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rivitalij/Projects/results-analyzer/Minsk_Triathlon_2023/"/>
    </mc:Choice>
  </mc:AlternateContent>
  <xr:revisionPtr revIDLastSave="0" documentId="8_{4315ACFF-88EA-2E4D-8EE8-907A14AFE20E}" xr6:coauthVersionLast="47" xr6:coauthVersionMax="47" xr10:uidLastSave="{00000000-0000-0000-0000-000000000000}"/>
  <bookViews>
    <workbookView xWindow="0" yWindow="500" windowWidth="35840" windowHeight="21900" xr2:uid="{79096ED7-E72E-FC46-8DE4-B1B050C44CB0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2" i="1" l="1"/>
  <c r="S232" i="1"/>
  <c r="U232" i="1"/>
  <c r="W232" i="1"/>
  <c r="Y232" i="1"/>
  <c r="AA232" i="1"/>
  <c r="AC232" i="1"/>
  <c r="AE232" i="1"/>
  <c r="AG232" i="1"/>
  <c r="AI232" i="1"/>
  <c r="AK232" i="1"/>
  <c r="AM232" i="1"/>
  <c r="AO232" i="1"/>
  <c r="AQ232" i="1"/>
  <c r="AR232" i="1"/>
  <c r="AS232" i="1"/>
  <c r="AU232" i="1"/>
  <c r="AW232" i="1"/>
  <c r="AY232" i="1"/>
  <c r="BA232" i="1"/>
  <c r="BC232" i="1"/>
  <c r="BE232" i="1"/>
  <c r="BG232" i="1"/>
  <c r="BI232" i="1"/>
  <c r="BK232" i="1"/>
  <c r="BM232" i="1"/>
  <c r="M232" i="1"/>
  <c r="O232" i="1"/>
  <c r="K232" i="1"/>
  <c r="J232" i="1"/>
  <c r="BP17" i="1" s="1"/>
  <c r="I232" i="1"/>
  <c r="BO2" i="1" s="1"/>
  <c r="BN232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BO205" i="1" l="1"/>
  <c r="BO194" i="1"/>
  <c r="BO112" i="1"/>
  <c r="BO100" i="1"/>
  <c r="BO16" i="1"/>
  <c r="BO4" i="1"/>
  <c r="BP134" i="1"/>
  <c r="BP116" i="1"/>
  <c r="BO190" i="1"/>
  <c r="BO94" i="1"/>
  <c r="BP230" i="1"/>
  <c r="BP113" i="1"/>
  <c r="BO178" i="1"/>
  <c r="BO82" i="1"/>
  <c r="BP216" i="1"/>
  <c r="BP98" i="1"/>
  <c r="BO173" i="1"/>
  <c r="BO79" i="1"/>
  <c r="BP213" i="1"/>
  <c r="BP95" i="1"/>
  <c r="BO161" i="1"/>
  <c r="BO67" i="1"/>
  <c r="BP194" i="1"/>
  <c r="BP77" i="1"/>
  <c r="BO158" i="1"/>
  <c r="BO64" i="1"/>
  <c r="BP191" i="1"/>
  <c r="BP73" i="1"/>
  <c r="BO146" i="1"/>
  <c r="BO52" i="1"/>
  <c r="BP177" i="1"/>
  <c r="BP59" i="1"/>
  <c r="BO142" i="1"/>
  <c r="BO48" i="1"/>
  <c r="BP174" i="1"/>
  <c r="BP56" i="1"/>
  <c r="BO222" i="1"/>
  <c r="BO130" i="1"/>
  <c r="BO36" i="1"/>
  <c r="BP155" i="1"/>
  <c r="BP32" i="1"/>
  <c r="BO219" i="1"/>
  <c r="BO127" i="1"/>
  <c r="BO33" i="1"/>
  <c r="BP152" i="1"/>
  <c r="BP29" i="1"/>
  <c r="BO208" i="1"/>
  <c r="BO115" i="1"/>
  <c r="BO21" i="1"/>
  <c r="BP138" i="1"/>
  <c r="BP6" i="1"/>
  <c r="BO218" i="1"/>
  <c r="BO204" i="1"/>
  <c r="BO187" i="1"/>
  <c r="BO172" i="1"/>
  <c r="BO156" i="1"/>
  <c r="BO141" i="1"/>
  <c r="BO126" i="1"/>
  <c r="BO108" i="1"/>
  <c r="BO93" i="1"/>
  <c r="BO78" i="1"/>
  <c r="BO63" i="1"/>
  <c r="BO47" i="1"/>
  <c r="BO30" i="1"/>
  <c r="BO15" i="1"/>
  <c r="BP229" i="1"/>
  <c r="BP208" i="1"/>
  <c r="BP190" i="1"/>
  <c r="BP168" i="1"/>
  <c r="BP151" i="1"/>
  <c r="BP129" i="1"/>
  <c r="BP112" i="1"/>
  <c r="BP90" i="1"/>
  <c r="BP72" i="1"/>
  <c r="BP50" i="1"/>
  <c r="BP28" i="1"/>
  <c r="BO231" i="1"/>
  <c r="BO217" i="1"/>
  <c r="BO203" i="1"/>
  <c r="BO186" i="1"/>
  <c r="BO171" i="1"/>
  <c r="BO155" i="1"/>
  <c r="BO140" i="1"/>
  <c r="BO125" i="1"/>
  <c r="BO107" i="1"/>
  <c r="BO92" i="1"/>
  <c r="BO77" i="1"/>
  <c r="BO62" i="1"/>
  <c r="BO46" i="1"/>
  <c r="BO29" i="1"/>
  <c r="BO14" i="1"/>
  <c r="BP228" i="1"/>
  <c r="BP206" i="1"/>
  <c r="BP189" i="1"/>
  <c r="BP167" i="1"/>
  <c r="BP150" i="1"/>
  <c r="BP128" i="1"/>
  <c r="BP110" i="1"/>
  <c r="BP89" i="1"/>
  <c r="BP71" i="1"/>
  <c r="BP49" i="1"/>
  <c r="BP26" i="1"/>
  <c r="BO230" i="1"/>
  <c r="BO216" i="1"/>
  <c r="BO200" i="1"/>
  <c r="BO185" i="1"/>
  <c r="BO170" i="1"/>
  <c r="BO154" i="1"/>
  <c r="BO139" i="1"/>
  <c r="BO122" i="1"/>
  <c r="BO106" i="1"/>
  <c r="BO91" i="1"/>
  <c r="BO76" i="1"/>
  <c r="BO60" i="1"/>
  <c r="BO43" i="1"/>
  <c r="BO28" i="1"/>
  <c r="BO12" i="1"/>
  <c r="BP227" i="1"/>
  <c r="BP205" i="1"/>
  <c r="BP188" i="1"/>
  <c r="BP166" i="1"/>
  <c r="BP149" i="1"/>
  <c r="BP127" i="1"/>
  <c r="BP109" i="1"/>
  <c r="BP88" i="1"/>
  <c r="BP70" i="1"/>
  <c r="BP48" i="1"/>
  <c r="BP25" i="1"/>
  <c r="BO229" i="1"/>
  <c r="BO215" i="1"/>
  <c r="BO199" i="1"/>
  <c r="BO184" i="1"/>
  <c r="BO168" i="1"/>
  <c r="BO153" i="1"/>
  <c r="BO138" i="1"/>
  <c r="BO120" i="1"/>
  <c r="BO105" i="1"/>
  <c r="BO90" i="1"/>
  <c r="BO75" i="1"/>
  <c r="BO59" i="1"/>
  <c r="BO42" i="1"/>
  <c r="BO27" i="1"/>
  <c r="BO11" i="1"/>
  <c r="BP226" i="1"/>
  <c r="BP204" i="1"/>
  <c r="BP187" i="1"/>
  <c r="BP165" i="1"/>
  <c r="BP148" i="1"/>
  <c r="BP126" i="1"/>
  <c r="BP108" i="1"/>
  <c r="BP86" i="1"/>
  <c r="BP69" i="1"/>
  <c r="BP47" i="1"/>
  <c r="BP20" i="1"/>
  <c r="BO228" i="1"/>
  <c r="BO212" i="1"/>
  <c r="BO198" i="1"/>
  <c r="BO183" i="1"/>
  <c r="BO167" i="1"/>
  <c r="BO152" i="1"/>
  <c r="BO135" i="1"/>
  <c r="BO119" i="1"/>
  <c r="BO104" i="1"/>
  <c r="BO89" i="1"/>
  <c r="BO74" i="1"/>
  <c r="BO56" i="1"/>
  <c r="BO41" i="1"/>
  <c r="BO26" i="1"/>
  <c r="BO10" i="1"/>
  <c r="BP221" i="1"/>
  <c r="BP203" i="1"/>
  <c r="BP181" i="1"/>
  <c r="BP164" i="1"/>
  <c r="BP142" i="1"/>
  <c r="BP125" i="1"/>
  <c r="BP103" i="1"/>
  <c r="BP85" i="1"/>
  <c r="BP64" i="1"/>
  <c r="BP45" i="1"/>
  <c r="BP14" i="1"/>
  <c r="BO227" i="1"/>
  <c r="BO211" i="1"/>
  <c r="BO197" i="1"/>
  <c r="BO182" i="1"/>
  <c r="BO166" i="1"/>
  <c r="BO151" i="1"/>
  <c r="BO134" i="1"/>
  <c r="BO118" i="1"/>
  <c r="BO103" i="1"/>
  <c r="BO88" i="1"/>
  <c r="BO72" i="1"/>
  <c r="BO55" i="1"/>
  <c r="BO40" i="1"/>
  <c r="BO24" i="1"/>
  <c r="BO9" i="1"/>
  <c r="BP220" i="1"/>
  <c r="BP202" i="1"/>
  <c r="BP180" i="1"/>
  <c r="BP163" i="1"/>
  <c r="BP141" i="1"/>
  <c r="BP124" i="1"/>
  <c r="BP102" i="1"/>
  <c r="BP84" i="1"/>
  <c r="BP62" i="1"/>
  <c r="BP44" i="1"/>
  <c r="BP13" i="1"/>
  <c r="BO224" i="1"/>
  <c r="BO210" i="1"/>
  <c r="BO196" i="1"/>
  <c r="BO180" i="1"/>
  <c r="BO165" i="1"/>
  <c r="BO148" i="1"/>
  <c r="BO132" i="1"/>
  <c r="BO117" i="1"/>
  <c r="BO102" i="1"/>
  <c r="BO87" i="1"/>
  <c r="BO69" i="1"/>
  <c r="BO54" i="1"/>
  <c r="BO39" i="1"/>
  <c r="BO23" i="1"/>
  <c r="BO8" i="1"/>
  <c r="BP218" i="1"/>
  <c r="BP201" i="1"/>
  <c r="BP179" i="1"/>
  <c r="BP162" i="1"/>
  <c r="BP140" i="1"/>
  <c r="BP122" i="1"/>
  <c r="BP101" i="1"/>
  <c r="BP83" i="1"/>
  <c r="BP61" i="1"/>
  <c r="BP43" i="1"/>
  <c r="BP8" i="1"/>
  <c r="BO223" i="1"/>
  <c r="BO209" i="1"/>
  <c r="BO195" i="1"/>
  <c r="BO179" i="1"/>
  <c r="BO164" i="1"/>
  <c r="BO147" i="1"/>
  <c r="BO131" i="1"/>
  <c r="BO116" i="1"/>
  <c r="BO101" i="1"/>
  <c r="BO86" i="1"/>
  <c r="BO68" i="1"/>
  <c r="BO53" i="1"/>
  <c r="BO38" i="1"/>
  <c r="BO22" i="1"/>
  <c r="BO7" i="1"/>
  <c r="BP217" i="1"/>
  <c r="BP200" i="1"/>
  <c r="BP178" i="1"/>
  <c r="BP161" i="1"/>
  <c r="BP139" i="1"/>
  <c r="BP121" i="1"/>
  <c r="BP100" i="1"/>
  <c r="BP82" i="1"/>
  <c r="BP60" i="1"/>
  <c r="BP42" i="1"/>
  <c r="BP7" i="1"/>
  <c r="BO221" i="1"/>
  <c r="BO207" i="1"/>
  <c r="BO192" i="1"/>
  <c r="BO177" i="1"/>
  <c r="BO160" i="1"/>
  <c r="BO144" i="1"/>
  <c r="BO129" i="1"/>
  <c r="BO114" i="1"/>
  <c r="BO99" i="1"/>
  <c r="BO81" i="1"/>
  <c r="BO66" i="1"/>
  <c r="BO51" i="1"/>
  <c r="BO35" i="1"/>
  <c r="BO20" i="1"/>
  <c r="BO3" i="1"/>
  <c r="BP215" i="1"/>
  <c r="BP193" i="1"/>
  <c r="BP176" i="1"/>
  <c r="BP154" i="1"/>
  <c r="BP137" i="1"/>
  <c r="BP115" i="1"/>
  <c r="BP97" i="1"/>
  <c r="BP76" i="1"/>
  <c r="BP58" i="1"/>
  <c r="BP31" i="1"/>
  <c r="BP5" i="1"/>
  <c r="BO220" i="1"/>
  <c r="BO206" i="1"/>
  <c r="BO191" i="1"/>
  <c r="BO174" i="1"/>
  <c r="BO159" i="1"/>
  <c r="BO143" i="1"/>
  <c r="BO128" i="1"/>
  <c r="BO113" i="1"/>
  <c r="BO95" i="1"/>
  <c r="BO80" i="1"/>
  <c r="BO65" i="1"/>
  <c r="BO50" i="1"/>
  <c r="BO34" i="1"/>
  <c r="BO17" i="1"/>
  <c r="BP214" i="1"/>
  <c r="BP192" i="1"/>
  <c r="BP175" i="1"/>
  <c r="BP153" i="1"/>
  <c r="BP136" i="1"/>
  <c r="BP114" i="1"/>
  <c r="BP96" i="1"/>
  <c r="BP74" i="1"/>
  <c r="BP57" i="1"/>
  <c r="BP30" i="1"/>
  <c r="BP4" i="1"/>
  <c r="CG8" i="1"/>
  <c r="CG20" i="1"/>
  <c r="CG32" i="1"/>
  <c r="CG44" i="1"/>
  <c r="CG56" i="1"/>
  <c r="CG68" i="1"/>
  <c r="CG80" i="1"/>
  <c r="CG92" i="1"/>
  <c r="CG104" i="1"/>
  <c r="CG116" i="1"/>
  <c r="CG128" i="1"/>
  <c r="CG140" i="1"/>
  <c r="CG152" i="1"/>
  <c r="CG164" i="1"/>
  <c r="CG176" i="1"/>
  <c r="CG188" i="1"/>
  <c r="CG200" i="1"/>
  <c r="CG212" i="1"/>
  <c r="CG224" i="1"/>
  <c r="CG9" i="1"/>
  <c r="CG21" i="1"/>
  <c r="CG33" i="1"/>
  <c r="CG45" i="1"/>
  <c r="CG57" i="1"/>
  <c r="CG69" i="1"/>
  <c r="CG81" i="1"/>
  <c r="CG93" i="1"/>
  <c r="CG105" i="1"/>
  <c r="CG117" i="1"/>
  <c r="CG129" i="1"/>
  <c r="CG141" i="1"/>
  <c r="CG153" i="1"/>
  <c r="CG165" i="1"/>
  <c r="CG177" i="1"/>
  <c r="CG189" i="1"/>
  <c r="CG201" i="1"/>
  <c r="CG213" i="1"/>
  <c r="CG225" i="1"/>
  <c r="CG4" i="1"/>
  <c r="CG18" i="1"/>
  <c r="CG34" i="1"/>
  <c r="CG48" i="1"/>
  <c r="CG62" i="1"/>
  <c r="CG76" i="1"/>
  <c r="CG90" i="1"/>
  <c r="CG106" i="1"/>
  <c r="CG120" i="1"/>
  <c r="CG134" i="1"/>
  <c r="CG148" i="1"/>
  <c r="CG162" i="1"/>
  <c r="CG178" i="1"/>
  <c r="CG192" i="1"/>
  <c r="CG206" i="1"/>
  <c r="CG220" i="1"/>
  <c r="CG5" i="1"/>
  <c r="CG19" i="1"/>
  <c r="CG35" i="1"/>
  <c r="CG49" i="1"/>
  <c r="CG63" i="1"/>
  <c r="CG77" i="1"/>
  <c r="CG91" i="1"/>
  <c r="CG107" i="1"/>
  <c r="CG121" i="1"/>
  <c r="CG135" i="1"/>
  <c r="CG149" i="1"/>
  <c r="CG163" i="1"/>
  <c r="CG179" i="1"/>
  <c r="CG193" i="1"/>
  <c r="CG207" i="1"/>
  <c r="CG221" i="1"/>
  <c r="CG6" i="1"/>
  <c r="CG22" i="1"/>
  <c r="CG36" i="1"/>
  <c r="CG50" i="1"/>
  <c r="CG64" i="1"/>
  <c r="CG78" i="1"/>
  <c r="CG94" i="1"/>
  <c r="CG108" i="1"/>
  <c r="CG122" i="1"/>
  <c r="CG136" i="1"/>
  <c r="CG150" i="1"/>
  <c r="CG166" i="1"/>
  <c r="CG180" i="1"/>
  <c r="CG7" i="1"/>
  <c r="CG23" i="1"/>
  <c r="CG37" i="1"/>
  <c r="CG51" i="1"/>
  <c r="CG65" i="1"/>
  <c r="CG79" i="1"/>
  <c r="CG95" i="1"/>
  <c r="CG109" i="1"/>
  <c r="CG123" i="1"/>
  <c r="CG137" i="1"/>
  <c r="CG151" i="1"/>
  <c r="CG167" i="1"/>
  <c r="CG181" i="1"/>
  <c r="CG13" i="1"/>
  <c r="CG31" i="1"/>
  <c r="CG55" i="1"/>
  <c r="CG75" i="1"/>
  <c r="CG99" i="1"/>
  <c r="CG119" i="1"/>
  <c r="CG143" i="1"/>
  <c r="CG161" i="1"/>
  <c r="CG185" i="1"/>
  <c r="CG203" i="1"/>
  <c r="CG219" i="1"/>
  <c r="CG14" i="1"/>
  <c r="CG38" i="1"/>
  <c r="CG58" i="1"/>
  <c r="CG82" i="1"/>
  <c r="CG100" i="1"/>
  <c r="CG124" i="1"/>
  <c r="CG144" i="1"/>
  <c r="CG168" i="1"/>
  <c r="CG186" i="1"/>
  <c r="CG204" i="1"/>
  <c r="CG222" i="1"/>
  <c r="CG15" i="1"/>
  <c r="CG39" i="1"/>
  <c r="CG59" i="1"/>
  <c r="CG83" i="1"/>
  <c r="CG101" i="1"/>
  <c r="CG125" i="1"/>
  <c r="CG145" i="1"/>
  <c r="CG169" i="1"/>
  <c r="CG187" i="1"/>
  <c r="CG205" i="1"/>
  <c r="CG223" i="1"/>
  <c r="CG16" i="1"/>
  <c r="CG40" i="1"/>
  <c r="CG60" i="1"/>
  <c r="CG84" i="1"/>
  <c r="CG102" i="1"/>
  <c r="CG126" i="1"/>
  <c r="CG146" i="1"/>
  <c r="CG170" i="1"/>
  <c r="CG190" i="1"/>
  <c r="CG208" i="1"/>
  <c r="CG226" i="1"/>
  <c r="CG17" i="1"/>
  <c r="CG41" i="1"/>
  <c r="CG61" i="1"/>
  <c r="CG85" i="1"/>
  <c r="CG103" i="1"/>
  <c r="CG127" i="1"/>
  <c r="CG147" i="1"/>
  <c r="CG171" i="1"/>
  <c r="CG191" i="1"/>
  <c r="CG209" i="1"/>
  <c r="CG227" i="1"/>
  <c r="CG12" i="1"/>
  <c r="CG52" i="1"/>
  <c r="CG88" i="1"/>
  <c r="CG130" i="1"/>
  <c r="CG159" i="1"/>
  <c r="CG197" i="1"/>
  <c r="CG229" i="1"/>
  <c r="CG24" i="1"/>
  <c r="CG53" i="1"/>
  <c r="CG89" i="1"/>
  <c r="CG131" i="1"/>
  <c r="CG160" i="1"/>
  <c r="CG198" i="1"/>
  <c r="CG230" i="1"/>
  <c r="CG25" i="1"/>
  <c r="CG54" i="1"/>
  <c r="CG96" i="1"/>
  <c r="CG132" i="1"/>
  <c r="CG172" i="1"/>
  <c r="CG199" i="1"/>
  <c r="CG231" i="1"/>
  <c r="CG26" i="1"/>
  <c r="CG66" i="1"/>
  <c r="CG97" i="1"/>
  <c r="CG133" i="1"/>
  <c r="CG173" i="1"/>
  <c r="CG202" i="1"/>
  <c r="CG27" i="1"/>
  <c r="CG67" i="1"/>
  <c r="CG98" i="1"/>
  <c r="CG138" i="1"/>
  <c r="CG174" i="1"/>
  <c r="CG210" i="1"/>
  <c r="CG28" i="1"/>
  <c r="CG70" i="1"/>
  <c r="CG110" i="1"/>
  <c r="CG139" i="1"/>
  <c r="CG175" i="1"/>
  <c r="CG211" i="1"/>
  <c r="CG29" i="1"/>
  <c r="CG71" i="1"/>
  <c r="CG111" i="1"/>
  <c r="CG142" i="1"/>
  <c r="CG182" i="1"/>
  <c r="CG214" i="1"/>
  <c r="CG30" i="1"/>
  <c r="CG72" i="1"/>
  <c r="CG112" i="1"/>
  <c r="CG154" i="1"/>
  <c r="CG183" i="1"/>
  <c r="CG215" i="1"/>
  <c r="CG2" i="1"/>
  <c r="CG42" i="1"/>
  <c r="CG73" i="1"/>
  <c r="CG113" i="1"/>
  <c r="CG155" i="1"/>
  <c r="CG184" i="1"/>
  <c r="CG216" i="1"/>
  <c r="CG3" i="1"/>
  <c r="CG43" i="1"/>
  <c r="CG74" i="1"/>
  <c r="CG114" i="1"/>
  <c r="CG156" i="1"/>
  <c r="CG194" i="1"/>
  <c r="CG217" i="1"/>
  <c r="CG10" i="1"/>
  <c r="CG218" i="1"/>
  <c r="CG11" i="1"/>
  <c r="CG228" i="1"/>
  <c r="CG46" i="1"/>
  <c r="CG47" i="1"/>
  <c r="CG86" i="1"/>
  <c r="CG87" i="1"/>
  <c r="CG115" i="1"/>
  <c r="CG118" i="1"/>
  <c r="CG157" i="1"/>
  <c r="CG158" i="1"/>
  <c r="CG195" i="1"/>
  <c r="CG196" i="1"/>
  <c r="BP2" i="1"/>
  <c r="BP225" i="1"/>
  <c r="BP212" i="1"/>
  <c r="BP199" i="1"/>
  <c r="BP186" i="1"/>
  <c r="BP173" i="1"/>
  <c r="BP160" i="1"/>
  <c r="BP146" i="1"/>
  <c r="BP133" i="1"/>
  <c r="BP120" i="1"/>
  <c r="BP107" i="1"/>
  <c r="BP94" i="1"/>
  <c r="BP81" i="1"/>
  <c r="BP68" i="1"/>
  <c r="BP55" i="1"/>
  <c r="BP41" i="1"/>
  <c r="BP19" i="1"/>
  <c r="BP224" i="1"/>
  <c r="BP211" i="1"/>
  <c r="BP198" i="1"/>
  <c r="BP185" i="1"/>
  <c r="BP172" i="1"/>
  <c r="BP158" i="1"/>
  <c r="BP145" i="1"/>
  <c r="BP132" i="1"/>
  <c r="BP119" i="1"/>
  <c r="BP106" i="1"/>
  <c r="BP93" i="1"/>
  <c r="BP80" i="1"/>
  <c r="BP67" i="1"/>
  <c r="BP54" i="1"/>
  <c r="BP40" i="1"/>
  <c r="BP18" i="1"/>
  <c r="BO13" i="1"/>
  <c r="BO25" i="1"/>
  <c r="BO37" i="1"/>
  <c r="BO49" i="1"/>
  <c r="BO61" i="1"/>
  <c r="BO73" i="1"/>
  <c r="BO85" i="1"/>
  <c r="BO97" i="1"/>
  <c r="BO109" i="1"/>
  <c r="BO121" i="1"/>
  <c r="BO133" i="1"/>
  <c r="BO145" i="1"/>
  <c r="BO157" i="1"/>
  <c r="BO169" i="1"/>
  <c r="BO181" i="1"/>
  <c r="BO193" i="1"/>
  <c r="BO226" i="1"/>
  <c r="BO214" i="1"/>
  <c r="BO202" i="1"/>
  <c r="BO189" i="1"/>
  <c r="BO176" i="1"/>
  <c r="BO163" i="1"/>
  <c r="BO150" i="1"/>
  <c r="BO137" i="1"/>
  <c r="BO124" i="1"/>
  <c r="BO111" i="1"/>
  <c r="BO98" i="1"/>
  <c r="BO84" i="1"/>
  <c r="BO71" i="1"/>
  <c r="BO58" i="1"/>
  <c r="BO45" i="1"/>
  <c r="BO32" i="1"/>
  <c r="BO19" i="1"/>
  <c r="BO6" i="1"/>
  <c r="BP223" i="1"/>
  <c r="BP210" i="1"/>
  <c r="BP197" i="1"/>
  <c r="BP184" i="1"/>
  <c r="BP170" i="1"/>
  <c r="BP157" i="1"/>
  <c r="BP144" i="1"/>
  <c r="BP131" i="1"/>
  <c r="BP118" i="1"/>
  <c r="BP105" i="1"/>
  <c r="BP92" i="1"/>
  <c r="BP79" i="1"/>
  <c r="BP66" i="1"/>
  <c r="BP53" i="1"/>
  <c r="BP38" i="1"/>
  <c r="BP9" i="1"/>
  <c r="BP21" i="1"/>
  <c r="BP33" i="1"/>
  <c r="BP10" i="1"/>
  <c r="BP22" i="1"/>
  <c r="BP34" i="1"/>
  <c r="BP46" i="1"/>
  <c r="BP11" i="1"/>
  <c r="BP23" i="1"/>
  <c r="BP35" i="1"/>
  <c r="BP12" i="1"/>
  <c r="BP24" i="1"/>
  <c r="BP36" i="1"/>
  <c r="BP3" i="1"/>
  <c r="BP15" i="1"/>
  <c r="BP27" i="1"/>
  <c r="BP39" i="1"/>
  <c r="BP51" i="1"/>
  <c r="BP63" i="1"/>
  <c r="BP75" i="1"/>
  <c r="BP87" i="1"/>
  <c r="BP99" i="1"/>
  <c r="BP111" i="1"/>
  <c r="BP123" i="1"/>
  <c r="BP135" i="1"/>
  <c r="BP147" i="1"/>
  <c r="BP159" i="1"/>
  <c r="BP171" i="1"/>
  <c r="BP183" i="1"/>
  <c r="BP195" i="1"/>
  <c r="BP207" i="1"/>
  <c r="BP219" i="1"/>
  <c r="BP231" i="1"/>
  <c r="BO225" i="1"/>
  <c r="BO213" i="1"/>
  <c r="BO201" i="1"/>
  <c r="BO188" i="1"/>
  <c r="BO175" i="1"/>
  <c r="BO162" i="1"/>
  <c r="BO149" i="1"/>
  <c r="BO136" i="1"/>
  <c r="BO123" i="1"/>
  <c r="BO110" i="1"/>
  <c r="BO96" i="1"/>
  <c r="BO83" i="1"/>
  <c r="BO70" i="1"/>
  <c r="BO57" i="1"/>
  <c r="BO44" i="1"/>
  <c r="BO31" i="1"/>
  <c r="BO18" i="1"/>
  <c r="BO5" i="1"/>
  <c r="BP222" i="1"/>
  <c r="BP209" i="1"/>
  <c r="BP196" i="1"/>
  <c r="BP182" i="1"/>
  <c r="BP169" i="1"/>
  <c r="BP156" i="1"/>
  <c r="BP143" i="1"/>
  <c r="BP130" i="1"/>
  <c r="BP117" i="1"/>
  <c r="BP104" i="1"/>
  <c r="BP91" i="1"/>
  <c r="BP78" i="1"/>
  <c r="BP65" i="1"/>
  <c r="BP52" i="1"/>
  <c r="BP37" i="1"/>
  <c r="BP16" i="1"/>
  <c r="Z232" i="1"/>
  <c r="BX137" i="1" s="1"/>
  <c r="AZ232" i="1"/>
  <c r="CK37" i="1" s="1"/>
  <c r="BJ232" i="1"/>
  <c r="CP4" i="1" s="1"/>
  <c r="BB232" i="1"/>
  <c r="CL6" i="1" s="1"/>
  <c r="BL232" i="1"/>
  <c r="CQ8" i="1" s="1"/>
  <c r="AJ232" i="1"/>
  <c r="CC106" i="1" s="1"/>
  <c r="AV232" i="1"/>
  <c r="CI121" i="1" s="1"/>
  <c r="BH232" i="1"/>
  <c r="CO150" i="1" s="1"/>
  <c r="L232" i="1"/>
  <c r="BQ124" i="1" s="1"/>
  <c r="AB232" i="1"/>
  <c r="BY94" i="1" s="1"/>
  <c r="P232" i="1"/>
  <c r="AP232" i="1"/>
  <c r="CF220" i="1" s="1"/>
  <c r="BD232" i="1"/>
  <c r="CM140" i="1" s="1"/>
  <c r="AD232" i="1"/>
  <c r="BZ224" i="1" s="1"/>
  <c r="AH232" i="1"/>
  <c r="CB49" i="1" s="1"/>
  <c r="AT232" i="1"/>
  <c r="CH111" i="1" s="1"/>
  <c r="BF232" i="1"/>
  <c r="CN171" i="1" s="1"/>
  <c r="AN232" i="1"/>
  <c r="CE134" i="1" s="1"/>
  <c r="N232" i="1"/>
  <c r="AL232" i="1"/>
  <c r="CD154" i="1" s="1"/>
  <c r="AX232" i="1"/>
  <c r="CJ222" i="1" s="1"/>
  <c r="T232" i="1"/>
  <c r="AF232" i="1"/>
  <c r="CA178" i="1" s="1"/>
  <c r="X232" i="1"/>
  <c r="R232" i="1"/>
  <c r="V232" i="1"/>
  <c r="BV66" i="1" s="1"/>
  <c r="CO8" i="1" l="1"/>
  <c r="CQ13" i="1"/>
  <c r="CQ25" i="1"/>
  <c r="CN44" i="1"/>
  <c r="CO20" i="1"/>
  <c r="CQ37" i="1"/>
  <c r="CN21" i="1"/>
  <c r="CN78" i="1"/>
  <c r="CQ133" i="1"/>
  <c r="CN177" i="1"/>
  <c r="CN90" i="1"/>
  <c r="CQ145" i="1"/>
  <c r="CN102" i="1"/>
  <c r="CN19" i="1"/>
  <c r="CQ191" i="1"/>
  <c r="CN114" i="1"/>
  <c r="CO151" i="1"/>
  <c r="CN210" i="1"/>
  <c r="CO163" i="1"/>
  <c r="CO175" i="1"/>
  <c r="CQ179" i="1"/>
  <c r="CO187" i="1"/>
  <c r="CO118" i="1"/>
  <c r="CN53" i="1"/>
  <c r="CO130" i="1"/>
  <c r="CJ166" i="1"/>
  <c r="CI68" i="1"/>
  <c r="CQ222" i="1"/>
  <c r="CM111" i="1"/>
  <c r="CI80" i="1"/>
  <c r="CQ71" i="1"/>
  <c r="CQ48" i="1"/>
  <c r="CN31" i="1"/>
  <c r="CQ59" i="1"/>
  <c r="CQ36" i="1"/>
  <c r="CN163" i="1"/>
  <c r="CQ167" i="1"/>
  <c r="CQ228" i="1"/>
  <c r="CF164" i="1"/>
  <c r="CO32" i="1"/>
  <c r="CI92" i="1"/>
  <c r="CN175" i="1"/>
  <c r="CN56" i="1"/>
  <c r="CK111" i="1"/>
  <c r="CE151" i="1"/>
  <c r="CO44" i="1"/>
  <c r="CI104" i="1"/>
  <c r="CM89" i="1"/>
  <c r="CN200" i="1"/>
  <c r="CJ49" i="1"/>
  <c r="CM123" i="1"/>
  <c r="CQ203" i="1"/>
  <c r="CN65" i="1"/>
  <c r="CQ60" i="1"/>
  <c r="CO56" i="1"/>
  <c r="CN222" i="1"/>
  <c r="CI116" i="1"/>
  <c r="CQ157" i="1"/>
  <c r="CN212" i="1"/>
  <c r="CQ124" i="1"/>
  <c r="CQ215" i="1"/>
  <c r="CN77" i="1"/>
  <c r="CQ72" i="1"/>
  <c r="CO152" i="1"/>
  <c r="CM136" i="1"/>
  <c r="CI212" i="1"/>
  <c r="CQ169" i="1"/>
  <c r="CM150" i="1"/>
  <c r="CO132" i="1"/>
  <c r="CO7" i="1"/>
  <c r="CN89" i="1"/>
  <c r="CQ84" i="1"/>
  <c r="CO164" i="1"/>
  <c r="CK108" i="1"/>
  <c r="CI224" i="1"/>
  <c r="CQ181" i="1"/>
  <c r="CN58" i="1"/>
  <c r="CO19" i="1"/>
  <c r="CN101" i="1"/>
  <c r="CQ180" i="1"/>
  <c r="CO176" i="1"/>
  <c r="CJ10" i="1"/>
  <c r="CO9" i="1"/>
  <c r="CQ75" i="1"/>
  <c r="CN226" i="1"/>
  <c r="CQ23" i="1"/>
  <c r="CO31" i="1"/>
  <c r="CN197" i="1"/>
  <c r="CQ192" i="1"/>
  <c r="CO188" i="1"/>
  <c r="CJ22" i="1"/>
  <c r="CO105" i="1"/>
  <c r="CQ14" i="1"/>
  <c r="CQ87" i="1"/>
  <c r="CM212" i="1"/>
  <c r="CM10" i="1"/>
  <c r="CQ35" i="1"/>
  <c r="CO43" i="1"/>
  <c r="CN209" i="1"/>
  <c r="CQ204" i="1"/>
  <c r="CO200" i="1"/>
  <c r="CJ58" i="1"/>
  <c r="CO117" i="1"/>
  <c r="CQ110" i="1"/>
  <c r="CQ231" i="1"/>
  <c r="CK208" i="1"/>
  <c r="CM103" i="1"/>
  <c r="CQ47" i="1"/>
  <c r="CO139" i="1"/>
  <c r="CN221" i="1"/>
  <c r="CQ216" i="1"/>
  <c r="CN66" i="1"/>
  <c r="CJ154" i="1"/>
  <c r="CO153" i="1"/>
  <c r="CQ122" i="1"/>
  <c r="CO95" i="1"/>
  <c r="CN83" i="1"/>
  <c r="CP81" i="1"/>
  <c r="CP225" i="1"/>
  <c r="CL25" i="1"/>
  <c r="CP94" i="1"/>
  <c r="CM124" i="1"/>
  <c r="CL38" i="1"/>
  <c r="CL182" i="1"/>
  <c r="CK96" i="1"/>
  <c r="CH126" i="1"/>
  <c r="CP47" i="1"/>
  <c r="CP191" i="1"/>
  <c r="CM77" i="1"/>
  <c r="CP36" i="1"/>
  <c r="CP192" i="1"/>
  <c r="CM126" i="1"/>
  <c r="CP157" i="1"/>
  <c r="CO83" i="1"/>
  <c r="CN9" i="1"/>
  <c r="CN165" i="1"/>
  <c r="CM91" i="1"/>
  <c r="CL17" i="1"/>
  <c r="CL173" i="1"/>
  <c r="CK99" i="1"/>
  <c r="CJ25" i="1"/>
  <c r="CQ112" i="1"/>
  <c r="CP38" i="1"/>
  <c r="CP194" i="1"/>
  <c r="CO120" i="1"/>
  <c r="CN46" i="1"/>
  <c r="CN214" i="1"/>
  <c r="CM200" i="1"/>
  <c r="CL162" i="1"/>
  <c r="CK196" i="1"/>
  <c r="CP99" i="1"/>
  <c r="CN71" i="1"/>
  <c r="CQ210" i="1"/>
  <c r="CN108" i="1"/>
  <c r="CF32" i="1"/>
  <c r="CC206" i="1"/>
  <c r="CM189" i="1"/>
  <c r="CE7" i="1"/>
  <c r="CI158" i="1"/>
  <c r="CP66" i="1"/>
  <c r="CM229" i="1"/>
  <c r="CJ105" i="1"/>
  <c r="CA107" i="1"/>
  <c r="CD66" i="1"/>
  <c r="CF83" i="1"/>
  <c r="CI101" i="1"/>
  <c r="CA6" i="1"/>
  <c r="BZ82" i="1"/>
  <c r="CQ55" i="1"/>
  <c r="CP210" i="1"/>
  <c r="CL143" i="1"/>
  <c r="CI19" i="1"/>
  <c r="BZ21" i="1"/>
  <c r="CD210" i="1"/>
  <c r="CE21" i="1"/>
  <c r="BZ88" i="1"/>
  <c r="BX198" i="1"/>
  <c r="CH128" i="1"/>
  <c r="CH139" i="1"/>
  <c r="CH116" i="1"/>
  <c r="CH127" i="1"/>
  <c r="CH104" i="1"/>
  <c r="CH224" i="1"/>
  <c r="CH80" i="1"/>
  <c r="CH212" i="1"/>
  <c r="CH68" i="1"/>
  <c r="CH103" i="1"/>
  <c r="CH112" i="1"/>
  <c r="CH194" i="1"/>
  <c r="CH50" i="1"/>
  <c r="CH177" i="1"/>
  <c r="CH33" i="1"/>
  <c r="CH32" i="1"/>
  <c r="CH43" i="1"/>
  <c r="CH219" i="1"/>
  <c r="CH75" i="1"/>
  <c r="CH145" i="1"/>
  <c r="CH91" i="1"/>
  <c r="CH100" i="1"/>
  <c r="CH182" i="1"/>
  <c r="CH38" i="1"/>
  <c r="CH165" i="1"/>
  <c r="CH21" i="1"/>
  <c r="CH20" i="1"/>
  <c r="CH31" i="1"/>
  <c r="CH207" i="1"/>
  <c r="CH63" i="1"/>
  <c r="CH133" i="1"/>
  <c r="CH79" i="1"/>
  <c r="CH88" i="1"/>
  <c r="CH170" i="1"/>
  <c r="CH26" i="1"/>
  <c r="CH153" i="1"/>
  <c r="CH9" i="1"/>
  <c r="CH8" i="1"/>
  <c r="CH19" i="1"/>
  <c r="CH221" i="1"/>
  <c r="CH195" i="1"/>
  <c r="CH51" i="1"/>
  <c r="CH220" i="1"/>
  <c r="CH76" i="1"/>
  <c r="CH158" i="1"/>
  <c r="CH14" i="1"/>
  <c r="CH141" i="1"/>
  <c r="CH7" i="1"/>
  <c r="CH209" i="1"/>
  <c r="CH183" i="1"/>
  <c r="CH39" i="1"/>
  <c r="CH200" i="1"/>
  <c r="CH223" i="1"/>
  <c r="CH208" i="1"/>
  <c r="CH64" i="1"/>
  <c r="CH146" i="1"/>
  <c r="CH2" i="1"/>
  <c r="CH129" i="1"/>
  <c r="CH188" i="1"/>
  <c r="CH211" i="1"/>
  <c r="CH196" i="1"/>
  <c r="CH52" i="1"/>
  <c r="CH134" i="1"/>
  <c r="CH117" i="1"/>
  <c r="CH176" i="1"/>
  <c r="CH199" i="1"/>
  <c r="CH184" i="1"/>
  <c r="CH40" i="1"/>
  <c r="CH122" i="1"/>
  <c r="CH105" i="1"/>
  <c r="CH164" i="1"/>
  <c r="CH187" i="1"/>
  <c r="CH172" i="1"/>
  <c r="CH28" i="1"/>
  <c r="CH110" i="1"/>
  <c r="CH152" i="1"/>
  <c r="CH175" i="1"/>
  <c r="CH160" i="1"/>
  <c r="CH16" i="1"/>
  <c r="CH98" i="1"/>
  <c r="CH140" i="1"/>
  <c r="CH163" i="1"/>
  <c r="CH148" i="1"/>
  <c r="CH4" i="1"/>
  <c r="CH230" i="1"/>
  <c r="CH86" i="1"/>
  <c r="CH92" i="1"/>
  <c r="CH151" i="1"/>
  <c r="CH136" i="1"/>
  <c r="CH218" i="1"/>
  <c r="CH74" i="1"/>
  <c r="CH115" i="1"/>
  <c r="CH44" i="1"/>
  <c r="CH173" i="1"/>
  <c r="CH99" i="1"/>
  <c r="CH109" i="1"/>
  <c r="CH168" i="1"/>
  <c r="CH24" i="1"/>
  <c r="CH65" i="1"/>
  <c r="CH167" i="1"/>
  <c r="CH23" i="1"/>
  <c r="CH94" i="1"/>
  <c r="CH225" i="1"/>
  <c r="CH161" i="1"/>
  <c r="CH87" i="1"/>
  <c r="CH97" i="1"/>
  <c r="CH156" i="1"/>
  <c r="CH53" i="1"/>
  <c r="CH155" i="1"/>
  <c r="CH11" i="1"/>
  <c r="CH226" i="1"/>
  <c r="CH82" i="1"/>
  <c r="CH56" i="1"/>
  <c r="CH213" i="1"/>
  <c r="CH27" i="1"/>
  <c r="CH85" i="1"/>
  <c r="CH144" i="1"/>
  <c r="CH41" i="1"/>
  <c r="CH143" i="1"/>
  <c r="CH214" i="1"/>
  <c r="CH70" i="1"/>
  <c r="CH201" i="1"/>
  <c r="CH15" i="1"/>
  <c r="CH73" i="1"/>
  <c r="CH132" i="1"/>
  <c r="CH29" i="1"/>
  <c r="CH131" i="1"/>
  <c r="CH202" i="1"/>
  <c r="CH58" i="1"/>
  <c r="CH124" i="1"/>
  <c r="CH189" i="1"/>
  <c r="CH3" i="1"/>
  <c r="CH229" i="1"/>
  <c r="CH61" i="1"/>
  <c r="CH120" i="1"/>
  <c r="CH17" i="1"/>
  <c r="CH12" i="1"/>
  <c r="CH119" i="1"/>
  <c r="CH190" i="1"/>
  <c r="CH46" i="1"/>
  <c r="CH93" i="1"/>
  <c r="CH231" i="1"/>
  <c r="CH217" i="1"/>
  <c r="CH49" i="1"/>
  <c r="CH108" i="1"/>
  <c r="CH149" i="1"/>
  <c r="CH5" i="1"/>
  <c r="CH107" i="1"/>
  <c r="CH178" i="1"/>
  <c r="CH34" i="1"/>
  <c r="CH81" i="1"/>
  <c r="CH171" i="1"/>
  <c r="CH205" i="1"/>
  <c r="CH37" i="1"/>
  <c r="CH96" i="1"/>
  <c r="CH137" i="1"/>
  <c r="CH95" i="1"/>
  <c r="CH166" i="1"/>
  <c r="CH22" i="1"/>
  <c r="CH206" i="1"/>
  <c r="CH69" i="1"/>
  <c r="CH159" i="1"/>
  <c r="CH193" i="1"/>
  <c r="CH25" i="1"/>
  <c r="CH228" i="1"/>
  <c r="CH84" i="1"/>
  <c r="CH125" i="1"/>
  <c r="CH227" i="1"/>
  <c r="CH83" i="1"/>
  <c r="CH154" i="1"/>
  <c r="CH10" i="1"/>
  <c r="CH62" i="1"/>
  <c r="CH57" i="1"/>
  <c r="CH147" i="1"/>
  <c r="CH181" i="1"/>
  <c r="CH13" i="1"/>
  <c r="CH216" i="1"/>
  <c r="CH72" i="1"/>
  <c r="CH113" i="1"/>
  <c r="CH215" i="1"/>
  <c r="CH71" i="1"/>
  <c r="CH142" i="1"/>
  <c r="CH45" i="1"/>
  <c r="CH135" i="1"/>
  <c r="CH169" i="1"/>
  <c r="CH204" i="1"/>
  <c r="CH60" i="1"/>
  <c r="CH101" i="1"/>
  <c r="CH203" i="1"/>
  <c r="CH59" i="1"/>
  <c r="CH130" i="1"/>
  <c r="CH67" i="1"/>
  <c r="CH197" i="1"/>
  <c r="CH123" i="1"/>
  <c r="CH157" i="1"/>
  <c r="CH192" i="1"/>
  <c r="CH48" i="1"/>
  <c r="CH89" i="1"/>
  <c r="CH191" i="1"/>
  <c r="CH47" i="1"/>
  <c r="CP93" i="1"/>
  <c r="CL50" i="1"/>
  <c r="CM135" i="1"/>
  <c r="CL49" i="1"/>
  <c r="CP118" i="1"/>
  <c r="CM4" i="1"/>
  <c r="CM148" i="1"/>
  <c r="CL62" i="1"/>
  <c r="CL206" i="1"/>
  <c r="CK120" i="1"/>
  <c r="CJ34" i="1"/>
  <c r="CJ178" i="1"/>
  <c r="CH6" i="1"/>
  <c r="CH150" i="1"/>
  <c r="CP71" i="1"/>
  <c r="CP215" i="1"/>
  <c r="CO129" i="1"/>
  <c r="CN43" i="1"/>
  <c r="CN187" i="1"/>
  <c r="CM101" i="1"/>
  <c r="CQ134" i="1"/>
  <c r="CP60" i="1"/>
  <c r="CP216" i="1"/>
  <c r="CO142" i="1"/>
  <c r="CN68" i="1"/>
  <c r="CM6" i="1"/>
  <c r="CM162" i="1"/>
  <c r="CQ99" i="1"/>
  <c r="CP25" i="1"/>
  <c r="CP181" i="1"/>
  <c r="CO107" i="1"/>
  <c r="CN33" i="1"/>
  <c r="CN189" i="1"/>
  <c r="CM115" i="1"/>
  <c r="CL41" i="1"/>
  <c r="CL197" i="1"/>
  <c r="CK135" i="1"/>
  <c r="CJ61" i="1"/>
  <c r="CQ136" i="1"/>
  <c r="CP62" i="1"/>
  <c r="CP218" i="1"/>
  <c r="CO144" i="1"/>
  <c r="CN70" i="1"/>
  <c r="CM20" i="1"/>
  <c r="CM224" i="1"/>
  <c r="CK4" i="1"/>
  <c r="CK220" i="1"/>
  <c r="CP123" i="1"/>
  <c r="CN95" i="1"/>
  <c r="CM22" i="1"/>
  <c r="CF176" i="1"/>
  <c r="CB120" i="1"/>
  <c r="CL103" i="1"/>
  <c r="CD65" i="1"/>
  <c r="CQ199" i="1"/>
  <c r="CO124" i="1"/>
  <c r="CK57" i="1"/>
  <c r="CI163" i="1"/>
  <c r="BZ165" i="1"/>
  <c r="CC124" i="1"/>
  <c r="CE189" i="1"/>
  <c r="CF73" i="1"/>
  <c r="BY170" i="1"/>
  <c r="CP224" i="1"/>
  <c r="CP80" i="1"/>
  <c r="CP187" i="1"/>
  <c r="CP43" i="1"/>
  <c r="CP198" i="1"/>
  <c r="CP54" i="1"/>
  <c r="CP101" i="1"/>
  <c r="CP112" i="1"/>
  <c r="CP231" i="1"/>
  <c r="CP87" i="1"/>
  <c r="CP158" i="1"/>
  <c r="CP14" i="1"/>
  <c r="CP121" i="1"/>
  <c r="CP108" i="1"/>
  <c r="CP212" i="1"/>
  <c r="CP68" i="1"/>
  <c r="CP175" i="1"/>
  <c r="CP31" i="1"/>
  <c r="CP186" i="1"/>
  <c r="CP42" i="1"/>
  <c r="CP89" i="1"/>
  <c r="CP200" i="1"/>
  <c r="CP56" i="1"/>
  <c r="CP163" i="1"/>
  <c r="CP19" i="1"/>
  <c r="CP174" i="1"/>
  <c r="CP30" i="1"/>
  <c r="CP221" i="1"/>
  <c r="CP77" i="1"/>
  <c r="CP88" i="1"/>
  <c r="CP207" i="1"/>
  <c r="CP63" i="1"/>
  <c r="CP188" i="1"/>
  <c r="CP44" i="1"/>
  <c r="CP151" i="1"/>
  <c r="CP7" i="1"/>
  <c r="CP162" i="1"/>
  <c r="CP18" i="1"/>
  <c r="CP209" i="1"/>
  <c r="CP65" i="1"/>
  <c r="CP220" i="1"/>
  <c r="CP76" i="1"/>
  <c r="CP195" i="1"/>
  <c r="CP51" i="1"/>
  <c r="CP176" i="1"/>
  <c r="CP32" i="1"/>
  <c r="CP139" i="1"/>
  <c r="CP150" i="1"/>
  <c r="CP6" i="1"/>
  <c r="CP197" i="1"/>
  <c r="CP53" i="1"/>
  <c r="CP208" i="1"/>
  <c r="CP64" i="1"/>
  <c r="CP183" i="1"/>
  <c r="CP39" i="1"/>
  <c r="CP164" i="1"/>
  <c r="CP20" i="1"/>
  <c r="CP127" i="1"/>
  <c r="CP138" i="1"/>
  <c r="CP185" i="1"/>
  <c r="CP41" i="1"/>
  <c r="CP196" i="1"/>
  <c r="CP52" i="1"/>
  <c r="CP171" i="1"/>
  <c r="CP27" i="1"/>
  <c r="CP152" i="1"/>
  <c r="CP8" i="1"/>
  <c r="CP115" i="1"/>
  <c r="CP126" i="1"/>
  <c r="CP173" i="1"/>
  <c r="CP29" i="1"/>
  <c r="CP184" i="1"/>
  <c r="CP40" i="1"/>
  <c r="CP159" i="1"/>
  <c r="CP15" i="1"/>
  <c r="CP140" i="1"/>
  <c r="CP103" i="1"/>
  <c r="CP114" i="1"/>
  <c r="CP161" i="1"/>
  <c r="CP17" i="1"/>
  <c r="CP172" i="1"/>
  <c r="CP28" i="1"/>
  <c r="CP147" i="1"/>
  <c r="CP3" i="1"/>
  <c r="CP128" i="1"/>
  <c r="CP91" i="1"/>
  <c r="CP102" i="1"/>
  <c r="CP149" i="1"/>
  <c r="CP5" i="1"/>
  <c r="CP160" i="1"/>
  <c r="CP16" i="1"/>
  <c r="CP135" i="1"/>
  <c r="CP116" i="1"/>
  <c r="CP223" i="1"/>
  <c r="CP79" i="1"/>
  <c r="CP90" i="1"/>
  <c r="CP137" i="1"/>
  <c r="CP104" i="1"/>
  <c r="CP211" i="1"/>
  <c r="CP67" i="1"/>
  <c r="CP222" i="1"/>
  <c r="CP78" i="1"/>
  <c r="CP125" i="1"/>
  <c r="CH138" i="1"/>
  <c r="CP169" i="1"/>
  <c r="CP206" i="1"/>
  <c r="CP105" i="1"/>
  <c r="CP130" i="1"/>
  <c r="CM16" i="1"/>
  <c r="CM160" i="1"/>
  <c r="CL74" i="1"/>
  <c r="CL218" i="1"/>
  <c r="CK132" i="1"/>
  <c r="CJ46" i="1"/>
  <c r="CJ190" i="1"/>
  <c r="CH18" i="1"/>
  <c r="CH162" i="1"/>
  <c r="CP83" i="1"/>
  <c r="CP227" i="1"/>
  <c r="CO141" i="1"/>
  <c r="CN55" i="1"/>
  <c r="CN199" i="1"/>
  <c r="CM113" i="1"/>
  <c r="CQ2" i="1"/>
  <c r="CQ146" i="1"/>
  <c r="CP72" i="1"/>
  <c r="CP228" i="1"/>
  <c r="CO154" i="1"/>
  <c r="CN92" i="1"/>
  <c r="CM18" i="1"/>
  <c r="CM174" i="1"/>
  <c r="CQ111" i="1"/>
  <c r="CP37" i="1"/>
  <c r="CP193" i="1"/>
  <c r="CO119" i="1"/>
  <c r="CN45" i="1"/>
  <c r="CN201" i="1"/>
  <c r="CM127" i="1"/>
  <c r="CL53" i="1"/>
  <c r="CL221" i="1"/>
  <c r="CK147" i="1"/>
  <c r="CJ73" i="1"/>
  <c r="CQ148" i="1"/>
  <c r="CP74" i="1"/>
  <c r="CP230" i="1"/>
  <c r="CO156" i="1"/>
  <c r="CN82" i="1"/>
  <c r="CM32" i="1"/>
  <c r="CK28" i="1"/>
  <c r="CQ17" i="1"/>
  <c r="CP219" i="1"/>
  <c r="CN191" i="1"/>
  <c r="CP100" i="1"/>
  <c r="CJ134" i="1"/>
  <c r="CE78" i="1"/>
  <c r="CA22" i="1"/>
  <c r="CK5" i="1"/>
  <c r="CD209" i="1"/>
  <c r="CP113" i="1"/>
  <c r="CN38" i="1"/>
  <c r="CQ34" i="1"/>
  <c r="CH77" i="1"/>
  <c r="BY79" i="1"/>
  <c r="CB38" i="1"/>
  <c r="CD127" i="1"/>
  <c r="CM14" i="1"/>
  <c r="BY21" i="1"/>
  <c r="CL88" i="1"/>
  <c r="CL99" i="1"/>
  <c r="CL180" i="1"/>
  <c r="CL36" i="1"/>
  <c r="CL166" i="1"/>
  <c r="CL22" i="1"/>
  <c r="CL220" i="1"/>
  <c r="CL76" i="1"/>
  <c r="CL231" i="1"/>
  <c r="CL87" i="1"/>
  <c r="CL168" i="1"/>
  <c r="CL24" i="1"/>
  <c r="CL154" i="1"/>
  <c r="CL10" i="1"/>
  <c r="CL208" i="1"/>
  <c r="CL64" i="1"/>
  <c r="CL219" i="1"/>
  <c r="CL75" i="1"/>
  <c r="CL156" i="1"/>
  <c r="CL12" i="1"/>
  <c r="CL196" i="1"/>
  <c r="CL52" i="1"/>
  <c r="CL207" i="1"/>
  <c r="CL63" i="1"/>
  <c r="CL144" i="1"/>
  <c r="CL184" i="1"/>
  <c r="CL40" i="1"/>
  <c r="CL195" i="1"/>
  <c r="CL51" i="1"/>
  <c r="CL172" i="1"/>
  <c r="CL28" i="1"/>
  <c r="CL183" i="1"/>
  <c r="CL39" i="1"/>
  <c r="CL160" i="1"/>
  <c r="CL16" i="1"/>
  <c r="CL171" i="1"/>
  <c r="CL27" i="1"/>
  <c r="CL204" i="1"/>
  <c r="CL82" i="1"/>
  <c r="CL189" i="1"/>
  <c r="CL45" i="1"/>
  <c r="CL131" i="1"/>
  <c r="CL116" i="1"/>
  <c r="CL223" i="1"/>
  <c r="CL79" i="1"/>
  <c r="CL102" i="1"/>
  <c r="CL209" i="1"/>
  <c r="CL65" i="1"/>
  <c r="CL159" i="1"/>
  <c r="CL192" i="1"/>
  <c r="CL70" i="1"/>
  <c r="CL177" i="1"/>
  <c r="CL33" i="1"/>
  <c r="CL119" i="1"/>
  <c r="CL104" i="1"/>
  <c r="CL211" i="1"/>
  <c r="CL67" i="1"/>
  <c r="CL148" i="1"/>
  <c r="CL147" i="1"/>
  <c r="CL132" i="1"/>
  <c r="CL226" i="1"/>
  <c r="CL58" i="1"/>
  <c r="CL165" i="1"/>
  <c r="CL21" i="1"/>
  <c r="CL107" i="1"/>
  <c r="CL92" i="1"/>
  <c r="CL199" i="1"/>
  <c r="CL55" i="1"/>
  <c r="CL222" i="1"/>
  <c r="CL136" i="1"/>
  <c r="CL135" i="1"/>
  <c r="CL120" i="1"/>
  <c r="CL214" i="1"/>
  <c r="CL46" i="1"/>
  <c r="CL153" i="1"/>
  <c r="CL9" i="1"/>
  <c r="CL229" i="1"/>
  <c r="CL95" i="1"/>
  <c r="CL224" i="1"/>
  <c r="CL80" i="1"/>
  <c r="CL187" i="1"/>
  <c r="CL43" i="1"/>
  <c r="CL210" i="1"/>
  <c r="CL66" i="1"/>
  <c r="CL124" i="1"/>
  <c r="CL123" i="1"/>
  <c r="CL108" i="1"/>
  <c r="CL202" i="1"/>
  <c r="CL34" i="1"/>
  <c r="CL141" i="1"/>
  <c r="CL217" i="1"/>
  <c r="CL227" i="1"/>
  <c r="CL83" i="1"/>
  <c r="CL212" i="1"/>
  <c r="CL68" i="1"/>
  <c r="CL175" i="1"/>
  <c r="CL31" i="1"/>
  <c r="CL112" i="1"/>
  <c r="CL111" i="1"/>
  <c r="CL96" i="1"/>
  <c r="CL190" i="1"/>
  <c r="CL129" i="1"/>
  <c r="CL205" i="1"/>
  <c r="CL215" i="1"/>
  <c r="CL71" i="1"/>
  <c r="CL200" i="1"/>
  <c r="CL56" i="1"/>
  <c r="CL163" i="1"/>
  <c r="CL19" i="1"/>
  <c r="CL186" i="1"/>
  <c r="CL42" i="1"/>
  <c r="CL100" i="1"/>
  <c r="CL15" i="1"/>
  <c r="CL84" i="1"/>
  <c r="CL178" i="1"/>
  <c r="CL117" i="1"/>
  <c r="CL193" i="1"/>
  <c r="CL203" i="1"/>
  <c r="CL59" i="1"/>
  <c r="CL188" i="1"/>
  <c r="CL44" i="1"/>
  <c r="CL151" i="1"/>
  <c r="CL7" i="1"/>
  <c r="CL174" i="1"/>
  <c r="CL30" i="1"/>
  <c r="CL4" i="1"/>
  <c r="CL3" i="1"/>
  <c r="CL72" i="1"/>
  <c r="CL142" i="1"/>
  <c r="CL105" i="1"/>
  <c r="CL181" i="1"/>
  <c r="CL191" i="1"/>
  <c r="CL47" i="1"/>
  <c r="CL176" i="1"/>
  <c r="CL32" i="1"/>
  <c r="CL139" i="1"/>
  <c r="CL60" i="1"/>
  <c r="CL130" i="1"/>
  <c r="CL93" i="1"/>
  <c r="CL169" i="1"/>
  <c r="CL179" i="1"/>
  <c r="CL35" i="1"/>
  <c r="CL164" i="1"/>
  <c r="CL20" i="1"/>
  <c r="CL127" i="1"/>
  <c r="CL48" i="1"/>
  <c r="CL118" i="1"/>
  <c r="CL225" i="1"/>
  <c r="CL81" i="1"/>
  <c r="CL157" i="1"/>
  <c r="CL167" i="1"/>
  <c r="CL23" i="1"/>
  <c r="CL152" i="1"/>
  <c r="CL8" i="1"/>
  <c r="CL115" i="1"/>
  <c r="CL228" i="1"/>
  <c r="CL106" i="1"/>
  <c r="CL213" i="1"/>
  <c r="CL69" i="1"/>
  <c r="CL145" i="1"/>
  <c r="CL155" i="1"/>
  <c r="CL11" i="1"/>
  <c r="CL140" i="1"/>
  <c r="CK146" i="1"/>
  <c r="CK2" i="1"/>
  <c r="CK157" i="1"/>
  <c r="CK13" i="1"/>
  <c r="CK94" i="1"/>
  <c r="CK189" i="1"/>
  <c r="CK224" i="1"/>
  <c r="CK80" i="1"/>
  <c r="CK115" i="1"/>
  <c r="CK134" i="1"/>
  <c r="CK145" i="1"/>
  <c r="CK226" i="1"/>
  <c r="CK82" i="1"/>
  <c r="CK177" i="1"/>
  <c r="CK212" i="1"/>
  <c r="CK68" i="1"/>
  <c r="CK103" i="1"/>
  <c r="CK122" i="1"/>
  <c r="CK133" i="1"/>
  <c r="CK214" i="1"/>
  <c r="CK70" i="1"/>
  <c r="CK200" i="1"/>
  <c r="CK56" i="1"/>
  <c r="CK110" i="1"/>
  <c r="CK121" i="1"/>
  <c r="CK202" i="1"/>
  <c r="CK58" i="1"/>
  <c r="CK188" i="1"/>
  <c r="CK98" i="1"/>
  <c r="CK109" i="1"/>
  <c r="CK230" i="1"/>
  <c r="CK86" i="1"/>
  <c r="CK97" i="1"/>
  <c r="CK218" i="1"/>
  <c r="CK74" i="1"/>
  <c r="CK229" i="1"/>
  <c r="CK85" i="1"/>
  <c r="CK26" i="1"/>
  <c r="CK25" i="1"/>
  <c r="CK166" i="1"/>
  <c r="CK20" i="1"/>
  <c r="CK127" i="1"/>
  <c r="CK179" i="1"/>
  <c r="CK35" i="1"/>
  <c r="CK45" i="1"/>
  <c r="CK174" i="1"/>
  <c r="CK30" i="1"/>
  <c r="CK137" i="1"/>
  <c r="CK160" i="1"/>
  <c r="CK16" i="1"/>
  <c r="CK123" i="1"/>
  <c r="CK14" i="1"/>
  <c r="CK154" i="1"/>
  <c r="CK8" i="1"/>
  <c r="CK91" i="1"/>
  <c r="CK167" i="1"/>
  <c r="CK23" i="1"/>
  <c r="CK33" i="1"/>
  <c r="CK162" i="1"/>
  <c r="CK18" i="1"/>
  <c r="CK125" i="1"/>
  <c r="CK142" i="1"/>
  <c r="CK176" i="1"/>
  <c r="CK79" i="1"/>
  <c r="CK155" i="1"/>
  <c r="CK11" i="1"/>
  <c r="CK165" i="1"/>
  <c r="CK21" i="1"/>
  <c r="CK150" i="1"/>
  <c r="CK6" i="1"/>
  <c r="CK113" i="1"/>
  <c r="CK136" i="1"/>
  <c r="CK217" i="1"/>
  <c r="CK130" i="1"/>
  <c r="CK164" i="1"/>
  <c r="CK67" i="1"/>
  <c r="CK143" i="1"/>
  <c r="CK153" i="1"/>
  <c r="CK9" i="1"/>
  <c r="CK138" i="1"/>
  <c r="CK101" i="1"/>
  <c r="CK124" i="1"/>
  <c r="CK206" i="1"/>
  <c r="CK205" i="1"/>
  <c r="CK118" i="1"/>
  <c r="CK152" i="1"/>
  <c r="CK223" i="1"/>
  <c r="CK55" i="1"/>
  <c r="CK131" i="1"/>
  <c r="CK141" i="1"/>
  <c r="CK126" i="1"/>
  <c r="CK89" i="1"/>
  <c r="CK194" i="1"/>
  <c r="CK193" i="1"/>
  <c r="CK106" i="1"/>
  <c r="CK140" i="1"/>
  <c r="CK211" i="1"/>
  <c r="CK43" i="1"/>
  <c r="CK119" i="1"/>
  <c r="CK129" i="1"/>
  <c r="CK114" i="1"/>
  <c r="CK221" i="1"/>
  <c r="CK77" i="1"/>
  <c r="CK100" i="1"/>
  <c r="CK182" i="1"/>
  <c r="CK181" i="1"/>
  <c r="CK46" i="1"/>
  <c r="CK128" i="1"/>
  <c r="CK199" i="1"/>
  <c r="CK31" i="1"/>
  <c r="CK107" i="1"/>
  <c r="CK117" i="1"/>
  <c r="CK102" i="1"/>
  <c r="CK209" i="1"/>
  <c r="CK65" i="1"/>
  <c r="CK88" i="1"/>
  <c r="CK170" i="1"/>
  <c r="CK169" i="1"/>
  <c r="CK34" i="1"/>
  <c r="CK225" i="1"/>
  <c r="CK116" i="1"/>
  <c r="CK187" i="1"/>
  <c r="CK19" i="1"/>
  <c r="CK95" i="1"/>
  <c r="CK105" i="1"/>
  <c r="CK90" i="1"/>
  <c r="CK197" i="1"/>
  <c r="CK53" i="1"/>
  <c r="CK158" i="1"/>
  <c r="CK73" i="1"/>
  <c r="CK22" i="1"/>
  <c r="CK213" i="1"/>
  <c r="CK104" i="1"/>
  <c r="CK175" i="1"/>
  <c r="CK7" i="1"/>
  <c r="CK227" i="1"/>
  <c r="CK83" i="1"/>
  <c r="CK93" i="1"/>
  <c r="CK222" i="1"/>
  <c r="CK78" i="1"/>
  <c r="CK185" i="1"/>
  <c r="CK41" i="1"/>
  <c r="CK62" i="1"/>
  <c r="CK61" i="1"/>
  <c r="CK10" i="1"/>
  <c r="CK201" i="1"/>
  <c r="CK92" i="1"/>
  <c r="CK163" i="1"/>
  <c r="CK215" i="1"/>
  <c r="CK71" i="1"/>
  <c r="CK81" i="1"/>
  <c r="CK210" i="1"/>
  <c r="CK66" i="1"/>
  <c r="CK173" i="1"/>
  <c r="CK29" i="1"/>
  <c r="CK50" i="1"/>
  <c r="CK49" i="1"/>
  <c r="CK190" i="1"/>
  <c r="CK44" i="1"/>
  <c r="CK151" i="1"/>
  <c r="CK203" i="1"/>
  <c r="CK59" i="1"/>
  <c r="CK69" i="1"/>
  <c r="CK198" i="1"/>
  <c r="CK54" i="1"/>
  <c r="CK161" i="1"/>
  <c r="CL73" i="1"/>
  <c r="CP142" i="1"/>
  <c r="CM28" i="1"/>
  <c r="CL230" i="1"/>
  <c r="CJ202" i="1"/>
  <c r="CH174" i="1"/>
  <c r="CP95" i="1"/>
  <c r="CN67" i="1"/>
  <c r="CN211" i="1"/>
  <c r="CM125" i="1"/>
  <c r="CQ158" i="1"/>
  <c r="CP84" i="1"/>
  <c r="CO10" i="1"/>
  <c r="CO178" i="1"/>
  <c r="CN104" i="1"/>
  <c r="CM30" i="1"/>
  <c r="CM186" i="1"/>
  <c r="CQ123" i="1"/>
  <c r="CP49" i="1"/>
  <c r="CP205" i="1"/>
  <c r="CO131" i="1"/>
  <c r="CN57" i="1"/>
  <c r="CN213" i="1"/>
  <c r="CM139" i="1"/>
  <c r="CL77" i="1"/>
  <c r="CK3" i="1"/>
  <c r="CK159" i="1"/>
  <c r="CQ4" i="1"/>
  <c r="CQ160" i="1"/>
  <c r="CP86" i="1"/>
  <c r="CO12" i="1"/>
  <c r="CO168" i="1"/>
  <c r="CN106" i="1"/>
  <c r="CM56" i="1"/>
  <c r="CL18" i="1"/>
  <c r="CK40" i="1"/>
  <c r="CQ41" i="1"/>
  <c r="CO13" i="1"/>
  <c r="CN215" i="1"/>
  <c r="CP124" i="1"/>
  <c r="CJ146" i="1"/>
  <c r="CE90" i="1"/>
  <c r="CA34" i="1"/>
  <c r="CK17" i="1"/>
  <c r="CC123" i="1"/>
  <c r="CO27" i="1"/>
  <c r="CN182" i="1"/>
  <c r="CQ178" i="1"/>
  <c r="CF76" i="1"/>
  <c r="BY223" i="1"/>
  <c r="CM143" i="1"/>
  <c r="CC65" i="1"/>
  <c r="CM206" i="1"/>
  <c r="CJ119" i="1"/>
  <c r="CL37" i="1"/>
  <c r="CP203" i="1"/>
  <c r="CP48" i="1"/>
  <c r="CP50" i="1"/>
  <c r="CP111" i="1"/>
  <c r="BT175" i="1"/>
  <c r="BT102" i="1"/>
  <c r="BT225" i="1"/>
  <c r="BT81" i="1"/>
  <c r="BT92" i="1"/>
  <c r="BT198" i="1"/>
  <c r="BT173" i="1"/>
  <c r="BT17" i="1"/>
  <c r="BT171" i="1"/>
  <c r="BT27" i="1"/>
  <c r="BT211" i="1"/>
  <c r="BT158" i="1"/>
  <c r="BT14" i="1"/>
  <c r="BT109" i="1"/>
  <c r="BT144" i="1"/>
  <c r="BT136" i="1"/>
  <c r="BT67" i="1"/>
  <c r="BT213" i="1"/>
  <c r="BT69" i="1"/>
  <c r="BT224" i="1"/>
  <c r="BT80" i="1"/>
  <c r="BT174" i="1"/>
  <c r="BT163" i="1"/>
  <c r="BT149" i="1"/>
  <c r="BT114" i="1"/>
  <c r="BT159" i="1"/>
  <c r="BT15" i="1"/>
  <c r="BT103" i="1"/>
  <c r="BT146" i="1"/>
  <c r="BT2" i="1"/>
  <c r="BT97" i="1"/>
  <c r="BT132" i="1"/>
  <c r="BT124" i="1"/>
  <c r="BT187" i="1"/>
  <c r="BT201" i="1"/>
  <c r="BT57" i="1"/>
  <c r="BT212" i="1"/>
  <c r="BT68" i="1"/>
  <c r="BT127" i="1"/>
  <c r="BT78" i="1"/>
  <c r="BT43" i="1"/>
  <c r="BT125" i="1"/>
  <c r="BT147" i="1"/>
  <c r="BT134" i="1"/>
  <c r="BT90" i="1"/>
  <c r="BT229" i="1"/>
  <c r="BT85" i="1"/>
  <c r="BT120" i="1"/>
  <c r="BT91" i="1"/>
  <c r="BT189" i="1"/>
  <c r="BT45" i="1"/>
  <c r="BT200" i="1"/>
  <c r="BT56" i="1"/>
  <c r="BT31" i="1"/>
  <c r="BT66" i="1"/>
  <c r="BT101" i="1"/>
  <c r="BT135" i="1"/>
  <c r="BT122" i="1"/>
  <c r="BT217" i="1"/>
  <c r="BT73" i="1"/>
  <c r="BT108" i="1"/>
  <c r="BT177" i="1"/>
  <c r="BT33" i="1"/>
  <c r="BT188" i="1"/>
  <c r="BT44" i="1"/>
  <c r="BT54" i="1"/>
  <c r="BT77" i="1"/>
  <c r="BT209" i="1"/>
  <c r="BT139" i="1"/>
  <c r="BT123" i="1"/>
  <c r="BT110" i="1"/>
  <c r="BT151" i="1"/>
  <c r="BT205" i="1"/>
  <c r="BT61" i="1"/>
  <c r="BT96" i="1"/>
  <c r="BT165" i="1"/>
  <c r="BT21" i="1"/>
  <c r="BT176" i="1"/>
  <c r="BT32" i="1"/>
  <c r="BT223" i="1"/>
  <c r="BT42" i="1"/>
  <c r="BT53" i="1"/>
  <c r="BT150" i="1"/>
  <c r="BT185" i="1"/>
  <c r="BT19" i="1"/>
  <c r="BT111" i="1"/>
  <c r="BT98" i="1"/>
  <c r="BT55" i="1"/>
  <c r="BT193" i="1"/>
  <c r="BT49" i="1"/>
  <c r="BT228" i="1"/>
  <c r="BT84" i="1"/>
  <c r="BT153" i="1"/>
  <c r="BT9" i="1"/>
  <c r="BT164" i="1"/>
  <c r="BT20" i="1"/>
  <c r="BT115" i="1"/>
  <c r="BT30" i="1"/>
  <c r="BT29" i="1"/>
  <c r="BT161" i="1"/>
  <c r="BT99" i="1"/>
  <c r="BT230" i="1"/>
  <c r="BT86" i="1"/>
  <c r="BT181" i="1"/>
  <c r="BT37" i="1"/>
  <c r="BT126" i="1"/>
  <c r="BT216" i="1"/>
  <c r="BT72" i="1"/>
  <c r="BT141" i="1"/>
  <c r="BT152" i="1"/>
  <c r="BT8" i="1"/>
  <c r="BT7" i="1"/>
  <c r="BT18" i="1"/>
  <c r="BT5" i="1"/>
  <c r="BT199" i="1"/>
  <c r="BT137" i="1"/>
  <c r="BT231" i="1"/>
  <c r="BT87" i="1"/>
  <c r="BT218" i="1"/>
  <c r="BT74" i="1"/>
  <c r="BT169" i="1"/>
  <c r="BT25" i="1"/>
  <c r="BT129" i="1"/>
  <c r="BT140" i="1"/>
  <c r="BT6" i="1"/>
  <c r="BT79" i="1"/>
  <c r="BT113" i="1"/>
  <c r="BT219" i="1"/>
  <c r="BT75" i="1"/>
  <c r="BT206" i="1"/>
  <c r="BT62" i="1"/>
  <c r="BT157" i="1"/>
  <c r="BT13" i="1"/>
  <c r="BT222" i="1"/>
  <c r="BT117" i="1"/>
  <c r="BT128" i="1"/>
  <c r="BT89" i="1"/>
  <c r="BT207" i="1"/>
  <c r="BT63" i="1"/>
  <c r="BT194" i="1"/>
  <c r="BT50" i="1"/>
  <c r="BT145" i="1"/>
  <c r="BT162" i="1"/>
  <c r="BT105" i="1"/>
  <c r="BT116" i="1"/>
  <c r="BT186" i="1"/>
  <c r="BT221" i="1"/>
  <c r="BT65" i="1"/>
  <c r="BT195" i="1"/>
  <c r="BT51" i="1"/>
  <c r="BT138" i="1"/>
  <c r="BT182" i="1"/>
  <c r="BT38" i="1"/>
  <c r="BT93" i="1"/>
  <c r="BT104" i="1"/>
  <c r="BT210" i="1"/>
  <c r="BT197" i="1"/>
  <c r="BT41" i="1"/>
  <c r="BT183" i="1"/>
  <c r="BT39" i="1"/>
  <c r="BT170" i="1"/>
  <c r="BT26" i="1"/>
  <c r="BT60" i="1"/>
  <c r="BT148" i="1"/>
  <c r="BT155" i="1"/>
  <c r="BT11" i="1"/>
  <c r="BT226" i="1"/>
  <c r="BT82" i="1"/>
  <c r="BT48" i="1"/>
  <c r="BT112" i="1"/>
  <c r="BT143" i="1"/>
  <c r="BT214" i="1"/>
  <c r="BT70" i="1"/>
  <c r="BT36" i="1"/>
  <c r="BT100" i="1"/>
  <c r="BT131" i="1"/>
  <c r="BT227" i="1"/>
  <c r="BT202" i="1"/>
  <c r="BT58" i="1"/>
  <c r="BT24" i="1"/>
  <c r="BT88" i="1"/>
  <c r="BT119" i="1"/>
  <c r="BT190" i="1"/>
  <c r="BT46" i="1"/>
  <c r="BT12" i="1"/>
  <c r="BT76" i="1"/>
  <c r="BT107" i="1"/>
  <c r="BT178" i="1"/>
  <c r="BT34" i="1"/>
  <c r="BT64" i="1"/>
  <c r="BT95" i="1"/>
  <c r="BT166" i="1"/>
  <c r="BT22" i="1"/>
  <c r="BT220" i="1"/>
  <c r="BT52" i="1"/>
  <c r="BT83" i="1"/>
  <c r="BT154" i="1"/>
  <c r="BT10" i="1"/>
  <c r="BT204" i="1"/>
  <c r="BT208" i="1"/>
  <c r="BT40" i="1"/>
  <c r="BT215" i="1"/>
  <c r="BT71" i="1"/>
  <c r="BT142" i="1"/>
  <c r="BT192" i="1"/>
  <c r="BT196" i="1"/>
  <c r="BT28" i="1"/>
  <c r="BT203" i="1"/>
  <c r="BT59" i="1"/>
  <c r="BT130" i="1"/>
  <c r="BT133" i="1"/>
  <c r="BT180" i="1"/>
  <c r="BT184" i="1"/>
  <c r="BT16" i="1"/>
  <c r="BT191" i="1"/>
  <c r="BT47" i="1"/>
  <c r="BT118" i="1"/>
  <c r="BT121" i="1"/>
  <c r="BT168" i="1"/>
  <c r="BT172" i="1"/>
  <c r="BT4" i="1"/>
  <c r="BT179" i="1"/>
  <c r="BT35" i="1"/>
  <c r="BT106" i="1"/>
  <c r="BT156" i="1"/>
  <c r="BT167" i="1"/>
  <c r="BT23" i="1"/>
  <c r="BT160" i="1"/>
  <c r="BT94" i="1"/>
  <c r="BT3" i="1"/>
  <c r="CM3" i="1"/>
  <c r="BS142" i="1"/>
  <c r="BS185" i="1"/>
  <c r="BS178" i="1"/>
  <c r="BS139" i="1"/>
  <c r="BS6" i="1"/>
  <c r="BS137" i="1"/>
  <c r="BS53" i="1"/>
  <c r="BS231" i="1"/>
  <c r="BS75" i="1"/>
  <c r="BS52" i="1"/>
  <c r="BS229" i="1"/>
  <c r="BS85" i="1"/>
  <c r="BS216" i="1"/>
  <c r="BS72" i="1"/>
  <c r="BS124" i="1"/>
  <c r="BS167" i="1"/>
  <c r="BS23" i="1"/>
  <c r="BS58" i="1"/>
  <c r="BS194" i="1"/>
  <c r="BS50" i="1"/>
  <c r="BS82" i="1"/>
  <c r="BS77" i="1"/>
  <c r="BS94" i="1"/>
  <c r="BS127" i="1"/>
  <c r="BS17" i="1"/>
  <c r="BS207" i="1"/>
  <c r="BS54" i="1"/>
  <c r="BS51" i="1"/>
  <c r="BS217" i="1"/>
  <c r="BS73" i="1"/>
  <c r="BS204" i="1"/>
  <c r="BS60" i="1"/>
  <c r="BS4" i="1"/>
  <c r="BS155" i="1"/>
  <c r="BS11" i="1"/>
  <c r="BS46" i="1"/>
  <c r="BS182" i="1"/>
  <c r="BS38" i="1"/>
  <c r="BS115" i="1"/>
  <c r="BS183" i="1"/>
  <c r="BS208" i="1"/>
  <c r="BS27" i="1"/>
  <c r="BS125" i="1"/>
  <c r="BS205" i="1"/>
  <c r="BS61" i="1"/>
  <c r="BS192" i="1"/>
  <c r="BS48" i="1"/>
  <c r="BS149" i="1"/>
  <c r="BS143" i="1"/>
  <c r="BS34" i="1"/>
  <c r="BS103" i="1"/>
  <c r="BS159" i="1"/>
  <c r="BS112" i="1"/>
  <c r="BS3" i="1"/>
  <c r="BS5" i="1"/>
  <c r="BS193" i="1"/>
  <c r="BS49" i="1"/>
  <c r="BS180" i="1"/>
  <c r="BS36" i="1"/>
  <c r="BS41" i="1"/>
  <c r="BS131" i="1"/>
  <c r="BS22" i="1"/>
  <c r="BS222" i="1"/>
  <c r="BS91" i="1"/>
  <c r="BS113" i="1"/>
  <c r="BS135" i="1"/>
  <c r="BS28" i="1"/>
  <c r="BS181" i="1"/>
  <c r="BS37" i="1"/>
  <c r="BS168" i="1"/>
  <c r="BS24" i="1"/>
  <c r="BS119" i="1"/>
  <c r="BS174" i="1"/>
  <c r="BS184" i="1"/>
  <c r="BS10" i="1"/>
  <c r="BS114" i="1"/>
  <c r="BS223" i="1"/>
  <c r="BS79" i="1"/>
  <c r="BS111" i="1"/>
  <c r="BS209" i="1"/>
  <c r="BS169" i="1"/>
  <c r="BS25" i="1"/>
  <c r="BS156" i="1"/>
  <c r="BS12" i="1"/>
  <c r="BS107" i="1"/>
  <c r="BS64" i="1"/>
  <c r="BS226" i="1"/>
  <c r="BS211" i="1"/>
  <c r="BS67" i="1"/>
  <c r="BS198" i="1"/>
  <c r="BS162" i="1"/>
  <c r="BS138" i="1"/>
  <c r="BS87" i="1"/>
  <c r="BS101" i="1"/>
  <c r="BS219" i="1"/>
  <c r="BS157" i="1"/>
  <c r="BS13" i="1"/>
  <c r="BS66" i="1"/>
  <c r="BS144" i="1"/>
  <c r="BS95" i="1"/>
  <c r="BS190" i="1"/>
  <c r="BS220" i="1"/>
  <c r="BS126" i="1"/>
  <c r="BS199" i="1"/>
  <c r="BS55" i="1"/>
  <c r="BS186" i="1"/>
  <c r="BS63" i="1"/>
  <c r="BS195" i="1"/>
  <c r="BS145" i="1"/>
  <c r="BS132" i="1"/>
  <c r="BS227" i="1"/>
  <c r="BS83" i="1"/>
  <c r="BS154" i="1"/>
  <c r="BS100" i="1"/>
  <c r="BS187" i="1"/>
  <c r="BS43" i="1"/>
  <c r="BS90" i="1"/>
  <c r="BS160" i="1"/>
  <c r="BS39" i="1"/>
  <c r="BS171" i="1"/>
  <c r="BS133" i="1"/>
  <c r="BS136" i="1"/>
  <c r="BS120" i="1"/>
  <c r="BS210" i="1"/>
  <c r="BS215" i="1"/>
  <c r="BS71" i="1"/>
  <c r="BS130" i="1"/>
  <c r="BS175" i="1"/>
  <c r="BS31" i="1"/>
  <c r="BS42" i="1"/>
  <c r="BS196" i="1"/>
  <c r="BS76" i="1"/>
  <c r="BS15" i="1"/>
  <c r="BS147" i="1"/>
  <c r="BS78" i="1"/>
  <c r="BS121" i="1"/>
  <c r="BS16" i="1"/>
  <c r="BS108" i="1"/>
  <c r="BS102" i="1"/>
  <c r="BS203" i="1"/>
  <c r="BS59" i="1"/>
  <c r="BS173" i="1"/>
  <c r="BS202" i="1"/>
  <c r="BS148" i="1"/>
  <c r="BS163" i="1"/>
  <c r="BS19" i="1"/>
  <c r="BS30" i="1"/>
  <c r="BS88" i="1"/>
  <c r="BS123" i="1"/>
  <c r="BS109" i="1"/>
  <c r="BS221" i="1"/>
  <c r="BS96" i="1"/>
  <c r="BS65" i="1"/>
  <c r="BS166" i="1"/>
  <c r="BS40" i="1"/>
  <c r="BS214" i="1"/>
  <c r="BS151" i="1"/>
  <c r="BS7" i="1"/>
  <c r="BS18" i="1"/>
  <c r="BS150" i="1"/>
  <c r="BS161" i="1"/>
  <c r="BS99" i="1"/>
  <c r="BS172" i="1"/>
  <c r="BS97" i="1"/>
  <c r="BS89" i="1"/>
  <c r="BS228" i="1"/>
  <c r="BS84" i="1"/>
  <c r="BS86" i="1"/>
  <c r="BS105" i="1"/>
  <c r="BS93" i="1"/>
  <c r="BS140" i="1"/>
  <c r="BS74" i="1"/>
  <c r="BS81" i="1"/>
  <c r="BS33" i="1"/>
  <c r="BS128" i="1"/>
  <c r="BS230" i="1"/>
  <c r="BS62" i="1"/>
  <c r="BS69" i="1"/>
  <c r="BS116" i="1"/>
  <c r="BS218" i="1"/>
  <c r="BS26" i="1"/>
  <c r="BS57" i="1"/>
  <c r="BS104" i="1"/>
  <c r="BS118" i="1"/>
  <c r="BS206" i="1"/>
  <c r="BS14" i="1"/>
  <c r="BS45" i="1"/>
  <c r="BS92" i="1"/>
  <c r="BS191" i="1"/>
  <c r="BS106" i="1"/>
  <c r="BS170" i="1"/>
  <c r="BS2" i="1"/>
  <c r="BS21" i="1"/>
  <c r="BS225" i="1"/>
  <c r="BS224" i="1"/>
  <c r="BS80" i="1"/>
  <c r="BS179" i="1"/>
  <c r="BS70" i="1"/>
  <c r="BS158" i="1"/>
  <c r="BS9" i="1"/>
  <c r="BS201" i="1"/>
  <c r="BS212" i="1"/>
  <c r="BS68" i="1"/>
  <c r="BS47" i="1"/>
  <c r="BS197" i="1"/>
  <c r="BS146" i="1"/>
  <c r="BS189" i="1"/>
  <c r="BS200" i="1"/>
  <c r="BS56" i="1"/>
  <c r="BS35" i="1"/>
  <c r="BS29" i="1"/>
  <c r="BS134" i="1"/>
  <c r="BS165" i="1"/>
  <c r="BS188" i="1"/>
  <c r="BS44" i="1"/>
  <c r="BS122" i="1"/>
  <c r="BS213" i="1"/>
  <c r="BS153" i="1"/>
  <c r="BS176" i="1"/>
  <c r="BS32" i="1"/>
  <c r="BS110" i="1"/>
  <c r="BS177" i="1"/>
  <c r="BS129" i="1"/>
  <c r="BS164" i="1"/>
  <c r="BS20" i="1"/>
  <c r="BS141" i="1"/>
  <c r="BS152" i="1"/>
  <c r="BS98" i="1"/>
  <c r="BS8" i="1"/>
  <c r="BS117" i="1"/>
  <c r="CQ83" i="1"/>
  <c r="CQ227" i="1"/>
  <c r="CP141" i="1"/>
  <c r="CO55" i="1"/>
  <c r="CO199" i="1"/>
  <c r="CN113" i="1"/>
  <c r="CM27" i="1"/>
  <c r="CM171" i="1"/>
  <c r="CL85" i="1"/>
  <c r="CQ96" i="1"/>
  <c r="CP10" i="1"/>
  <c r="CP154" i="1"/>
  <c r="CO68" i="1"/>
  <c r="CO212" i="1"/>
  <c r="CN126" i="1"/>
  <c r="CM40" i="1"/>
  <c r="CM184" i="1"/>
  <c r="CL98" i="1"/>
  <c r="CK12" i="1"/>
  <c r="CK156" i="1"/>
  <c r="CJ70" i="1"/>
  <c r="CJ214" i="1"/>
  <c r="CI128" i="1"/>
  <c r="CH42" i="1"/>
  <c r="CH186" i="1"/>
  <c r="CQ49" i="1"/>
  <c r="CQ193" i="1"/>
  <c r="CP107" i="1"/>
  <c r="CO21" i="1"/>
  <c r="CO165" i="1"/>
  <c r="CN79" i="1"/>
  <c r="CN223" i="1"/>
  <c r="CM137" i="1"/>
  <c r="CQ26" i="1"/>
  <c r="CQ170" i="1"/>
  <c r="CP96" i="1"/>
  <c r="CO34" i="1"/>
  <c r="CO190" i="1"/>
  <c r="CN116" i="1"/>
  <c r="CM42" i="1"/>
  <c r="CM198" i="1"/>
  <c r="CQ135" i="1"/>
  <c r="CP61" i="1"/>
  <c r="CP217" i="1"/>
  <c r="CO143" i="1"/>
  <c r="CN69" i="1"/>
  <c r="CN225" i="1"/>
  <c r="CM163" i="1"/>
  <c r="CL89" i="1"/>
  <c r="CK15" i="1"/>
  <c r="CK171" i="1"/>
  <c r="CQ16" i="1"/>
  <c r="CQ172" i="1"/>
  <c r="CP98" i="1"/>
  <c r="CO24" i="1"/>
  <c r="CO180" i="1"/>
  <c r="CN118" i="1"/>
  <c r="CM68" i="1"/>
  <c r="CL54" i="1"/>
  <c r="CK52" i="1"/>
  <c r="CQ53" i="1"/>
  <c r="CO25" i="1"/>
  <c r="CN227" i="1"/>
  <c r="CP136" i="1"/>
  <c r="CI48" i="1"/>
  <c r="CE222" i="1"/>
  <c r="CA166" i="1"/>
  <c r="CK149" i="1"/>
  <c r="CM70" i="1"/>
  <c r="CO171" i="1"/>
  <c r="CQ141" i="1"/>
  <c r="CP92" i="1"/>
  <c r="CL57" i="1"/>
  <c r="CN218" i="1"/>
  <c r="CL216" i="1"/>
  <c r="CH55" i="1"/>
  <c r="CB208" i="1"/>
  <c r="CP13" i="1"/>
  <c r="CB108" i="1"/>
  <c r="BW195" i="1"/>
  <c r="BW206" i="1"/>
  <c r="BW62" i="1"/>
  <c r="BW97" i="1"/>
  <c r="BW216" i="1"/>
  <c r="BW72" i="1"/>
  <c r="BW155" i="1"/>
  <c r="BW106" i="1"/>
  <c r="BW129" i="1"/>
  <c r="BW188" i="1"/>
  <c r="BW44" i="1"/>
  <c r="BW183" i="1"/>
  <c r="BW194" i="1"/>
  <c r="BW50" i="1"/>
  <c r="BW229" i="1"/>
  <c r="BW85" i="1"/>
  <c r="BW204" i="1"/>
  <c r="BW60" i="1"/>
  <c r="BW143" i="1"/>
  <c r="BW94" i="1"/>
  <c r="BW182" i="1"/>
  <c r="BW38" i="1"/>
  <c r="BW217" i="1"/>
  <c r="BW73" i="1"/>
  <c r="BW192" i="1"/>
  <c r="BW48" i="1"/>
  <c r="BW131" i="1"/>
  <c r="BW170" i="1"/>
  <c r="BW26" i="1"/>
  <c r="BW205" i="1"/>
  <c r="BW61" i="1"/>
  <c r="BW180" i="1"/>
  <c r="BW36" i="1"/>
  <c r="BW227" i="1"/>
  <c r="BW119" i="1"/>
  <c r="BW158" i="1"/>
  <c r="BW14" i="1"/>
  <c r="BW193" i="1"/>
  <c r="BW49" i="1"/>
  <c r="BW168" i="1"/>
  <c r="BW24" i="1"/>
  <c r="BW203" i="1"/>
  <c r="BW107" i="1"/>
  <c r="BW146" i="1"/>
  <c r="BW2" i="1"/>
  <c r="BW181" i="1"/>
  <c r="BW37" i="1"/>
  <c r="BW156" i="1"/>
  <c r="BW12" i="1"/>
  <c r="BW23" i="1"/>
  <c r="BW95" i="1"/>
  <c r="BW134" i="1"/>
  <c r="BW169" i="1"/>
  <c r="BW25" i="1"/>
  <c r="BW144" i="1"/>
  <c r="BW83" i="1"/>
  <c r="BW122" i="1"/>
  <c r="BW157" i="1"/>
  <c r="BW13" i="1"/>
  <c r="BW132" i="1"/>
  <c r="BW71" i="1"/>
  <c r="BW110" i="1"/>
  <c r="BW145" i="1"/>
  <c r="BW120" i="1"/>
  <c r="BW215" i="1"/>
  <c r="BW59" i="1"/>
  <c r="BW231" i="1"/>
  <c r="BW98" i="1"/>
  <c r="BW133" i="1"/>
  <c r="BW108" i="1"/>
  <c r="BW191" i="1"/>
  <c r="BW47" i="1"/>
  <c r="BW219" i="1"/>
  <c r="BW230" i="1"/>
  <c r="BW86" i="1"/>
  <c r="BW121" i="1"/>
  <c r="BW96" i="1"/>
  <c r="BW179" i="1"/>
  <c r="BW35" i="1"/>
  <c r="BW207" i="1"/>
  <c r="BW218" i="1"/>
  <c r="BW74" i="1"/>
  <c r="BW109" i="1"/>
  <c r="BW228" i="1"/>
  <c r="BW84" i="1"/>
  <c r="BW167" i="1"/>
  <c r="BW11" i="1"/>
  <c r="BW142" i="1"/>
  <c r="BW213" i="1"/>
  <c r="BW57" i="1"/>
  <c r="BW128" i="1"/>
  <c r="BW175" i="1"/>
  <c r="BW31" i="1"/>
  <c r="BW114" i="1"/>
  <c r="BW138" i="1"/>
  <c r="BW125" i="1"/>
  <c r="BW196" i="1"/>
  <c r="BW52" i="1"/>
  <c r="BW130" i="1"/>
  <c r="BW201" i="1"/>
  <c r="BW45" i="1"/>
  <c r="BW116" i="1"/>
  <c r="BW163" i="1"/>
  <c r="BW19" i="1"/>
  <c r="BW66" i="1"/>
  <c r="BW90" i="1"/>
  <c r="BW113" i="1"/>
  <c r="BW184" i="1"/>
  <c r="BW40" i="1"/>
  <c r="BW118" i="1"/>
  <c r="BW189" i="1"/>
  <c r="BW33" i="1"/>
  <c r="BW104" i="1"/>
  <c r="BW151" i="1"/>
  <c r="BW7" i="1"/>
  <c r="BW18" i="1"/>
  <c r="BW54" i="1"/>
  <c r="BW101" i="1"/>
  <c r="BW210" i="1"/>
  <c r="BW172" i="1"/>
  <c r="BW28" i="1"/>
  <c r="BW82" i="1"/>
  <c r="BW177" i="1"/>
  <c r="BW21" i="1"/>
  <c r="BW92" i="1"/>
  <c r="BW139" i="1"/>
  <c r="BW6" i="1"/>
  <c r="BW89" i="1"/>
  <c r="BW174" i="1"/>
  <c r="BW160" i="1"/>
  <c r="BW16" i="1"/>
  <c r="BW70" i="1"/>
  <c r="BW165" i="1"/>
  <c r="BW9" i="1"/>
  <c r="BW80" i="1"/>
  <c r="BW127" i="1"/>
  <c r="BW221" i="1"/>
  <c r="BW77" i="1"/>
  <c r="BW162" i="1"/>
  <c r="BW148" i="1"/>
  <c r="BW4" i="1"/>
  <c r="BW226" i="1"/>
  <c r="BW58" i="1"/>
  <c r="BW153" i="1"/>
  <c r="BW224" i="1"/>
  <c r="BW68" i="1"/>
  <c r="BW115" i="1"/>
  <c r="BW209" i="1"/>
  <c r="BW65" i="1"/>
  <c r="BW126" i="1"/>
  <c r="BW136" i="1"/>
  <c r="BW214" i="1"/>
  <c r="BW46" i="1"/>
  <c r="BW141" i="1"/>
  <c r="BW212" i="1"/>
  <c r="BW56" i="1"/>
  <c r="BW103" i="1"/>
  <c r="BW197" i="1"/>
  <c r="BW53" i="1"/>
  <c r="BW102" i="1"/>
  <c r="BW124" i="1"/>
  <c r="BW202" i="1"/>
  <c r="BW34" i="1"/>
  <c r="BW117" i="1"/>
  <c r="BW200" i="1"/>
  <c r="BW32" i="1"/>
  <c r="BW91" i="1"/>
  <c r="BW185" i="1"/>
  <c r="BW41" i="1"/>
  <c r="BW78" i="1"/>
  <c r="BW190" i="1"/>
  <c r="BW22" i="1"/>
  <c r="BW105" i="1"/>
  <c r="BW176" i="1"/>
  <c r="BW20" i="1"/>
  <c r="BW223" i="1"/>
  <c r="BW79" i="1"/>
  <c r="BW173" i="1"/>
  <c r="BW29" i="1"/>
  <c r="BW42" i="1"/>
  <c r="BW100" i="1"/>
  <c r="BW178" i="1"/>
  <c r="BW10" i="1"/>
  <c r="BW93" i="1"/>
  <c r="BW164" i="1"/>
  <c r="BW8" i="1"/>
  <c r="BW211" i="1"/>
  <c r="BW67" i="1"/>
  <c r="BW161" i="1"/>
  <c r="BW17" i="1"/>
  <c r="BW30" i="1"/>
  <c r="BW88" i="1"/>
  <c r="BW166" i="1"/>
  <c r="BW81" i="1"/>
  <c r="BW152" i="1"/>
  <c r="BW199" i="1"/>
  <c r="BW55" i="1"/>
  <c r="BW198" i="1"/>
  <c r="BW222" i="1"/>
  <c r="BW149" i="1"/>
  <c r="BW5" i="1"/>
  <c r="BW220" i="1"/>
  <c r="BW76" i="1"/>
  <c r="BW140" i="1"/>
  <c r="BW39" i="1"/>
  <c r="BW225" i="1"/>
  <c r="BW171" i="1"/>
  <c r="BW27" i="1"/>
  <c r="BW69" i="1"/>
  <c r="BW159" i="1"/>
  <c r="BW15" i="1"/>
  <c r="BW147" i="1"/>
  <c r="BW3" i="1"/>
  <c r="BW135" i="1"/>
  <c r="BW123" i="1"/>
  <c r="BW187" i="1"/>
  <c r="BW111" i="1"/>
  <c r="BW43" i="1"/>
  <c r="BW137" i="1"/>
  <c r="BW99" i="1"/>
  <c r="BW154" i="1"/>
  <c r="BW150" i="1"/>
  <c r="BW208" i="1"/>
  <c r="BW87" i="1"/>
  <c r="BW112" i="1"/>
  <c r="BW75" i="1"/>
  <c r="BW186" i="1"/>
  <c r="BW64" i="1"/>
  <c r="BW63" i="1"/>
  <c r="CH30" i="1"/>
  <c r="BY90" i="1"/>
  <c r="BY125" i="1"/>
  <c r="BY100" i="1"/>
  <c r="BY183" i="1"/>
  <c r="BY16" i="1"/>
  <c r="BY27" i="1"/>
  <c r="BY157" i="1"/>
  <c r="BY13" i="1"/>
  <c r="BY222" i="1"/>
  <c r="BY78" i="1"/>
  <c r="BY113" i="1"/>
  <c r="BY171" i="1"/>
  <c r="BY4" i="1"/>
  <c r="BY15" i="1"/>
  <c r="BY210" i="1"/>
  <c r="BY66" i="1"/>
  <c r="BY101" i="1"/>
  <c r="BY220" i="1"/>
  <c r="BY159" i="1"/>
  <c r="BY3" i="1"/>
  <c r="BY198" i="1"/>
  <c r="BY54" i="1"/>
  <c r="BY89" i="1"/>
  <c r="BY208" i="1"/>
  <c r="BY147" i="1"/>
  <c r="BY186" i="1"/>
  <c r="BY42" i="1"/>
  <c r="BY221" i="1"/>
  <c r="BY77" i="1"/>
  <c r="BY196" i="1"/>
  <c r="BY135" i="1"/>
  <c r="BY174" i="1"/>
  <c r="BY30" i="1"/>
  <c r="BY209" i="1"/>
  <c r="BY65" i="1"/>
  <c r="BY184" i="1"/>
  <c r="BY123" i="1"/>
  <c r="BY162" i="1"/>
  <c r="BY197" i="1"/>
  <c r="BY53" i="1"/>
  <c r="BY172" i="1"/>
  <c r="BY111" i="1"/>
  <c r="BY150" i="1"/>
  <c r="BY185" i="1"/>
  <c r="BY41" i="1"/>
  <c r="BY160" i="1"/>
  <c r="BY99" i="1"/>
  <c r="BY138" i="1"/>
  <c r="BY173" i="1"/>
  <c r="BY29" i="1"/>
  <c r="BY148" i="1"/>
  <c r="BY231" i="1"/>
  <c r="BY126" i="1"/>
  <c r="BY161" i="1"/>
  <c r="BY17" i="1"/>
  <c r="BY136" i="1"/>
  <c r="BY219" i="1"/>
  <c r="BY114" i="1"/>
  <c r="BY149" i="1"/>
  <c r="BY5" i="1"/>
  <c r="BY124" i="1"/>
  <c r="BY207" i="1"/>
  <c r="BY102" i="1"/>
  <c r="BY137" i="1"/>
  <c r="BY112" i="1"/>
  <c r="BY195" i="1"/>
  <c r="BY87" i="1"/>
  <c r="BY205" i="1"/>
  <c r="BY49" i="1"/>
  <c r="BY144" i="1"/>
  <c r="BY203" i="1"/>
  <c r="BY59" i="1"/>
  <c r="BY22" i="1"/>
  <c r="BY46" i="1"/>
  <c r="BY153" i="1"/>
  <c r="BY9" i="1"/>
  <c r="BY118" i="1"/>
  <c r="BY224" i="1"/>
  <c r="BY80" i="1"/>
  <c r="BY110" i="1"/>
  <c r="BY88" i="1"/>
  <c r="BY75" i="1"/>
  <c r="BY193" i="1"/>
  <c r="BY37" i="1"/>
  <c r="BY132" i="1"/>
  <c r="BY191" i="1"/>
  <c r="BY47" i="1"/>
  <c r="BY141" i="1"/>
  <c r="BY82" i="1"/>
  <c r="BY212" i="1"/>
  <c r="BY68" i="1"/>
  <c r="BY98" i="1"/>
  <c r="BY76" i="1"/>
  <c r="BY63" i="1"/>
  <c r="BY181" i="1"/>
  <c r="BY25" i="1"/>
  <c r="BY120" i="1"/>
  <c r="BY179" i="1"/>
  <c r="BY35" i="1"/>
  <c r="BY129" i="1"/>
  <c r="BY58" i="1"/>
  <c r="BY200" i="1"/>
  <c r="BY56" i="1"/>
  <c r="BY230" i="1"/>
  <c r="BY86" i="1"/>
  <c r="BY64" i="1"/>
  <c r="BY51" i="1"/>
  <c r="BY169" i="1"/>
  <c r="BY108" i="1"/>
  <c r="BY167" i="1"/>
  <c r="BY23" i="1"/>
  <c r="BY117" i="1"/>
  <c r="BY34" i="1"/>
  <c r="BY188" i="1"/>
  <c r="BY44" i="1"/>
  <c r="BY218" i="1"/>
  <c r="BY74" i="1"/>
  <c r="BY52" i="1"/>
  <c r="BY39" i="1"/>
  <c r="BY145" i="1"/>
  <c r="BY96" i="1"/>
  <c r="BY155" i="1"/>
  <c r="BY11" i="1"/>
  <c r="BY105" i="1"/>
  <c r="BY10" i="1"/>
  <c r="BY176" i="1"/>
  <c r="BY32" i="1"/>
  <c r="BY206" i="1"/>
  <c r="BY62" i="1"/>
  <c r="BY40" i="1"/>
  <c r="BY133" i="1"/>
  <c r="BY228" i="1"/>
  <c r="BY84" i="1"/>
  <c r="BY143" i="1"/>
  <c r="BY93" i="1"/>
  <c r="BY164" i="1"/>
  <c r="BY20" i="1"/>
  <c r="BY194" i="1"/>
  <c r="BY50" i="1"/>
  <c r="BY28" i="1"/>
  <c r="BY121" i="1"/>
  <c r="BY216" i="1"/>
  <c r="BY72" i="1"/>
  <c r="BY131" i="1"/>
  <c r="BY225" i="1"/>
  <c r="BY81" i="1"/>
  <c r="BY152" i="1"/>
  <c r="BY8" i="1"/>
  <c r="BY182" i="1"/>
  <c r="BY38" i="1"/>
  <c r="BY109" i="1"/>
  <c r="BY204" i="1"/>
  <c r="BY60" i="1"/>
  <c r="BY119" i="1"/>
  <c r="BY213" i="1"/>
  <c r="BY69" i="1"/>
  <c r="BY226" i="1"/>
  <c r="BY97" i="1"/>
  <c r="BY192" i="1"/>
  <c r="BY48" i="1"/>
  <c r="BY107" i="1"/>
  <c r="BY190" i="1"/>
  <c r="BY201" i="1"/>
  <c r="BY57" i="1"/>
  <c r="BY214" i="1"/>
  <c r="BY128" i="1"/>
  <c r="BY85" i="1"/>
  <c r="BY180" i="1"/>
  <c r="BY36" i="1"/>
  <c r="BY95" i="1"/>
  <c r="BY154" i="1"/>
  <c r="BY202" i="1"/>
  <c r="BY189" i="1"/>
  <c r="BY45" i="1"/>
  <c r="BY178" i="1"/>
  <c r="BY229" i="1"/>
  <c r="BY73" i="1"/>
  <c r="BY168" i="1"/>
  <c r="BY24" i="1"/>
  <c r="BY227" i="1"/>
  <c r="BY83" i="1"/>
  <c r="BY106" i="1"/>
  <c r="BY142" i="1"/>
  <c r="BY177" i="1"/>
  <c r="BY33" i="1"/>
  <c r="BY166" i="1"/>
  <c r="BY158" i="1"/>
  <c r="BY211" i="1"/>
  <c r="BY67" i="1"/>
  <c r="BY146" i="1"/>
  <c r="BY199" i="1"/>
  <c r="BY55" i="1"/>
  <c r="BY134" i="1"/>
  <c r="BY187" i="1"/>
  <c r="BY43" i="1"/>
  <c r="BY156" i="1"/>
  <c r="BY140" i="1"/>
  <c r="BY122" i="1"/>
  <c r="BY175" i="1"/>
  <c r="BY31" i="1"/>
  <c r="BY217" i="1"/>
  <c r="BY12" i="1"/>
  <c r="BY116" i="1"/>
  <c r="BY26" i="1"/>
  <c r="BY163" i="1"/>
  <c r="BY19" i="1"/>
  <c r="BY61" i="1"/>
  <c r="BY104" i="1"/>
  <c r="BY14" i="1"/>
  <c r="BY151" i="1"/>
  <c r="BY7" i="1"/>
  <c r="BY130" i="1"/>
  <c r="BY92" i="1"/>
  <c r="BY2" i="1"/>
  <c r="BY139" i="1"/>
  <c r="BY127" i="1"/>
  <c r="BY115" i="1"/>
  <c r="BY215" i="1"/>
  <c r="BY70" i="1"/>
  <c r="BY103" i="1"/>
  <c r="BY18" i="1"/>
  <c r="BY71" i="1"/>
  <c r="BY165" i="1"/>
  <c r="BY91" i="1"/>
  <c r="CQ95" i="1"/>
  <c r="CP9" i="1"/>
  <c r="CP153" i="1"/>
  <c r="CO67" i="1"/>
  <c r="CO211" i="1"/>
  <c r="CN125" i="1"/>
  <c r="CM39" i="1"/>
  <c r="CM183" i="1"/>
  <c r="CL97" i="1"/>
  <c r="CQ108" i="1"/>
  <c r="CP22" i="1"/>
  <c r="CP166" i="1"/>
  <c r="CO80" i="1"/>
  <c r="CO224" i="1"/>
  <c r="CN138" i="1"/>
  <c r="CM52" i="1"/>
  <c r="CM196" i="1"/>
  <c r="CL110" i="1"/>
  <c r="CK24" i="1"/>
  <c r="CK168" i="1"/>
  <c r="CJ82" i="1"/>
  <c r="CJ226" i="1"/>
  <c r="CI140" i="1"/>
  <c r="CH54" i="1"/>
  <c r="CH198" i="1"/>
  <c r="CQ61" i="1"/>
  <c r="CQ205" i="1"/>
  <c r="CP119" i="1"/>
  <c r="CO33" i="1"/>
  <c r="CO177" i="1"/>
  <c r="CN91" i="1"/>
  <c r="CM5" i="1"/>
  <c r="CM149" i="1"/>
  <c r="CQ38" i="1"/>
  <c r="CQ182" i="1"/>
  <c r="CP120" i="1"/>
  <c r="CO46" i="1"/>
  <c r="CO202" i="1"/>
  <c r="CN128" i="1"/>
  <c r="CM54" i="1"/>
  <c r="CQ147" i="1"/>
  <c r="CP73" i="1"/>
  <c r="CP229" i="1"/>
  <c r="CO155" i="1"/>
  <c r="CN81" i="1"/>
  <c r="CM19" i="1"/>
  <c r="CM175" i="1"/>
  <c r="CL101" i="1"/>
  <c r="CK27" i="1"/>
  <c r="CK183" i="1"/>
  <c r="CQ28" i="1"/>
  <c r="CQ184" i="1"/>
  <c r="CP110" i="1"/>
  <c r="CO36" i="1"/>
  <c r="CO192" i="1"/>
  <c r="CN142" i="1"/>
  <c r="CM80" i="1"/>
  <c r="CL78" i="1"/>
  <c r="CK64" i="1"/>
  <c r="CQ65" i="1"/>
  <c r="CO37" i="1"/>
  <c r="CM9" i="1"/>
  <c r="CP148" i="1"/>
  <c r="CI60" i="1"/>
  <c r="CD4" i="1"/>
  <c r="CJ63" i="1"/>
  <c r="CM214" i="1"/>
  <c r="CN85" i="1"/>
  <c r="CP55" i="1"/>
  <c r="CO6" i="1"/>
  <c r="BW51" i="1"/>
  <c r="CL201" i="1"/>
  <c r="CM156" i="1"/>
  <c r="CK178" i="1"/>
  <c r="CK38" i="1"/>
  <c r="BZ157" i="1"/>
  <c r="CP204" i="1"/>
  <c r="CL185" i="1"/>
  <c r="CL91" i="1"/>
  <c r="CF186" i="1"/>
  <c r="CF42" i="1"/>
  <c r="CF197" i="1"/>
  <c r="CF53" i="1"/>
  <c r="CF174" i="1"/>
  <c r="CF30" i="1"/>
  <c r="CF185" i="1"/>
  <c r="CF41" i="1"/>
  <c r="CF162" i="1"/>
  <c r="CF18" i="1"/>
  <c r="CF138" i="1"/>
  <c r="CF126" i="1"/>
  <c r="CF78" i="1"/>
  <c r="CF65" i="1"/>
  <c r="CF170" i="1"/>
  <c r="CF26" i="1"/>
  <c r="CF108" i="1"/>
  <c r="CF91" i="1"/>
  <c r="CF159" i="1"/>
  <c r="CF15" i="1"/>
  <c r="CF133" i="1"/>
  <c r="CF203" i="1"/>
  <c r="CF59" i="1"/>
  <c r="CF66" i="1"/>
  <c r="CF221" i="1"/>
  <c r="CF29" i="1"/>
  <c r="CF158" i="1"/>
  <c r="CF14" i="1"/>
  <c r="CF96" i="1"/>
  <c r="CF223" i="1"/>
  <c r="CF79" i="1"/>
  <c r="CF147" i="1"/>
  <c r="CF3" i="1"/>
  <c r="CF121" i="1"/>
  <c r="CF191" i="1"/>
  <c r="CF47" i="1"/>
  <c r="CF54" i="1"/>
  <c r="CF209" i="1"/>
  <c r="CF17" i="1"/>
  <c r="CF146" i="1"/>
  <c r="CF2" i="1"/>
  <c r="CF228" i="1"/>
  <c r="CF84" i="1"/>
  <c r="CF211" i="1"/>
  <c r="CF67" i="1"/>
  <c r="CF135" i="1"/>
  <c r="CF109" i="1"/>
  <c r="CF6" i="1"/>
  <c r="CF173" i="1"/>
  <c r="CF5" i="1"/>
  <c r="CF134" i="1"/>
  <c r="CF216" i="1"/>
  <c r="CF72" i="1"/>
  <c r="CF199" i="1"/>
  <c r="CF55" i="1"/>
  <c r="CF123" i="1"/>
  <c r="CF97" i="1"/>
  <c r="CF161" i="1"/>
  <c r="CF122" i="1"/>
  <c r="CF204" i="1"/>
  <c r="CF60" i="1"/>
  <c r="CF187" i="1"/>
  <c r="CF43" i="1"/>
  <c r="CF111" i="1"/>
  <c r="CF222" i="1"/>
  <c r="CF149" i="1"/>
  <c r="CF110" i="1"/>
  <c r="CF192" i="1"/>
  <c r="CF48" i="1"/>
  <c r="CF175" i="1"/>
  <c r="CF31" i="1"/>
  <c r="CF210" i="1"/>
  <c r="CF137" i="1"/>
  <c r="CF98" i="1"/>
  <c r="CF180" i="1"/>
  <c r="CF36" i="1"/>
  <c r="CF163" i="1"/>
  <c r="CF19" i="1"/>
  <c r="CF198" i="1"/>
  <c r="CF125" i="1"/>
  <c r="CF230" i="1"/>
  <c r="CF86" i="1"/>
  <c r="CF168" i="1"/>
  <c r="CF24" i="1"/>
  <c r="CF150" i="1"/>
  <c r="CF113" i="1"/>
  <c r="CF218" i="1"/>
  <c r="CF74" i="1"/>
  <c r="CF156" i="1"/>
  <c r="CF12" i="1"/>
  <c r="CF114" i="1"/>
  <c r="CF101" i="1"/>
  <c r="CF206" i="1"/>
  <c r="CF62" i="1"/>
  <c r="CF144" i="1"/>
  <c r="CF102" i="1"/>
  <c r="CF89" i="1"/>
  <c r="CF194" i="1"/>
  <c r="CF50" i="1"/>
  <c r="CF132" i="1"/>
  <c r="CF7" i="1"/>
  <c r="CF195" i="1"/>
  <c r="CF61" i="1"/>
  <c r="CF71" i="1"/>
  <c r="CF226" i="1"/>
  <c r="CF82" i="1"/>
  <c r="CF208" i="1"/>
  <c r="CF64" i="1"/>
  <c r="CF225" i="1"/>
  <c r="CF81" i="1"/>
  <c r="CF152" i="1"/>
  <c r="CF8" i="1"/>
  <c r="CF90" i="1"/>
  <c r="CF183" i="1"/>
  <c r="CF49" i="1"/>
  <c r="CF227" i="1"/>
  <c r="CF35" i="1"/>
  <c r="CF214" i="1"/>
  <c r="CF70" i="1"/>
  <c r="CF196" i="1"/>
  <c r="CF52" i="1"/>
  <c r="CF213" i="1"/>
  <c r="CF69" i="1"/>
  <c r="CF140" i="1"/>
  <c r="CF182" i="1"/>
  <c r="CF171" i="1"/>
  <c r="CF229" i="1"/>
  <c r="CF37" i="1"/>
  <c r="CF215" i="1"/>
  <c r="CF23" i="1"/>
  <c r="CF202" i="1"/>
  <c r="CF58" i="1"/>
  <c r="CF184" i="1"/>
  <c r="CF40" i="1"/>
  <c r="CF201" i="1"/>
  <c r="CF57" i="1"/>
  <c r="CF128" i="1"/>
  <c r="CF38" i="1"/>
  <c r="CF99" i="1"/>
  <c r="CF217" i="1"/>
  <c r="CF25" i="1"/>
  <c r="CF179" i="1"/>
  <c r="CF11" i="1"/>
  <c r="CF190" i="1"/>
  <c r="CF46" i="1"/>
  <c r="CF172" i="1"/>
  <c r="CF28" i="1"/>
  <c r="CF189" i="1"/>
  <c r="CF45" i="1"/>
  <c r="CF116" i="1"/>
  <c r="CF87" i="1"/>
  <c r="CF205" i="1"/>
  <c r="CF13" i="1"/>
  <c r="CF167" i="1"/>
  <c r="CF178" i="1"/>
  <c r="CF34" i="1"/>
  <c r="CF160" i="1"/>
  <c r="CF16" i="1"/>
  <c r="CF177" i="1"/>
  <c r="CF33" i="1"/>
  <c r="CF104" i="1"/>
  <c r="CF75" i="1"/>
  <c r="CF193" i="1"/>
  <c r="CF155" i="1"/>
  <c r="CF166" i="1"/>
  <c r="CF22" i="1"/>
  <c r="CF148" i="1"/>
  <c r="CF165" i="1"/>
  <c r="CF21" i="1"/>
  <c r="CF92" i="1"/>
  <c r="CF120" i="1"/>
  <c r="CF63" i="1"/>
  <c r="CF181" i="1"/>
  <c r="CF143" i="1"/>
  <c r="CF154" i="1"/>
  <c r="CF10" i="1"/>
  <c r="CF136" i="1"/>
  <c r="CF153" i="1"/>
  <c r="CF9" i="1"/>
  <c r="CF224" i="1"/>
  <c r="CF80" i="1"/>
  <c r="CF151" i="1"/>
  <c r="CF51" i="1"/>
  <c r="CF169" i="1"/>
  <c r="CF131" i="1"/>
  <c r="CF142" i="1"/>
  <c r="CF124" i="1"/>
  <c r="CF141" i="1"/>
  <c r="CF212" i="1"/>
  <c r="CF68" i="1"/>
  <c r="CF139" i="1"/>
  <c r="CF39" i="1"/>
  <c r="CF157" i="1"/>
  <c r="CF119" i="1"/>
  <c r="CF130" i="1"/>
  <c r="CF112" i="1"/>
  <c r="CF129" i="1"/>
  <c r="CF200" i="1"/>
  <c r="CF56" i="1"/>
  <c r="CF127" i="1"/>
  <c r="CF231" i="1"/>
  <c r="CF27" i="1"/>
  <c r="CF145" i="1"/>
  <c r="CF107" i="1"/>
  <c r="CF118" i="1"/>
  <c r="CF100" i="1"/>
  <c r="CF117" i="1"/>
  <c r="CF188" i="1"/>
  <c r="CF44" i="1"/>
  <c r="CF115" i="1"/>
  <c r="CF219" i="1"/>
  <c r="CF85" i="1"/>
  <c r="CF95" i="1"/>
  <c r="CF106" i="1"/>
  <c r="CF88" i="1"/>
  <c r="CF105" i="1"/>
  <c r="CA117" i="1"/>
  <c r="CA188" i="1"/>
  <c r="CA44" i="1"/>
  <c r="CA199" i="1"/>
  <c r="CA55" i="1"/>
  <c r="CA185" i="1"/>
  <c r="CA41" i="1"/>
  <c r="CA105" i="1"/>
  <c r="CA176" i="1"/>
  <c r="CA32" i="1"/>
  <c r="CA187" i="1"/>
  <c r="CA43" i="1"/>
  <c r="CA93" i="1"/>
  <c r="CA164" i="1"/>
  <c r="CA20" i="1"/>
  <c r="CA225" i="1"/>
  <c r="CA81" i="1"/>
  <c r="CA152" i="1"/>
  <c r="CA8" i="1"/>
  <c r="CA213" i="1"/>
  <c r="CA69" i="1"/>
  <c r="CA140" i="1"/>
  <c r="CA201" i="1"/>
  <c r="CA57" i="1"/>
  <c r="CA128" i="1"/>
  <c r="CA189" i="1"/>
  <c r="CA129" i="1"/>
  <c r="CA56" i="1"/>
  <c r="CA115" i="1"/>
  <c r="CA197" i="1"/>
  <c r="CA29" i="1"/>
  <c r="CA172" i="1"/>
  <c r="CA28" i="1"/>
  <c r="CA231" i="1"/>
  <c r="CA87" i="1"/>
  <c r="CA134" i="1"/>
  <c r="CA181" i="1"/>
  <c r="CA37" i="1"/>
  <c r="CA108" i="1"/>
  <c r="CA138" i="1"/>
  <c r="CA45" i="1"/>
  <c r="CA103" i="1"/>
  <c r="CA173" i="1"/>
  <c r="CA17" i="1"/>
  <c r="CA160" i="1"/>
  <c r="CA16" i="1"/>
  <c r="CA219" i="1"/>
  <c r="CA75" i="1"/>
  <c r="CA110" i="1"/>
  <c r="CA169" i="1"/>
  <c r="CA25" i="1"/>
  <c r="CA96" i="1"/>
  <c r="CA126" i="1"/>
  <c r="CA33" i="1"/>
  <c r="CA91" i="1"/>
  <c r="CA161" i="1"/>
  <c r="CA5" i="1"/>
  <c r="CA148" i="1"/>
  <c r="CA4" i="1"/>
  <c r="CA207" i="1"/>
  <c r="CA63" i="1"/>
  <c r="CA86" i="1"/>
  <c r="CA157" i="1"/>
  <c r="CA13" i="1"/>
  <c r="CA218" i="1"/>
  <c r="CA228" i="1"/>
  <c r="CA84" i="1"/>
  <c r="CA114" i="1"/>
  <c r="CA21" i="1"/>
  <c r="CA79" i="1"/>
  <c r="CA149" i="1"/>
  <c r="CA136" i="1"/>
  <c r="CA195" i="1"/>
  <c r="CA51" i="1"/>
  <c r="CA74" i="1"/>
  <c r="CA145" i="1"/>
  <c r="CA98" i="1"/>
  <c r="CA216" i="1"/>
  <c r="CA72" i="1"/>
  <c r="CA102" i="1"/>
  <c r="CA9" i="1"/>
  <c r="CA224" i="1"/>
  <c r="CA67" i="1"/>
  <c r="CA137" i="1"/>
  <c r="CA124" i="1"/>
  <c r="CA183" i="1"/>
  <c r="CA39" i="1"/>
  <c r="CA62" i="1"/>
  <c r="CA133" i="1"/>
  <c r="CA204" i="1"/>
  <c r="CA60" i="1"/>
  <c r="CA90" i="1"/>
  <c r="CA212" i="1"/>
  <c r="CA223" i="1"/>
  <c r="CA31" i="1"/>
  <c r="CA125" i="1"/>
  <c r="CA112" i="1"/>
  <c r="CA171" i="1"/>
  <c r="CA27" i="1"/>
  <c r="CA50" i="1"/>
  <c r="CA121" i="1"/>
  <c r="CA192" i="1"/>
  <c r="CA48" i="1"/>
  <c r="CA222" i="1"/>
  <c r="CA78" i="1"/>
  <c r="CA200" i="1"/>
  <c r="CA211" i="1"/>
  <c r="CA19" i="1"/>
  <c r="CA113" i="1"/>
  <c r="CA100" i="1"/>
  <c r="CA159" i="1"/>
  <c r="CA15" i="1"/>
  <c r="CA206" i="1"/>
  <c r="CA38" i="1"/>
  <c r="CA230" i="1"/>
  <c r="CA109" i="1"/>
  <c r="CA180" i="1"/>
  <c r="CA36" i="1"/>
  <c r="CA210" i="1"/>
  <c r="CA66" i="1"/>
  <c r="CA116" i="1"/>
  <c r="CA175" i="1"/>
  <c r="CA7" i="1"/>
  <c r="CA101" i="1"/>
  <c r="CA88" i="1"/>
  <c r="CA147" i="1"/>
  <c r="CA3" i="1"/>
  <c r="CA194" i="1"/>
  <c r="CA26" i="1"/>
  <c r="CA122" i="1"/>
  <c r="CA97" i="1"/>
  <c r="CA177" i="1"/>
  <c r="CA104" i="1"/>
  <c r="CA163" i="1"/>
  <c r="CA89" i="1"/>
  <c r="CA220" i="1"/>
  <c r="CA76" i="1"/>
  <c r="CA135" i="1"/>
  <c r="CA182" i="1"/>
  <c r="CA14" i="1"/>
  <c r="CA229" i="1"/>
  <c r="CA85" i="1"/>
  <c r="CA165" i="1"/>
  <c r="CA92" i="1"/>
  <c r="CA151" i="1"/>
  <c r="CA77" i="1"/>
  <c r="CA208" i="1"/>
  <c r="CA64" i="1"/>
  <c r="CA123" i="1"/>
  <c r="CA170" i="1"/>
  <c r="CA2" i="1"/>
  <c r="CA217" i="1"/>
  <c r="CA73" i="1"/>
  <c r="CA153" i="1"/>
  <c r="CA80" i="1"/>
  <c r="CA139" i="1"/>
  <c r="CA221" i="1"/>
  <c r="CA65" i="1"/>
  <c r="CA196" i="1"/>
  <c r="CA52" i="1"/>
  <c r="CA111" i="1"/>
  <c r="CA158" i="1"/>
  <c r="CA205" i="1"/>
  <c r="CA61" i="1"/>
  <c r="CA95" i="1"/>
  <c r="CA154" i="1"/>
  <c r="CA10" i="1"/>
  <c r="CA99" i="1"/>
  <c r="CA193" i="1"/>
  <c r="CA227" i="1"/>
  <c r="CA83" i="1"/>
  <c r="CA142" i="1"/>
  <c r="CA49" i="1"/>
  <c r="CA198" i="1"/>
  <c r="CA215" i="1"/>
  <c r="CA71" i="1"/>
  <c r="CA130" i="1"/>
  <c r="CA186" i="1"/>
  <c r="CA203" i="1"/>
  <c r="CA59" i="1"/>
  <c r="CA118" i="1"/>
  <c r="CA141" i="1"/>
  <c r="CA127" i="1"/>
  <c r="CA168" i="1"/>
  <c r="CA174" i="1"/>
  <c r="CA191" i="1"/>
  <c r="CA47" i="1"/>
  <c r="CA106" i="1"/>
  <c r="CA156" i="1"/>
  <c r="CA162" i="1"/>
  <c r="CA179" i="1"/>
  <c r="CA35" i="1"/>
  <c r="CA94" i="1"/>
  <c r="CA184" i="1"/>
  <c r="CA144" i="1"/>
  <c r="CA150" i="1"/>
  <c r="CA167" i="1"/>
  <c r="CA23" i="1"/>
  <c r="CA226" i="1"/>
  <c r="CA82" i="1"/>
  <c r="CA209" i="1"/>
  <c r="CA40" i="1"/>
  <c r="CA132" i="1"/>
  <c r="CA54" i="1"/>
  <c r="CA155" i="1"/>
  <c r="CA11" i="1"/>
  <c r="CA214" i="1"/>
  <c r="CA70" i="1"/>
  <c r="CA53" i="1"/>
  <c r="CA120" i="1"/>
  <c r="CA42" i="1"/>
  <c r="CA143" i="1"/>
  <c r="CA202" i="1"/>
  <c r="CA58" i="1"/>
  <c r="CA68" i="1"/>
  <c r="CA24" i="1"/>
  <c r="CA30" i="1"/>
  <c r="CA131" i="1"/>
  <c r="CA190" i="1"/>
  <c r="CA46" i="1"/>
  <c r="CA146" i="1"/>
  <c r="CA12" i="1"/>
  <c r="CA18" i="1"/>
  <c r="CA119" i="1"/>
  <c r="BQ147" i="1"/>
  <c r="BQ224" i="1"/>
  <c r="BQ102" i="1"/>
  <c r="BQ150" i="1"/>
  <c r="BQ169" i="1"/>
  <c r="BQ131" i="1"/>
  <c r="BQ142" i="1"/>
  <c r="BQ201" i="1"/>
  <c r="BQ57" i="1"/>
  <c r="BQ188" i="1"/>
  <c r="BQ44" i="1"/>
  <c r="BQ230" i="1"/>
  <c r="BQ168" i="1"/>
  <c r="BQ55" i="1"/>
  <c r="BQ22" i="1"/>
  <c r="BQ194" i="1"/>
  <c r="BQ211" i="1"/>
  <c r="BQ66" i="1"/>
  <c r="BQ203" i="1"/>
  <c r="BQ114" i="1"/>
  <c r="BQ37" i="1"/>
  <c r="BQ123" i="1"/>
  <c r="BQ183" i="1"/>
  <c r="BQ95" i="1"/>
  <c r="BQ130" i="1"/>
  <c r="BQ189" i="1"/>
  <c r="BQ45" i="1"/>
  <c r="BQ176" i="1"/>
  <c r="BQ32" i="1"/>
  <c r="BQ98" i="1"/>
  <c r="BQ60" i="1"/>
  <c r="BQ7" i="1"/>
  <c r="BQ10" i="1"/>
  <c r="BQ50" i="1"/>
  <c r="BQ175" i="1"/>
  <c r="BQ30" i="1"/>
  <c r="BQ195" i="1"/>
  <c r="BQ212" i="1"/>
  <c r="BQ78" i="1"/>
  <c r="BQ219" i="1"/>
  <c r="BQ171" i="1"/>
  <c r="BQ170" i="1"/>
  <c r="BQ206" i="1"/>
  <c r="BQ59" i="1"/>
  <c r="BQ121" i="1"/>
  <c r="BQ118" i="1"/>
  <c r="BQ167" i="1"/>
  <c r="BQ177" i="1"/>
  <c r="BQ33" i="1"/>
  <c r="BQ75" i="1"/>
  <c r="BQ164" i="1"/>
  <c r="BQ20" i="1"/>
  <c r="BQ192" i="1"/>
  <c r="BQ127" i="1"/>
  <c r="BQ218" i="1"/>
  <c r="BQ199" i="1"/>
  <c r="BQ42" i="1"/>
  <c r="BQ99" i="1"/>
  <c r="BQ134" i="1"/>
  <c r="BQ38" i="1"/>
  <c r="BQ74" i="1"/>
  <c r="BQ23" i="1"/>
  <c r="BQ106" i="1"/>
  <c r="BQ119" i="1"/>
  <c r="BQ165" i="1"/>
  <c r="BQ21" i="1"/>
  <c r="BQ110" i="1"/>
  <c r="BQ204" i="1"/>
  <c r="BQ152" i="1"/>
  <c r="BQ8" i="1"/>
  <c r="BQ143" i="1"/>
  <c r="BQ84" i="1"/>
  <c r="BQ67" i="1"/>
  <c r="BQ86" i="1"/>
  <c r="BQ139" i="1"/>
  <c r="BQ6" i="1"/>
  <c r="BQ63" i="1"/>
  <c r="BQ2" i="1"/>
  <c r="BQ120" i="1"/>
  <c r="BQ135" i="1"/>
  <c r="BQ83" i="1"/>
  <c r="BQ153" i="1"/>
  <c r="BQ9" i="1"/>
  <c r="BQ96" i="1"/>
  <c r="BQ140" i="1"/>
  <c r="BQ111" i="1"/>
  <c r="BQ223" i="1"/>
  <c r="BQ19" i="1"/>
  <c r="BQ228" i="1"/>
  <c r="BQ91" i="1"/>
  <c r="BQ51" i="1"/>
  <c r="BQ156" i="1"/>
  <c r="BQ12" i="1"/>
  <c r="BQ226" i="1"/>
  <c r="BQ182" i="1"/>
  <c r="BQ47" i="1"/>
  <c r="BQ141" i="1"/>
  <c r="BQ128" i="1"/>
  <c r="BQ158" i="1"/>
  <c r="BQ163" i="1"/>
  <c r="BQ217" i="1"/>
  <c r="BQ198" i="1"/>
  <c r="BQ205" i="1"/>
  <c r="BQ132" i="1"/>
  <c r="BQ43" i="1"/>
  <c r="BQ39" i="1"/>
  <c r="BQ159" i="1"/>
  <c r="BQ36" i="1"/>
  <c r="BQ155" i="1"/>
  <c r="BQ214" i="1"/>
  <c r="BQ62" i="1"/>
  <c r="BQ11" i="1"/>
  <c r="BQ129" i="1"/>
  <c r="BQ116" i="1"/>
  <c r="BQ14" i="1"/>
  <c r="BQ115" i="1"/>
  <c r="BQ97" i="1"/>
  <c r="BQ162" i="1"/>
  <c r="BQ85" i="1"/>
  <c r="BQ24" i="1"/>
  <c r="BQ27" i="1"/>
  <c r="BQ146" i="1"/>
  <c r="BQ229" i="1"/>
  <c r="BQ181" i="1"/>
  <c r="BQ107" i="1"/>
  <c r="BQ202" i="1"/>
  <c r="BQ144" i="1"/>
  <c r="BQ117" i="1"/>
  <c r="BQ109" i="1"/>
  <c r="BQ104" i="1"/>
  <c r="BQ180" i="1"/>
  <c r="BQ79" i="1"/>
  <c r="BQ179" i="1"/>
  <c r="BQ126" i="1"/>
  <c r="BQ193" i="1"/>
  <c r="BQ15" i="1"/>
  <c r="BQ26" i="1"/>
  <c r="BQ133" i="1"/>
  <c r="BQ61" i="1"/>
  <c r="BQ231" i="1"/>
  <c r="BQ71" i="1"/>
  <c r="BQ190" i="1"/>
  <c r="BQ48" i="1"/>
  <c r="BQ105" i="1"/>
  <c r="BQ92" i="1"/>
  <c r="BQ72" i="1"/>
  <c r="BQ31" i="1"/>
  <c r="BQ200" i="1"/>
  <c r="BQ90" i="1"/>
  <c r="BQ210" i="1"/>
  <c r="BQ73" i="1"/>
  <c r="BQ3" i="1"/>
  <c r="BQ13" i="1"/>
  <c r="BQ87" i="1"/>
  <c r="BQ35" i="1"/>
  <c r="BQ178" i="1"/>
  <c r="BQ93" i="1"/>
  <c r="BQ80" i="1"/>
  <c r="BQ174" i="1"/>
  <c r="BQ222" i="1"/>
  <c r="BQ122" i="1"/>
  <c r="BQ216" i="1"/>
  <c r="BQ166" i="1"/>
  <c r="BQ145" i="1"/>
  <c r="BQ225" i="1"/>
  <c r="BQ81" i="1"/>
  <c r="BQ68" i="1"/>
  <c r="BQ157" i="1"/>
  <c r="BQ215" i="1"/>
  <c r="BQ138" i="1"/>
  <c r="BQ186" i="1"/>
  <c r="BQ227" i="1"/>
  <c r="BQ108" i="1"/>
  <c r="BQ154" i="1"/>
  <c r="BQ25" i="1"/>
  <c r="BQ213" i="1"/>
  <c r="BQ69" i="1"/>
  <c r="BQ191" i="1"/>
  <c r="BQ56" i="1"/>
  <c r="BQ103" i="1"/>
  <c r="BQ77" i="1"/>
  <c r="BQ65" i="1"/>
  <c r="BQ112" i="1"/>
  <c r="BQ54" i="1"/>
  <c r="BQ41" i="1"/>
  <c r="BQ53" i="1"/>
  <c r="BQ100" i="1"/>
  <c r="BQ49" i="1"/>
  <c r="BQ18" i="1"/>
  <c r="BQ5" i="1"/>
  <c r="BQ29" i="1"/>
  <c r="BQ88" i="1"/>
  <c r="BQ94" i="1"/>
  <c r="BQ17" i="1"/>
  <c r="BQ220" i="1"/>
  <c r="BQ76" i="1"/>
  <c r="BQ82" i="1"/>
  <c r="BQ209" i="1"/>
  <c r="BQ208" i="1"/>
  <c r="BQ64" i="1"/>
  <c r="BQ70" i="1"/>
  <c r="BQ197" i="1"/>
  <c r="BQ196" i="1"/>
  <c r="BQ52" i="1"/>
  <c r="BQ207" i="1"/>
  <c r="BQ58" i="1"/>
  <c r="BQ173" i="1"/>
  <c r="BQ184" i="1"/>
  <c r="BQ40" i="1"/>
  <c r="BQ46" i="1"/>
  <c r="BQ161" i="1"/>
  <c r="BQ172" i="1"/>
  <c r="BQ28" i="1"/>
  <c r="BQ34" i="1"/>
  <c r="BQ221" i="1"/>
  <c r="BQ137" i="1"/>
  <c r="BQ160" i="1"/>
  <c r="BQ16" i="1"/>
  <c r="BQ185" i="1"/>
  <c r="BQ125" i="1"/>
  <c r="BQ148" i="1"/>
  <c r="BQ4" i="1"/>
  <c r="BQ187" i="1"/>
  <c r="BQ149" i="1"/>
  <c r="BQ101" i="1"/>
  <c r="BQ136" i="1"/>
  <c r="BQ113" i="1"/>
  <c r="BQ151" i="1"/>
  <c r="BQ89" i="1"/>
  <c r="CQ107" i="1"/>
  <c r="CP21" i="1"/>
  <c r="CP165" i="1"/>
  <c r="CO79" i="1"/>
  <c r="CO223" i="1"/>
  <c r="CN137" i="1"/>
  <c r="CM51" i="1"/>
  <c r="CM195" i="1"/>
  <c r="CL109" i="1"/>
  <c r="CQ120" i="1"/>
  <c r="CP34" i="1"/>
  <c r="CP178" i="1"/>
  <c r="CO92" i="1"/>
  <c r="CN6" i="1"/>
  <c r="CN150" i="1"/>
  <c r="CM64" i="1"/>
  <c r="CM208" i="1"/>
  <c r="CL122" i="1"/>
  <c r="CK36" i="1"/>
  <c r="CK180" i="1"/>
  <c r="CJ94" i="1"/>
  <c r="CI8" i="1"/>
  <c r="CI152" i="1"/>
  <c r="CH66" i="1"/>
  <c r="CH210" i="1"/>
  <c r="CQ73" i="1"/>
  <c r="CQ217" i="1"/>
  <c r="CP131" i="1"/>
  <c r="CO45" i="1"/>
  <c r="CO189" i="1"/>
  <c r="CN103" i="1"/>
  <c r="CM17" i="1"/>
  <c r="CM161" i="1"/>
  <c r="CQ50" i="1"/>
  <c r="CQ206" i="1"/>
  <c r="CP132" i="1"/>
  <c r="CO58" i="1"/>
  <c r="CO214" i="1"/>
  <c r="CN140" i="1"/>
  <c r="CM66" i="1"/>
  <c r="CQ3" i="1"/>
  <c r="CQ159" i="1"/>
  <c r="CP85" i="1"/>
  <c r="CO11" i="1"/>
  <c r="CO167" i="1"/>
  <c r="CN105" i="1"/>
  <c r="CM31" i="1"/>
  <c r="CM187" i="1"/>
  <c r="CL113" i="1"/>
  <c r="CK39" i="1"/>
  <c r="CK195" i="1"/>
  <c r="CQ40" i="1"/>
  <c r="CQ196" i="1"/>
  <c r="CP122" i="1"/>
  <c r="CO48" i="1"/>
  <c r="CO204" i="1"/>
  <c r="CN154" i="1"/>
  <c r="CM92" i="1"/>
  <c r="CL90" i="1"/>
  <c r="CK76" i="1"/>
  <c r="CQ161" i="1"/>
  <c r="CO133" i="1"/>
  <c r="CQ42" i="1"/>
  <c r="CO38" i="1"/>
  <c r="CI192" i="1"/>
  <c r="CD136" i="1"/>
  <c r="BZ80" i="1"/>
  <c r="CJ207" i="1"/>
  <c r="CL128" i="1"/>
  <c r="CN229" i="1"/>
  <c r="CP199" i="1"/>
  <c r="CD48" i="1"/>
  <c r="CH36" i="1"/>
  <c r="CK139" i="1"/>
  <c r="CL94" i="1"/>
  <c r="CJ188" i="1"/>
  <c r="CJ120" i="1"/>
  <c r="CL29" i="1"/>
  <c r="BX148" i="1"/>
  <c r="BX4" i="1"/>
  <c r="BX183" i="1"/>
  <c r="BX39" i="1"/>
  <c r="BX158" i="1"/>
  <c r="BX14" i="1"/>
  <c r="BX109" i="1"/>
  <c r="BX217" i="1"/>
  <c r="BX192" i="1"/>
  <c r="BX48" i="1"/>
  <c r="BX215" i="1"/>
  <c r="BX71" i="1"/>
  <c r="BX136" i="1"/>
  <c r="BX171" i="1"/>
  <c r="BX27" i="1"/>
  <c r="BX146" i="1"/>
  <c r="BX2" i="1"/>
  <c r="BX97" i="1"/>
  <c r="BX193" i="1"/>
  <c r="BX180" i="1"/>
  <c r="BX124" i="1"/>
  <c r="BX159" i="1"/>
  <c r="BX15" i="1"/>
  <c r="BX134" i="1"/>
  <c r="BX85" i="1"/>
  <c r="BX169" i="1"/>
  <c r="BX112" i="1"/>
  <c r="BX147" i="1"/>
  <c r="BX3" i="1"/>
  <c r="BX122" i="1"/>
  <c r="BX73" i="1"/>
  <c r="BX145" i="1"/>
  <c r="BX100" i="1"/>
  <c r="BX135" i="1"/>
  <c r="BX110" i="1"/>
  <c r="BX49" i="1"/>
  <c r="BX61" i="1"/>
  <c r="BX88" i="1"/>
  <c r="BX123" i="1"/>
  <c r="BX98" i="1"/>
  <c r="BX37" i="1"/>
  <c r="BX220" i="1"/>
  <c r="BX76" i="1"/>
  <c r="BX111" i="1"/>
  <c r="BX230" i="1"/>
  <c r="BX86" i="1"/>
  <c r="BX229" i="1"/>
  <c r="BX25" i="1"/>
  <c r="BX208" i="1"/>
  <c r="BX64" i="1"/>
  <c r="BX99" i="1"/>
  <c r="BX218" i="1"/>
  <c r="BX74" i="1"/>
  <c r="BX205" i="1"/>
  <c r="BX13" i="1"/>
  <c r="BX196" i="1"/>
  <c r="BX52" i="1"/>
  <c r="BX231" i="1"/>
  <c r="BX87" i="1"/>
  <c r="BX206" i="1"/>
  <c r="BX62" i="1"/>
  <c r="BX181" i="1"/>
  <c r="BX184" i="1"/>
  <c r="BX40" i="1"/>
  <c r="BX219" i="1"/>
  <c r="BX75" i="1"/>
  <c r="BX194" i="1"/>
  <c r="BX50" i="1"/>
  <c r="BX157" i="1"/>
  <c r="BX172" i="1"/>
  <c r="BX28" i="1"/>
  <c r="BX207" i="1"/>
  <c r="BX63" i="1"/>
  <c r="BX182" i="1"/>
  <c r="BX38" i="1"/>
  <c r="BX133" i="1"/>
  <c r="BX160" i="1"/>
  <c r="BX16" i="1"/>
  <c r="BX195" i="1"/>
  <c r="BX51" i="1"/>
  <c r="BX170" i="1"/>
  <c r="BX26" i="1"/>
  <c r="BX121" i="1"/>
  <c r="BX204" i="1"/>
  <c r="BX131" i="1"/>
  <c r="BX202" i="1"/>
  <c r="BX58" i="1"/>
  <c r="BX117" i="1"/>
  <c r="BX211" i="1"/>
  <c r="BX67" i="1"/>
  <c r="BX176" i="1"/>
  <c r="BX138" i="1"/>
  <c r="BX24" i="1"/>
  <c r="BX168" i="1"/>
  <c r="BX119" i="1"/>
  <c r="BX190" i="1"/>
  <c r="BX46" i="1"/>
  <c r="BX105" i="1"/>
  <c r="BX199" i="1"/>
  <c r="BX55" i="1"/>
  <c r="BX164" i="1"/>
  <c r="BX126" i="1"/>
  <c r="BX12" i="1"/>
  <c r="BX156" i="1"/>
  <c r="BX107" i="1"/>
  <c r="BX178" i="1"/>
  <c r="BX34" i="1"/>
  <c r="BX93" i="1"/>
  <c r="BX187" i="1"/>
  <c r="BX43" i="1"/>
  <c r="BX128" i="1"/>
  <c r="BX114" i="1"/>
  <c r="BX144" i="1"/>
  <c r="BX95" i="1"/>
  <c r="BX166" i="1"/>
  <c r="BX22" i="1"/>
  <c r="BX225" i="1"/>
  <c r="BX81" i="1"/>
  <c r="BX200" i="1"/>
  <c r="BX175" i="1"/>
  <c r="BX31" i="1"/>
  <c r="BX104" i="1"/>
  <c r="BX102" i="1"/>
  <c r="BX132" i="1"/>
  <c r="BX83" i="1"/>
  <c r="BX154" i="1"/>
  <c r="BX10" i="1"/>
  <c r="BX213" i="1"/>
  <c r="BX69" i="1"/>
  <c r="BX140" i="1"/>
  <c r="BX188" i="1"/>
  <c r="BX163" i="1"/>
  <c r="BX19" i="1"/>
  <c r="BX80" i="1"/>
  <c r="BX90" i="1"/>
  <c r="BX120" i="1"/>
  <c r="BX227" i="1"/>
  <c r="BX59" i="1"/>
  <c r="BX142" i="1"/>
  <c r="BX201" i="1"/>
  <c r="BX57" i="1"/>
  <c r="BX92" i="1"/>
  <c r="BX152" i="1"/>
  <c r="BX151" i="1"/>
  <c r="BX7" i="1"/>
  <c r="BX44" i="1"/>
  <c r="BX222" i="1"/>
  <c r="BX78" i="1"/>
  <c r="BX108" i="1"/>
  <c r="BX203" i="1"/>
  <c r="BX47" i="1"/>
  <c r="BX130" i="1"/>
  <c r="BX189" i="1"/>
  <c r="BX45" i="1"/>
  <c r="BX56" i="1"/>
  <c r="BX116" i="1"/>
  <c r="BX139" i="1"/>
  <c r="BX32" i="1"/>
  <c r="BX210" i="1"/>
  <c r="BX66" i="1"/>
  <c r="BX96" i="1"/>
  <c r="BX191" i="1"/>
  <c r="BX35" i="1"/>
  <c r="BX118" i="1"/>
  <c r="BX177" i="1"/>
  <c r="BX33" i="1"/>
  <c r="BX8" i="1"/>
  <c r="BX68" i="1"/>
  <c r="BX127" i="1"/>
  <c r="BX84" i="1"/>
  <c r="BX179" i="1"/>
  <c r="BX23" i="1"/>
  <c r="BX106" i="1"/>
  <c r="BX165" i="1"/>
  <c r="BX21" i="1"/>
  <c r="BX20" i="1"/>
  <c r="BX115" i="1"/>
  <c r="BX186" i="1"/>
  <c r="BX42" i="1"/>
  <c r="BX72" i="1"/>
  <c r="BX167" i="1"/>
  <c r="BX11" i="1"/>
  <c r="BX94" i="1"/>
  <c r="BX153" i="1"/>
  <c r="BX9" i="1"/>
  <c r="BX103" i="1"/>
  <c r="BX174" i="1"/>
  <c r="BX30" i="1"/>
  <c r="BX228" i="1"/>
  <c r="BX60" i="1"/>
  <c r="BX155" i="1"/>
  <c r="BX226" i="1"/>
  <c r="BX82" i="1"/>
  <c r="BX141" i="1"/>
  <c r="BX91" i="1"/>
  <c r="BX224" i="1"/>
  <c r="BX162" i="1"/>
  <c r="BX18" i="1"/>
  <c r="BX150" i="1"/>
  <c r="BX125" i="1"/>
  <c r="BX214" i="1"/>
  <c r="BX54" i="1"/>
  <c r="BX113" i="1"/>
  <c r="BX70" i="1"/>
  <c r="BX6" i="1"/>
  <c r="BX101" i="1"/>
  <c r="BX143" i="1"/>
  <c r="BX89" i="1"/>
  <c r="BX221" i="1"/>
  <c r="BX77" i="1"/>
  <c r="BX212" i="1"/>
  <c r="BX209" i="1"/>
  <c r="BX65" i="1"/>
  <c r="BX197" i="1"/>
  <c r="BX53" i="1"/>
  <c r="BX185" i="1"/>
  <c r="BX41" i="1"/>
  <c r="BX129" i="1"/>
  <c r="BX223" i="1"/>
  <c r="BX173" i="1"/>
  <c r="BX29" i="1"/>
  <c r="BX216" i="1"/>
  <c r="BX79" i="1"/>
  <c r="BX161" i="1"/>
  <c r="BX17" i="1"/>
  <c r="BX36" i="1"/>
  <c r="BX149" i="1"/>
  <c r="BX5" i="1"/>
  <c r="CP129" i="1"/>
  <c r="CD231" i="1"/>
  <c r="CD87" i="1"/>
  <c r="CD158" i="1"/>
  <c r="CD14" i="1"/>
  <c r="CD169" i="1"/>
  <c r="CD25" i="1"/>
  <c r="CD219" i="1"/>
  <c r="CD75" i="1"/>
  <c r="CD146" i="1"/>
  <c r="CD2" i="1"/>
  <c r="CD157" i="1"/>
  <c r="CD13" i="1"/>
  <c r="CD207" i="1"/>
  <c r="CD63" i="1"/>
  <c r="CD134" i="1"/>
  <c r="CD195" i="1"/>
  <c r="CD51" i="1"/>
  <c r="CD122" i="1"/>
  <c r="CD183" i="1"/>
  <c r="CD39" i="1"/>
  <c r="CD110" i="1"/>
  <c r="CD171" i="1"/>
  <c r="CD27" i="1"/>
  <c r="CD98" i="1"/>
  <c r="CD170" i="1"/>
  <c r="CD109" i="1"/>
  <c r="CD142" i="1"/>
  <c r="CD201" i="1"/>
  <c r="CD57" i="1"/>
  <c r="CD224" i="1"/>
  <c r="CD80" i="1"/>
  <c r="CD131" i="1"/>
  <c r="CD175" i="1"/>
  <c r="CD31" i="1"/>
  <c r="CD159" i="1"/>
  <c r="CD86" i="1"/>
  <c r="CD97" i="1"/>
  <c r="CD130" i="1"/>
  <c r="CD189" i="1"/>
  <c r="CD45" i="1"/>
  <c r="CD212" i="1"/>
  <c r="CD68" i="1"/>
  <c r="CD119" i="1"/>
  <c r="CD163" i="1"/>
  <c r="CD19" i="1"/>
  <c r="CD147" i="1"/>
  <c r="CD74" i="1"/>
  <c r="CD85" i="1"/>
  <c r="CD118" i="1"/>
  <c r="CD177" i="1"/>
  <c r="CD33" i="1"/>
  <c r="CD200" i="1"/>
  <c r="CD56" i="1"/>
  <c r="CD107" i="1"/>
  <c r="CD135" i="1"/>
  <c r="CD62" i="1"/>
  <c r="CD73" i="1"/>
  <c r="CD106" i="1"/>
  <c r="CD165" i="1"/>
  <c r="CD21" i="1"/>
  <c r="CD188" i="1"/>
  <c r="CD44" i="1"/>
  <c r="CD95" i="1"/>
  <c r="CD123" i="1"/>
  <c r="CD50" i="1"/>
  <c r="CD229" i="1"/>
  <c r="CD61" i="1"/>
  <c r="CD94" i="1"/>
  <c r="CD153" i="1"/>
  <c r="CD9" i="1"/>
  <c r="CD176" i="1"/>
  <c r="CD32" i="1"/>
  <c r="CD227" i="1"/>
  <c r="CD83" i="1"/>
  <c r="CD111" i="1"/>
  <c r="CD38" i="1"/>
  <c r="CD217" i="1"/>
  <c r="CD49" i="1"/>
  <c r="CD226" i="1"/>
  <c r="CD82" i="1"/>
  <c r="CD141" i="1"/>
  <c r="CD164" i="1"/>
  <c r="CD20" i="1"/>
  <c r="CD215" i="1"/>
  <c r="CD71" i="1"/>
  <c r="CD99" i="1"/>
  <c r="CD26" i="1"/>
  <c r="CD205" i="1"/>
  <c r="CD37" i="1"/>
  <c r="CD214" i="1"/>
  <c r="CD70" i="1"/>
  <c r="CD129" i="1"/>
  <c r="CD152" i="1"/>
  <c r="CD8" i="1"/>
  <c r="CD15" i="1"/>
  <c r="CD230" i="1"/>
  <c r="CD193" i="1"/>
  <c r="CD202" i="1"/>
  <c r="CD58" i="1"/>
  <c r="CD117" i="1"/>
  <c r="CD140" i="1"/>
  <c r="CD3" i="1"/>
  <c r="CD218" i="1"/>
  <c r="CD181" i="1"/>
  <c r="CD190" i="1"/>
  <c r="CD46" i="1"/>
  <c r="CD105" i="1"/>
  <c r="CD128" i="1"/>
  <c r="CD206" i="1"/>
  <c r="CD145" i="1"/>
  <c r="CD178" i="1"/>
  <c r="CD34" i="1"/>
  <c r="CD93" i="1"/>
  <c r="CD116" i="1"/>
  <c r="CD194" i="1"/>
  <c r="CD133" i="1"/>
  <c r="CD166" i="1"/>
  <c r="CD22" i="1"/>
  <c r="CD225" i="1"/>
  <c r="CD81" i="1"/>
  <c r="CD104" i="1"/>
  <c r="CD10" i="1"/>
  <c r="CD23" i="1"/>
  <c r="CD115" i="1"/>
  <c r="CD198" i="1"/>
  <c r="CD54" i="1"/>
  <c r="CD180" i="1"/>
  <c r="CD36" i="1"/>
  <c r="CD197" i="1"/>
  <c r="CD53" i="1"/>
  <c r="CD124" i="1"/>
  <c r="CD11" i="1"/>
  <c r="CD103" i="1"/>
  <c r="CD186" i="1"/>
  <c r="CD42" i="1"/>
  <c r="CD168" i="1"/>
  <c r="CD24" i="1"/>
  <c r="CD185" i="1"/>
  <c r="CD41" i="1"/>
  <c r="CD112" i="1"/>
  <c r="CD91" i="1"/>
  <c r="CD174" i="1"/>
  <c r="CD30" i="1"/>
  <c r="CD156" i="1"/>
  <c r="CD12" i="1"/>
  <c r="CD173" i="1"/>
  <c r="CD29" i="1"/>
  <c r="CD100" i="1"/>
  <c r="CD92" i="1"/>
  <c r="CD203" i="1"/>
  <c r="CD79" i="1"/>
  <c r="CD162" i="1"/>
  <c r="CD18" i="1"/>
  <c r="CD144" i="1"/>
  <c r="CD161" i="1"/>
  <c r="CD17" i="1"/>
  <c r="CD88" i="1"/>
  <c r="CD191" i="1"/>
  <c r="CD67" i="1"/>
  <c r="CD150" i="1"/>
  <c r="CD6" i="1"/>
  <c r="CD132" i="1"/>
  <c r="CD149" i="1"/>
  <c r="CD5" i="1"/>
  <c r="CD220" i="1"/>
  <c r="CD76" i="1"/>
  <c r="CD213" i="1"/>
  <c r="CD179" i="1"/>
  <c r="CD223" i="1"/>
  <c r="CD55" i="1"/>
  <c r="CD138" i="1"/>
  <c r="CD120" i="1"/>
  <c r="CD137" i="1"/>
  <c r="CD208" i="1"/>
  <c r="CD64" i="1"/>
  <c r="CD69" i="1"/>
  <c r="CD167" i="1"/>
  <c r="CD211" i="1"/>
  <c r="CD43" i="1"/>
  <c r="CD126" i="1"/>
  <c r="CD108" i="1"/>
  <c r="CD125" i="1"/>
  <c r="CD196" i="1"/>
  <c r="CD52" i="1"/>
  <c r="CD155" i="1"/>
  <c r="CD199" i="1"/>
  <c r="CD7" i="1"/>
  <c r="CD114" i="1"/>
  <c r="CD96" i="1"/>
  <c r="CD113" i="1"/>
  <c r="CD184" i="1"/>
  <c r="CD40" i="1"/>
  <c r="CD121" i="1"/>
  <c r="CD143" i="1"/>
  <c r="CD187" i="1"/>
  <c r="CD102" i="1"/>
  <c r="CD228" i="1"/>
  <c r="CD84" i="1"/>
  <c r="CD101" i="1"/>
  <c r="CD172" i="1"/>
  <c r="CD28" i="1"/>
  <c r="CD59" i="1"/>
  <c r="CD151" i="1"/>
  <c r="CD90" i="1"/>
  <c r="CD216" i="1"/>
  <c r="CD72" i="1"/>
  <c r="CD89" i="1"/>
  <c r="CD160" i="1"/>
  <c r="CD16" i="1"/>
  <c r="CD47" i="1"/>
  <c r="CD139" i="1"/>
  <c r="CD222" i="1"/>
  <c r="CD78" i="1"/>
  <c r="CD204" i="1"/>
  <c r="CD60" i="1"/>
  <c r="CD221" i="1"/>
  <c r="CD77" i="1"/>
  <c r="CO138" i="1"/>
  <c r="CO101" i="1"/>
  <c r="CO112" i="1"/>
  <c r="CO159" i="1"/>
  <c r="CO15" i="1"/>
  <c r="CO170" i="1"/>
  <c r="CO26" i="1"/>
  <c r="CO145" i="1"/>
  <c r="CO216" i="1"/>
  <c r="CO72" i="1"/>
  <c r="CO179" i="1"/>
  <c r="CO35" i="1"/>
  <c r="CO166" i="1"/>
  <c r="CO22" i="1"/>
  <c r="CO126" i="1"/>
  <c r="CO89" i="1"/>
  <c r="CO100" i="1"/>
  <c r="CO147" i="1"/>
  <c r="CO3" i="1"/>
  <c r="CO158" i="1"/>
  <c r="CO14" i="1"/>
  <c r="CO114" i="1"/>
  <c r="CO221" i="1"/>
  <c r="CO77" i="1"/>
  <c r="CO88" i="1"/>
  <c r="CO135" i="1"/>
  <c r="CO146" i="1"/>
  <c r="CO2" i="1"/>
  <c r="CO121" i="1"/>
  <c r="CO102" i="1"/>
  <c r="CO209" i="1"/>
  <c r="CO65" i="1"/>
  <c r="CO220" i="1"/>
  <c r="CO76" i="1"/>
  <c r="CO123" i="1"/>
  <c r="CO134" i="1"/>
  <c r="CO109" i="1"/>
  <c r="CO90" i="1"/>
  <c r="CO197" i="1"/>
  <c r="CO53" i="1"/>
  <c r="CO208" i="1"/>
  <c r="CO64" i="1"/>
  <c r="CO111" i="1"/>
  <c r="CO122" i="1"/>
  <c r="CO97" i="1"/>
  <c r="CO222" i="1"/>
  <c r="CO78" i="1"/>
  <c r="CO185" i="1"/>
  <c r="CO41" i="1"/>
  <c r="CO196" i="1"/>
  <c r="CO52" i="1"/>
  <c r="CO99" i="1"/>
  <c r="CO110" i="1"/>
  <c r="CO229" i="1"/>
  <c r="CO85" i="1"/>
  <c r="CO210" i="1"/>
  <c r="CO66" i="1"/>
  <c r="CO173" i="1"/>
  <c r="CO29" i="1"/>
  <c r="CO184" i="1"/>
  <c r="CO40" i="1"/>
  <c r="CO231" i="1"/>
  <c r="CO87" i="1"/>
  <c r="CO98" i="1"/>
  <c r="CO217" i="1"/>
  <c r="CO73" i="1"/>
  <c r="CO198" i="1"/>
  <c r="CO54" i="1"/>
  <c r="CO161" i="1"/>
  <c r="CO17" i="1"/>
  <c r="CO172" i="1"/>
  <c r="CO28" i="1"/>
  <c r="CO219" i="1"/>
  <c r="CO75" i="1"/>
  <c r="CO230" i="1"/>
  <c r="CO86" i="1"/>
  <c r="CO205" i="1"/>
  <c r="CO61" i="1"/>
  <c r="CO186" i="1"/>
  <c r="CO42" i="1"/>
  <c r="CO149" i="1"/>
  <c r="CO5" i="1"/>
  <c r="CO160" i="1"/>
  <c r="CO16" i="1"/>
  <c r="CO207" i="1"/>
  <c r="CO63" i="1"/>
  <c r="CO218" i="1"/>
  <c r="CO74" i="1"/>
  <c r="CO193" i="1"/>
  <c r="CO49" i="1"/>
  <c r="CO174" i="1"/>
  <c r="CO30" i="1"/>
  <c r="CO137" i="1"/>
  <c r="CO148" i="1"/>
  <c r="CO4" i="1"/>
  <c r="CO195" i="1"/>
  <c r="CO51" i="1"/>
  <c r="CO206" i="1"/>
  <c r="CO62" i="1"/>
  <c r="CO162" i="1"/>
  <c r="CO18" i="1"/>
  <c r="CO125" i="1"/>
  <c r="CO136" i="1"/>
  <c r="CO183" i="1"/>
  <c r="CO39" i="1"/>
  <c r="CQ119" i="1"/>
  <c r="CP33" i="1"/>
  <c r="CP177" i="1"/>
  <c r="CO91" i="1"/>
  <c r="CN5" i="1"/>
  <c r="CN149" i="1"/>
  <c r="CM63" i="1"/>
  <c r="CM207" i="1"/>
  <c r="CL121" i="1"/>
  <c r="CQ132" i="1"/>
  <c r="CP46" i="1"/>
  <c r="CP190" i="1"/>
  <c r="CO104" i="1"/>
  <c r="CN18" i="1"/>
  <c r="CN162" i="1"/>
  <c r="CM76" i="1"/>
  <c r="CM220" i="1"/>
  <c r="CL134" i="1"/>
  <c r="CK48" i="1"/>
  <c r="CK192" i="1"/>
  <c r="CJ106" i="1"/>
  <c r="CI20" i="1"/>
  <c r="CI164" i="1"/>
  <c r="CH78" i="1"/>
  <c r="CH222" i="1"/>
  <c r="CQ85" i="1"/>
  <c r="CQ229" i="1"/>
  <c r="CP143" i="1"/>
  <c r="CO57" i="1"/>
  <c r="CO201" i="1"/>
  <c r="CN115" i="1"/>
  <c r="CM29" i="1"/>
  <c r="CM173" i="1"/>
  <c r="CQ62" i="1"/>
  <c r="CQ218" i="1"/>
  <c r="CP144" i="1"/>
  <c r="CO70" i="1"/>
  <c r="CO226" i="1"/>
  <c r="CN152" i="1"/>
  <c r="CM78" i="1"/>
  <c r="CQ15" i="1"/>
  <c r="CQ171" i="1"/>
  <c r="CP97" i="1"/>
  <c r="CO23" i="1"/>
  <c r="CO191" i="1"/>
  <c r="CN117" i="1"/>
  <c r="CM43" i="1"/>
  <c r="CM199" i="1"/>
  <c r="CL125" i="1"/>
  <c r="CK51" i="1"/>
  <c r="CK207" i="1"/>
  <c r="CQ52" i="1"/>
  <c r="CQ208" i="1"/>
  <c r="CP134" i="1"/>
  <c r="CO60" i="1"/>
  <c r="CO228" i="1"/>
  <c r="CN166" i="1"/>
  <c r="CM104" i="1"/>
  <c r="CL114" i="1"/>
  <c r="CK112" i="1"/>
  <c r="CQ185" i="1"/>
  <c r="CO157" i="1"/>
  <c r="CQ66" i="1"/>
  <c r="CO50" i="1"/>
  <c r="CI204" i="1"/>
  <c r="CD148" i="1"/>
  <c r="BZ92" i="1"/>
  <c r="CK42" i="1"/>
  <c r="CO113" i="1"/>
  <c r="CN64" i="1"/>
  <c r="CD192" i="1"/>
  <c r="CH180" i="1"/>
  <c r="CJ77" i="1"/>
  <c r="CK32" i="1"/>
  <c r="CH185" i="1"/>
  <c r="CJ85" i="1"/>
  <c r="CP106" i="1"/>
  <c r="CL198" i="1"/>
  <c r="BV109" i="1"/>
  <c r="BV120" i="1"/>
  <c r="BV155" i="1"/>
  <c r="BV11" i="1"/>
  <c r="BV130" i="1"/>
  <c r="BV69" i="1"/>
  <c r="BV177" i="1"/>
  <c r="BV137" i="1"/>
  <c r="BV172" i="1"/>
  <c r="BV164" i="1"/>
  <c r="BV20" i="1"/>
  <c r="BV187" i="1"/>
  <c r="BV43" i="1"/>
  <c r="BV102" i="1"/>
  <c r="BV97" i="1"/>
  <c r="BV108" i="1"/>
  <c r="BV143" i="1"/>
  <c r="BV118" i="1"/>
  <c r="BV45" i="1"/>
  <c r="BV153" i="1"/>
  <c r="BV125" i="1"/>
  <c r="BV160" i="1"/>
  <c r="BV152" i="1"/>
  <c r="BV8" i="1"/>
  <c r="BV229" i="1"/>
  <c r="BV85" i="1"/>
  <c r="BV96" i="1"/>
  <c r="BV131" i="1"/>
  <c r="BV106" i="1"/>
  <c r="BV21" i="1"/>
  <c r="BV129" i="1"/>
  <c r="BV113" i="1"/>
  <c r="BV148" i="1"/>
  <c r="BV217" i="1"/>
  <c r="BV73" i="1"/>
  <c r="BV228" i="1"/>
  <c r="BV84" i="1"/>
  <c r="BV119" i="1"/>
  <c r="BV94" i="1"/>
  <c r="BV105" i="1"/>
  <c r="BV101" i="1"/>
  <c r="BV136" i="1"/>
  <c r="BV205" i="1"/>
  <c r="BV61" i="1"/>
  <c r="BV216" i="1"/>
  <c r="BV72" i="1"/>
  <c r="BV107" i="1"/>
  <c r="BV226" i="1"/>
  <c r="BV82" i="1"/>
  <c r="BV81" i="1"/>
  <c r="BV89" i="1"/>
  <c r="BV124" i="1"/>
  <c r="BV193" i="1"/>
  <c r="BV49" i="1"/>
  <c r="BV204" i="1"/>
  <c r="BV60" i="1"/>
  <c r="BV95" i="1"/>
  <c r="BV214" i="1"/>
  <c r="BV70" i="1"/>
  <c r="BV57" i="1"/>
  <c r="BV221" i="1"/>
  <c r="BV77" i="1"/>
  <c r="BV112" i="1"/>
  <c r="BV181" i="1"/>
  <c r="BV37" i="1"/>
  <c r="BV192" i="1"/>
  <c r="BV48" i="1"/>
  <c r="BV227" i="1"/>
  <c r="BV83" i="1"/>
  <c r="BV202" i="1"/>
  <c r="BV58" i="1"/>
  <c r="BV213" i="1"/>
  <c r="BV33" i="1"/>
  <c r="BV209" i="1"/>
  <c r="BV65" i="1"/>
  <c r="BV100" i="1"/>
  <c r="BV169" i="1"/>
  <c r="BV25" i="1"/>
  <c r="BV180" i="1"/>
  <c r="BV36" i="1"/>
  <c r="BV215" i="1"/>
  <c r="BV71" i="1"/>
  <c r="BV190" i="1"/>
  <c r="BV46" i="1"/>
  <c r="BV189" i="1"/>
  <c r="BV9" i="1"/>
  <c r="BV197" i="1"/>
  <c r="BV53" i="1"/>
  <c r="BV157" i="1"/>
  <c r="BV13" i="1"/>
  <c r="BV168" i="1"/>
  <c r="BV24" i="1"/>
  <c r="BV203" i="1"/>
  <c r="BV59" i="1"/>
  <c r="BV178" i="1"/>
  <c r="BV34" i="1"/>
  <c r="BV165" i="1"/>
  <c r="BV185" i="1"/>
  <c r="BV41" i="1"/>
  <c r="BV145" i="1"/>
  <c r="BV156" i="1"/>
  <c r="BV12" i="1"/>
  <c r="BV191" i="1"/>
  <c r="BV47" i="1"/>
  <c r="BV166" i="1"/>
  <c r="BV22" i="1"/>
  <c r="BV141" i="1"/>
  <c r="BV173" i="1"/>
  <c r="BV29" i="1"/>
  <c r="BV133" i="1"/>
  <c r="BV144" i="1"/>
  <c r="BV179" i="1"/>
  <c r="BV35" i="1"/>
  <c r="BV154" i="1"/>
  <c r="BV10" i="1"/>
  <c r="BV117" i="1"/>
  <c r="BV225" i="1"/>
  <c r="BV121" i="1"/>
  <c r="BV132" i="1"/>
  <c r="BV167" i="1"/>
  <c r="BV23" i="1"/>
  <c r="BV142" i="1"/>
  <c r="BV93" i="1"/>
  <c r="BV201" i="1"/>
  <c r="BV208" i="1"/>
  <c r="BV80" i="1"/>
  <c r="BV139" i="1"/>
  <c r="BV210" i="1"/>
  <c r="BV54" i="1"/>
  <c r="BV183" i="1"/>
  <c r="BV39" i="1"/>
  <c r="BV28" i="1"/>
  <c r="BV110" i="1"/>
  <c r="BV196" i="1"/>
  <c r="BV68" i="1"/>
  <c r="BV127" i="1"/>
  <c r="BV198" i="1"/>
  <c r="BV42" i="1"/>
  <c r="BV171" i="1"/>
  <c r="BV27" i="1"/>
  <c r="BV4" i="1"/>
  <c r="BV98" i="1"/>
  <c r="BV184" i="1"/>
  <c r="BV224" i="1"/>
  <c r="BV56" i="1"/>
  <c r="BV115" i="1"/>
  <c r="BV186" i="1"/>
  <c r="BV30" i="1"/>
  <c r="BV159" i="1"/>
  <c r="BV15" i="1"/>
  <c r="BV230" i="1"/>
  <c r="BV86" i="1"/>
  <c r="BV161" i="1"/>
  <c r="BV88" i="1"/>
  <c r="BV212" i="1"/>
  <c r="BV44" i="1"/>
  <c r="BV103" i="1"/>
  <c r="BV174" i="1"/>
  <c r="BV18" i="1"/>
  <c r="BV147" i="1"/>
  <c r="BV3" i="1"/>
  <c r="BV218" i="1"/>
  <c r="BV74" i="1"/>
  <c r="BV149" i="1"/>
  <c r="BV76" i="1"/>
  <c r="BV200" i="1"/>
  <c r="BV32" i="1"/>
  <c r="BV91" i="1"/>
  <c r="BV162" i="1"/>
  <c r="BV6" i="1"/>
  <c r="BV135" i="1"/>
  <c r="BV206" i="1"/>
  <c r="BV62" i="1"/>
  <c r="BV17" i="1"/>
  <c r="BV64" i="1"/>
  <c r="BV188" i="1"/>
  <c r="BV79" i="1"/>
  <c r="BV150" i="1"/>
  <c r="BV123" i="1"/>
  <c r="BV194" i="1"/>
  <c r="BV50" i="1"/>
  <c r="BV176" i="1"/>
  <c r="BV223" i="1"/>
  <c r="BV67" i="1"/>
  <c r="BV138" i="1"/>
  <c r="BV111" i="1"/>
  <c r="BV182" i="1"/>
  <c r="BV38" i="1"/>
  <c r="BV140" i="1"/>
  <c r="BV211" i="1"/>
  <c r="BV55" i="1"/>
  <c r="BV126" i="1"/>
  <c r="BV5" i="1"/>
  <c r="BV99" i="1"/>
  <c r="BV170" i="1"/>
  <c r="BV26" i="1"/>
  <c r="BV128" i="1"/>
  <c r="BV199" i="1"/>
  <c r="BV31" i="1"/>
  <c r="BV114" i="1"/>
  <c r="BV231" i="1"/>
  <c r="BV87" i="1"/>
  <c r="BV158" i="1"/>
  <c r="BV14" i="1"/>
  <c r="BV116" i="1"/>
  <c r="BV175" i="1"/>
  <c r="BV19" i="1"/>
  <c r="BV90" i="1"/>
  <c r="BV16" i="1"/>
  <c r="BV40" i="1"/>
  <c r="BV219" i="1"/>
  <c r="BV75" i="1"/>
  <c r="BV146" i="1"/>
  <c r="BV2" i="1"/>
  <c r="BV104" i="1"/>
  <c r="BV163" i="1"/>
  <c r="BV7" i="1"/>
  <c r="BV78" i="1"/>
  <c r="BV207" i="1"/>
  <c r="BV63" i="1"/>
  <c r="BV134" i="1"/>
  <c r="BV151" i="1"/>
  <c r="BV220" i="1"/>
  <c r="BV52" i="1"/>
  <c r="BV195" i="1"/>
  <c r="BV51" i="1"/>
  <c r="BV92" i="1"/>
  <c r="BV122" i="1"/>
  <c r="BV222" i="1"/>
  <c r="CP117" i="1"/>
  <c r="CL61" i="1"/>
  <c r="CM15" i="1"/>
  <c r="CL86" i="1"/>
  <c r="BU167" i="1"/>
  <c r="BU23" i="1"/>
  <c r="BU178" i="1"/>
  <c r="BU34" i="1"/>
  <c r="BU69" i="1"/>
  <c r="BU188" i="1"/>
  <c r="BU44" i="1"/>
  <c r="BU115" i="1"/>
  <c r="BU100" i="1"/>
  <c r="BU195" i="1"/>
  <c r="BU51" i="1"/>
  <c r="BU230" i="1"/>
  <c r="BU86" i="1"/>
  <c r="BU222" i="1"/>
  <c r="BU78" i="1"/>
  <c r="BU101" i="1"/>
  <c r="BU16" i="1"/>
  <c r="BU155" i="1"/>
  <c r="BU11" i="1"/>
  <c r="BU166" i="1"/>
  <c r="BU22" i="1"/>
  <c r="BU57" i="1"/>
  <c r="BU176" i="1"/>
  <c r="BU32" i="1"/>
  <c r="BU91" i="1"/>
  <c r="BU223" i="1"/>
  <c r="BU88" i="1"/>
  <c r="BU183" i="1"/>
  <c r="BU39" i="1"/>
  <c r="BU218" i="1"/>
  <c r="BU74" i="1"/>
  <c r="BU210" i="1"/>
  <c r="BU66" i="1"/>
  <c r="BU177" i="1"/>
  <c r="BU143" i="1"/>
  <c r="BU154" i="1"/>
  <c r="BU10" i="1"/>
  <c r="BU45" i="1"/>
  <c r="BU164" i="1"/>
  <c r="BU20" i="1"/>
  <c r="BU79" i="1"/>
  <c r="BU199" i="1"/>
  <c r="BU141" i="1"/>
  <c r="BU220" i="1"/>
  <c r="BU76" i="1"/>
  <c r="BU171" i="1"/>
  <c r="BU27" i="1"/>
  <c r="BU206" i="1"/>
  <c r="BU62" i="1"/>
  <c r="BU131" i="1"/>
  <c r="BU142" i="1"/>
  <c r="BU33" i="1"/>
  <c r="BU152" i="1"/>
  <c r="BU8" i="1"/>
  <c r="BU93" i="1"/>
  <c r="BU55" i="1"/>
  <c r="BU175" i="1"/>
  <c r="BU208" i="1"/>
  <c r="BU64" i="1"/>
  <c r="BU159" i="1"/>
  <c r="BU15" i="1"/>
  <c r="BU194" i="1"/>
  <c r="BU50" i="1"/>
  <c r="BU201" i="1"/>
  <c r="BU119" i="1"/>
  <c r="BU130" i="1"/>
  <c r="BU21" i="1"/>
  <c r="BU105" i="1"/>
  <c r="BU140" i="1"/>
  <c r="BU31" i="1"/>
  <c r="BU151" i="1"/>
  <c r="BU196" i="1"/>
  <c r="BU147" i="1"/>
  <c r="BU3" i="1"/>
  <c r="BU182" i="1"/>
  <c r="BU38" i="1"/>
  <c r="BU107" i="1"/>
  <c r="BU118" i="1"/>
  <c r="BU9" i="1"/>
  <c r="BU128" i="1"/>
  <c r="BU7" i="1"/>
  <c r="BU127" i="1"/>
  <c r="BU184" i="1"/>
  <c r="BU135" i="1"/>
  <c r="BU170" i="1"/>
  <c r="BU26" i="1"/>
  <c r="BU95" i="1"/>
  <c r="BU106" i="1"/>
  <c r="BU116" i="1"/>
  <c r="BU103" i="1"/>
  <c r="BU117" i="1"/>
  <c r="BU172" i="1"/>
  <c r="BU189" i="1"/>
  <c r="BU123" i="1"/>
  <c r="BU158" i="1"/>
  <c r="BU14" i="1"/>
  <c r="BU227" i="1"/>
  <c r="BU83" i="1"/>
  <c r="BU94" i="1"/>
  <c r="BU104" i="1"/>
  <c r="BU67" i="1"/>
  <c r="BU160" i="1"/>
  <c r="BU111" i="1"/>
  <c r="BU215" i="1"/>
  <c r="BU71" i="1"/>
  <c r="BU226" i="1"/>
  <c r="BU82" i="1"/>
  <c r="BU225" i="1"/>
  <c r="BU92" i="1"/>
  <c r="BU211" i="1"/>
  <c r="BU43" i="1"/>
  <c r="BU148" i="1"/>
  <c r="BU99" i="1"/>
  <c r="BU203" i="1"/>
  <c r="BU59" i="1"/>
  <c r="BU214" i="1"/>
  <c r="BU70" i="1"/>
  <c r="BU213" i="1"/>
  <c r="BU224" i="1"/>
  <c r="BU80" i="1"/>
  <c r="BU187" i="1"/>
  <c r="BU165" i="1"/>
  <c r="BU19" i="1"/>
  <c r="BU136" i="1"/>
  <c r="BU231" i="1"/>
  <c r="BU87" i="1"/>
  <c r="BU191" i="1"/>
  <c r="BU47" i="1"/>
  <c r="BU202" i="1"/>
  <c r="BU58" i="1"/>
  <c r="BU153" i="1"/>
  <c r="BU212" i="1"/>
  <c r="BU68" i="1"/>
  <c r="BU163" i="1"/>
  <c r="BU124" i="1"/>
  <c r="BU179" i="1"/>
  <c r="BU35" i="1"/>
  <c r="BU190" i="1"/>
  <c r="BU46" i="1"/>
  <c r="BU81" i="1"/>
  <c r="BU200" i="1"/>
  <c r="BU56" i="1"/>
  <c r="BU139" i="1"/>
  <c r="BU207" i="1"/>
  <c r="BU186" i="1"/>
  <c r="BU18" i="1"/>
  <c r="BU221" i="1"/>
  <c r="BU65" i="1"/>
  <c r="BU97" i="1"/>
  <c r="BU168" i="1"/>
  <c r="BU24" i="1"/>
  <c r="BU112" i="1"/>
  <c r="BU75" i="1"/>
  <c r="BU174" i="1"/>
  <c r="BU6" i="1"/>
  <c r="BU209" i="1"/>
  <c r="BU53" i="1"/>
  <c r="BU229" i="1"/>
  <c r="BU85" i="1"/>
  <c r="BU156" i="1"/>
  <c r="BU12" i="1"/>
  <c r="BU63" i="1"/>
  <c r="BU162" i="1"/>
  <c r="BU197" i="1"/>
  <c r="BU41" i="1"/>
  <c r="BU217" i="1"/>
  <c r="BU73" i="1"/>
  <c r="BU144" i="1"/>
  <c r="BU150" i="1"/>
  <c r="BU185" i="1"/>
  <c r="BU29" i="1"/>
  <c r="BU205" i="1"/>
  <c r="BU61" i="1"/>
  <c r="BU132" i="1"/>
  <c r="BU138" i="1"/>
  <c r="BU173" i="1"/>
  <c r="BU17" i="1"/>
  <c r="BU193" i="1"/>
  <c r="BU49" i="1"/>
  <c r="BU120" i="1"/>
  <c r="BU146" i="1"/>
  <c r="BU126" i="1"/>
  <c r="BU161" i="1"/>
  <c r="BU5" i="1"/>
  <c r="BU181" i="1"/>
  <c r="BU37" i="1"/>
  <c r="BU108" i="1"/>
  <c r="BU134" i="1"/>
  <c r="BU114" i="1"/>
  <c r="BU149" i="1"/>
  <c r="BU169" i="1"/>
  <c r="BU25" i="1"/>
  <c r="BU96" i="1"/>
  <c r="BU122" i="1"/>
  <c r="BU102" i="1"/>
  <c r="BU137" i="1"/>
  <c r="BU52" i="1"/>
  <c r="BU157" i="1"/>
  <c r="BU13" i="1"/>
  <c r="BU228" i="1"/>
  <c r="BU84" i="1"/>
  <c r="BU110" i="1"/>
  <c r="BU90" i="1"/>
  <c r="BU125" i="1"/>
  <c r="BU40" i="1"/>
  <c r="BU145" i="1"/>
  <c r="BU216" i="1"/>
  <c r="BU72" i="1"/>
  <c r="BU129" i="1"/>
  <c r="BU98" i="1"/>
  <c r="BU54" i="1"/>
  <c r="BU113" i="1"/>
  <c r="BU28" i="1"/>
  <c r="BU133" i="1"/>
  <c r="BU204" i="1"/>
  <c r="BU60" i="1"/>
  <c r="BU2" i="1"/>
  <c r="BU42" i="1"/>
  <c r="BU89" i="1"/>
  <c r="BU4" i="1"/>
  <c r="BU121" i="1"/>
  <c r="BU192" i="1"/>
  <c r="BU48" i="1"/>
  <c r="BU219" i="1"/>
  <c r="BU109" i="1"/>
  <c r="BU198" i="1"/>
  <c r="BU180" i="1"/>
  <c r="BU30" i="1"/>
  <c r="BU36" i="1"/>
  <c r="BR197" i="1"/>
  <c r="BR53" i="1"/>
  <c r="BR52" i="1"/>
  <c r="BR218" i="1"/>
  <c r="BR157" i="1"/>
  <c r="BR123" i="1"/>
  <c r="BR143" i="1"/>
  <c r="BR130" i="1"/>
  <c r="BR159" i="1"/>
  <c r="BR81" i="1"/>
  <c r="BR176" i="1"/>
  <c r="BR108" i="1"/>
  <c r="BR185" i="1"/>
  <c r="BR41" i="1"/>
  <c r="BR86" i="1"/>
  <c r="BR121" i="1"/>
  <c r="BR15" i="1"/>
  <c r="BR131" i="1"/>
  <c r="BR118" i="1"/>
  <c r="BR39" i="1"/>
  <c r="BR69" i="1"/>
  <c r="BR140" i="1"/>
  <c r="BR96" i="1"/>
  <c r="BR173" i="1"/>
  <c r="BR29" i="1"/>
  <c r="BR147" i="1"/>
  <c r="BR85" i="1"/>
  <c r="BR119" i="1"/>
  <c r="BR106" i="1"/>
  <c r="BR57" i="1"/>
  <c r="BR196" i="1"/>
  <c r="BR182" i="1"/>
  <c r="BR189" i="1"/>
  <c r="BR104" i="1"/>
  <c r="BR112" i="1"/>
  <c r="BR224" i="1"/>
  <c r="BR161" i="1"/>
  <c r="BR17" i="1"/>
  <c r="BR3" i="1"/>
  <c r="BR219" i="1"/>
  <c r="BR61" i="1"/>
  <c r="BR107" i="1"/>
  <c r="BR94" i="1"/>
  <c r="BR45" i="1"/>
  <c r="BR88" i="1"/>
  <c r="BR50" i="1"/>
  <c r="BR153" i="1"/>
  <c r="BR68" i="1"/>
  <c r="BR188" i="1"/>
  <c r="BR149" i="1"/>
  <c r="BR5" i="1"/>
  <c r="BR148" i="1"/>
  <c r="BR172" i="1"/>
  <c r="BR217" i="1"/>
  <c r="BR99" i="1"/>
  <c r="BR37" i="1"/>
  <c r="BR95" i="1"/>
  <c r="BR208" i="1"/>
  <c r="BR226" i="1"/>
  <c r="BR82" i="1"/>
  <c r="BR33" i="1"/>
  <c r="BR117" i="1"/>
  <c r="BR32" i="1"/>
  <c r="BR206" i="1"/>
  <c r="BR152" i="1"/>
  <c r="BR184" i="1"/>
  <c r="BR200" i="1"/>
  <c r="BR137" i="1"/>
  <c r="BR100" i="1"/>
  <c r="BR16" i="1"/>
  <c r="BR76" i="1"/>
  <c r="BR181" i="1"/>
  <c r="BR13" i="1"/>
  <c r="BR227" i="1"/>
  <c r="BR83" i="1"/>
  <c r="BR40" i="1"/>
  <c r="BR230" i="1"/>
  <c r="BR214" i="1"/>
  <c r="BR70" i="1"/>
  <c r="BR21" i="1"/>
  <c r="BR110" i="1"/>
  <c r="BR213" i="1"/>
  <c r="BR116" i="1"/>
  <c r="BR64" i="1"/>
  <c r="BR164" i="1"/>
  <c r="BR125" i="1"/>
  <c r="BR134" i="1"/>
  <c r="BR145" i="1"/>
  <c r="BR215" i="1"/>
  <c r="BR71" i="1"/>
  <c r="BR122" i="1"/>
  <c r="BR202" i="1"/>
  <c r="BR58" i="1"/>
  <c r="BR9" i="1"/>
  <c r="BR165" i="1"/>
  <c r="BR80" i="1"/>
  <c r="BR225" i="1"/>
  <c r="BR128" i="1"/>
  <c r="BR113" i="1"/>
  <c r="BR158" i="1"/>
  <c r="BR26" i="1"/>
  <c r="BR133" i="1"/>
  <c r="BR160" i="1"/>
  <c r="BR205" i="1"/>
  <c r="BR203" i="1"/>
  <c r="BR59" i="1"/>
  <c r="BR14" i="1"/>
  <c r="BR190" i="1"/>
  <c r="BR46" i="1"/>
  <c r="BR124" i="1"/>
  <c r="BR207" i="1"/>
  <c r="BR183" i="1"/>
  <c r="BR129" i="1"/>
  <c r="BR44" i="1"/>
  <c r="BR146" i="1"/>
  <c r="BR177" i="1"/>
  <c r="BR92" i="1"/>
  <c r="BR101" i="1"/>
  <c r="BR74" i="1"/>
  <c r="BR97" i="1"/>
  <c r="BR28" i="1"/>
  <c r="BR169" i="1"/>
  <c r="BR191" i="1"/>
  <c r="BR47" i="1"/>
  <c r="BR231" i="1"/>
  <c r="BR178" i="1"/>
  <c r="BR34" i="1"/>
  <c r="BR87" i="1"/>
  <c r="BR63" i="1"/>
  <c r="BR8" i="1"/>
  <c r="BR38" i="1"/>
  <c r="BR141" i="1"/>
  <c r="BR56" i="1"/>
  <c r="BR89" i="1"/>
  <c r="BR136" i="1"/>
  <c r="BR171" i="1"/>
  <c r="BR73" i="1"/>
  <c r="BR170" i="1"/>
  <c r="BR109" i="1"/>
  <c r="BR179" i="1"/>
  <c r="BR35" i="1"/>
  <c r="BR111" i="1"/>
  <c r="BR166" i="1"/>
  <c r="BR22" i="1"/>
  <c r="BR194" i="1"/>
  <c r="BR201" i="1"/>
  <c r="BR195" i="1"/>
  <c r="BR20" i="1"/>
  <c r="BR221" i="1"/>
  <c r="BR77" i="1"/>
  <c r="BR4" i="1"/>
  <c r="BR135" i="1"/>
  <c r="BR51" i="1"/>
  <c r="BR49" i="1"/>
  <c r="BR229" i="1"/>
  <c r="BR62" i="1"/>
  <c r="BR167" i="1"/>
  <c r="BR23" i="1"/>
  <c r="BR154" i="1"/>
  <c r="BR10" i="1"/>
  <c r="BR98" i="1"/>
  <c r="BR105" i="1"/>
  <c r="BR75" i="1"/>
  <c r="BR209" i="1"/>
  <c r="BR65" i="1"/>
  <c r="BR27" i="1"/>
  <c r="BR25" i="1"/>
  <c r="BR220" i="1"/>
  <c r="BR193" i="1"/>
  <c r="BR155" i="1"/>
  <c r="BR11" i="1"/>
  <c r="BR142" i="1"/>
  <c r="BR192" i="1"/>
  <c r="BR24" i="1"/>
  <c r="BR79" i="1"/>
  <c r="BR198" i="1"/>
  <c r="BR54" i="1"/>
  <c r="BR180" i="1"/>
  <c r="BR12" i="1"/>
  <c r="BR67" i="1"/>
  <c r="BR186" i="1"/>
  <c r="BR42" i="1"/>
  <c r="BR168" i="1"/>
  <c r="BR43" i="1"/>
  <c r="BR174" i="1"/>
  <c r="BR30" i="1"/>
  <c r="BR2" i="1"/>
  <c r="BR212" i="1"/>
  <c r="BR156" i="1"/>
  <c r="BR199" i="1"/>
  <c r="BR31" i="1"/>
  <c r="BR162" i="1"/>
  <c r="BR18" i="1"/>
  <c r="BR93" i="1"/>
  <c r="BR144" i="1"/>
  <c r="BR163" i="1"/>
  <c r="BR223" i="1"/>
  <c r="BR7" i="1"/>
  <c r="BR150" i="1"/>
  <c r="BR6" i="1"/>
  <c r="BR132" i="1"/>
  <c r="BR127" i="1"/>
  <c r="BR211" i="1"/>
  <c r="BR138" i="1"/>
  <c r="BR120" i="1"/>
  <c r="BR91" i="1"/>
  <c r="BR187" i="1"/>
  <c r="BR126" i="1"/>
  <c r="BR84" i="1"/>
  <c r="BR55" i="1"/>
  <c r="BR175" i="1"/>
  <c r="BR114" i="1"/>
  <c r="BR72" i="1"/>
  <c r="BR19" i="1"/>
  <c r="BR151" i="1"/>
  <c r="BR102" i="1"/>
  <c r="BR228" i="1"/>
  <c r="BR60" i="1"/>
  <c r="BR139" i="1"/>
  <c r="BR90" i="1"/>
  <c r="BR216" i="1"/>
  <c r="BR48" i="1"/>
  <c r="BR115" i="1"/>
  <c r="BR222" i="1"/>
  <c r="BR78" i="1"/>
  <c r="BR210" i="1"/>
  <c r="BR204" i="1"/>
  <c r="BR66" i="1"/>
  <c r="BR36" i="1"/>
  <c r="BR103" i="1"/>
  <c r="CI198" i="1"/>
  <c r="CI136" i="1"/>
  <c r="CI119" i="1"/>
  <c r="CI118" i="1"/>
  <c r="CI129" i="1"/>
  <c r="CI66" i="1"/>
  <c r="CI161" i="1"/>
  <c r="CI17" i="1"/>
  <c r="CI231" i="1"/>
  <c r="CI87" i="1"/>
  <c r="CI186" i="1"/>
  <c r="CI124" i="1"/>
  <c r="CI107" i="1"/>
  <c r="CI106" i="1"/>
  <c r="CI117" i="1"/>
  <c r="CI54" i="1"/>
  <c r="CI149" i="1"/>
  <c r="CI5" i="1"/>
  <c r="CI219" i="1"/>
  <c r="CI75" i="1"/>
  <c r="CI174" i="1"/>
  <c r="CI112" i="1"/>
  <c r="CI95" i="1"/>
  <c r="CI94" i="1"/>
  <c r="CI105" i="1"/>
  <c r="CI42" i="1"/>
  <c r="CI137" i="1"/>
  <c r="CI28" i="1"/>
  <c r="CI162" i="1"/>
  <c r="CI100" i="1"/>
  <c r="CI227" i="1"/>
  <c r="CI83" i="1"/>
  <c r="CI226" i="1"/>
  <c r="CI82" i="1"/>
  <c r="CI93" i="1"/>
  <c r="CI30" i="1"/>
  <c r="CI125" i="1"/>
  <c r="CI16" i="1"/>
  <c r="CI150" i="1"/>
  <c r="CI88" i="1"/>
  <c r="CI215" i="1"/>
  <c r="CI71" i="1"/>
  <c r="CI214" i="1"/>
  <c r="CI70" i="1"/>
  <c r="CI225" i="1"/>
  <c r="CI81" i="1"/>
  <c r="CI138" i="1"/>
  <c r="CI220" i="1"/>
  <c r="CI76" i="1"/>
  <c r="CI203" i="1"/>
  <c r="CI59" i="1"/>
  <c r="CI202" i="1"/>
  <c r="CI58" i="1"/>
  <c r="CI213" i="1"/>
  <c r="CI69" i="1"/>
  <c r="CI126" i="1"/>
  <c r="CI208" i="1"/>
  <c r="CI64" i="1"/>
  <c r="CI191" i="1"/>
  <c r="CI47" i="1"/>
  <c r="CI190" i="1"/>
  <c r="CI46" i="1"/>
  <c r="CI201" i="1"/>
  <c r="CI57" i="1"/>
  <c r="CI196" i="1"/>
  <c r="CI52" i="1"/>
  <c r="CI184" i="1"/>
  <c r="CI40" i="1"/>
  <c r="CI172" i="1"/>
  <c r="CI222" i="1"/>
  <c r="CI160" i="1"/>
  <c r="CI155" i="1"/>
  <c r="CI189" i="1"/>
  <c r="CI89" i="1"/>
  <c r="CI171" i="1"/>
  <c r="CI3" i="1"/>
  <c r="CI151" i="1"/>
  <c r="CI7" i="1"/>
  <c r="CI146" i="1"/>
  <c r="CI2" i="1"/>
  <c r="CI109" i="1"/>
  <c r="CI180" i="1"/>
  <c r="CI36" i="1"/>
  <c r="CI143" i="1"/>
  <c r="CI178" i="1"/>
  <c r="CI177" i="1"/>
  <c r="CI77" i="1"/>
  <c r="CI159" i="1"/>
  <c r="CI139" i="1"/>
  <c r="CI134" i="1"/>
  <c r="CI97" i="1"/>
  <c r="CI168" i="1"/>
  <c r="CI24" i="1"/>
  <c r="CI131" i="1"/>
  <c r="CI166" i="1"/>
  <c r="CI165" i="1"/>
  <c r="CI114" i="1"/>
  <c r="CI65" i="1"/>
  <c r="CI147" i="1"/>
  <c r="CI127" i="1"/>
  <c r="CI122" i="1"/>
  <c r="CI229" i="1"/>
  <c r="CI85" i="1"/>
  <c r="CI156" i="1"/>
  <c r="CI12" i="1"/>
  <c r="CI35" i="1"/>
  <c r="CI154" i="1"/>
  <c r="CI153" i="1"/>
  <c r="CI102" i="1"/>
  <c r="CI53" i="1"/>
  <c r="CI135" i="1"/>
  <c r="CI115" i="1"/>
  <c r="CI110" i="1"/>
  <c r="CI217" i="1"/>
  <c r="CI73" i="1"/>
  <c r="CI144" i="1"/>
  <c r="CI23" i="1"/>
  <c r="CI142" i="1"/>
  <c r="CI141" i="1"/>
  <c r="CI90" i="1"/>
  <c r="CI41" i="1"/>
  <c r="CI123" i="1"/>
  <c r="CI103" i="1"/>
  <c r="CI98" i="1"/>
  <c r="CI205" i="1"/>
  <c r="CI61" i="1"/>
  <c r="CI132" i="1"/>
  <c r="CI210" i="1"/>
  <c r="CI11" i="1"/>
  <c r="CI130" i="1"/>
  <c r="CI45" i="1"/>
  <c r="CI78" i="1"/>
  <c r="CI221" i="1"/>
  <c r="CI29" i="1"/>
  <c r="CI111" i="1"/>
  <c r="CI91" i="1"/>
  <c r="CI230" i="1"/>
  <c r="CI86" i="1"/>
  <c r="CI193" i="1"/>
  <c r="CI49" i="1"/>
  <c r="CI120" i="1"/>
  <c r="CI34" i="1"/>
  <c r="CI33" i="1"/>
  <c r="CI18" i="1"/>
  <c r="CI209" i="1"/>
  <c r="CI99" i="1"/>
  <c r="CI223" i="1"/>
  <c r="CI79" i="1"/>
  <c r="CI218" i="1"/>
  <c r="CI74" i="1"/>
  <c r="CI181" i="1"/>
  <c r="CI37" i="1"/>
  <c r="CI108" i="1"/>
  <c r="CI22" i="1"/>
  <c r="CI21" i="1"/>
  <c r="CI6" i="1"/>
  <c r="CI197" i="1"/>
  <c r="CI63" i="1"/>
  <c r="CI211" i="1"/>
  <c r="CI67" i="1"/>
  <c r="CI206" i="1"/>
  <c r="CI62" i="1"/>
  <c r="CI169" i="1"/>
  <c r="CI25" i="1"/>
  <c r="CI96" i="1"/>
  <c r="CI10" i="1"/>
  <c r="CI9" i="1"/>
  <c r="CI185" i="1"/>
  <c r="CI51" i="1"/>
  <c r="CI199" i="1"/>
  <c r="CI55" i="1"/>
  <c r="CI194" i="1"/>
  <c r="CI50" i="1"/>
  <c r="CI157" i="1"/>
  <c r="CI13" i="1"/>
  <c r="CI228" i="1"/>
  <c r="CI84" i="1"/>
  <c r="CI148" i="1"/>
  <c r="CI173" i="1"/>
  <c r="CI207" i="1"/>
  <c r="CI39" i="1"/>
  <c r="CI187" i="1"/>
  <c r="CI43" i="1"/>
  <c r="CI182" i="1"/>
  <c r="CI38" i="1"/>
  <c r="CI145" i="1"/>
  <c r="CI216" i="1"/>
  <c r="CI72" i="1"/>
  <c r="CI179" i="1"/>
  <c r="CI113" i="1"/>
  <c r="CI4" i="1"/>
  <c r="CI195" i="1"/>
  <c r="CI27" i="1"/>
  <c r="CI175" i="1"/>
  <c r="CI31" i="1"/>
  <c r="CI170" i="1"/>
  <c r="CI26" i="1"/>
  <c r="CI133" i="1"/>
  <c r="CQ131" i="1"/>
  <c r="CP45" i="1"/>
  <c r="CP189" i="1"/>
  <c r="CO103" i="1"/>
  <c r="CN17" i="1"/>
  <c r="CN161" i="1"/>
  <c r="CM75" i="1"/>
  <c r="CM219" i="1"/>
  <c r="CQ144" i="1"/>
  <c r="CP58" i="1"/>
  <c r="CP202" i="1"/>
  <c r="CO116" i="1"/>
  <c r="CN30" i="1"/>
  <c r="CN174" i="1"/>
  <c r="CM88" i="1"/>
  <c r="CL2" i="1"/>
  <c r="CL146" i="1"/>
  <c r="CK60" i="1"/>
  <c r="CK204" i="1"/>
  <c r="CJ118" i="1"/>
  <c r="CI32" i="1"/>
  <c r="CI176" i="1"/>
  <c r="CH90" i="1"/>
  <c r="CF4" i="1"/>
  <c r="CQ97" i="1"/>
  <c r="CP11" i="1"/>
  <c r="CP155" i="1"/>
  <c r="CO69" i="1"/>
  <c r="CO213" i="1"/>
  <c r="CN127" i="1"/>
  <c r="CM41" i="1"/>
  <c r="CM185" i="1"/>
  <c r="CQ74" i="1"/>
  <c r="CQ230" i="1"/>
  <c r="CP156" i="1"/>
  <c r="CO82" i="1"/>
  <c r="CN8" i="1"/>
  <c r="CN164" i="1"/>
  <c r="CM90" i="1"/>
  <c r="CQ27" i="1"/>
  <c r="CQ183" i="1"/>
  <c r="CP109" i="1"/>
  <c r="CO47" i="1"/>
  <c r="CO203" i="1"/>
  <c r="CN129" i="1"/>
  <c r="CM55" i="1"/>
  <c r="CM211" i="1"/>
  <c r="CL137" i="1"/>
  <c r="CK63" i="1"/>
  <c r="CK219" i="1"/>
  <c r="CQ64" i="1"/>
  <c r="CQ220" i="1"/>
  <c r="CP146" i="1"/>
  <c r="CO84" i="1"/>
  <c r="CN10" i="1"/>
  <c r="CN178" i="1"/>
  <c r="CL126" i="1"/>
  <c r="CK148" i="1"/>
  <c r="CQ197" i="1"/>
  <c r="CO169" i="1"/>
  <c r="CQ78" i="1"/>
  <c r="CO182" i="1"/>
  <c r="CH106" i="1"/>
  <c r="CC50" i="1"/>
  <c r="CH35" i="1"/>
  <c r="CK186" i="1"/>
  <c r="CN27" i="1"/>
  <c r="CL133" i="1"/>
  <c r="CF94" i="1"/>
  <c r="CI15" i="1"/>
  <c r="CJ30" i="1"/>
  <c r="CF207" i="1"/>
  <c r="CI167" i="1"/>
  <c r="BU77" i="1"/>
  <c r="CL194" i="1"/>
  <c r="CP59" i="1"/>
  <c r="CM122" i="1"/>
  <c r="CM108" i="1"/>
  <c r="CM110" i="1"/>
  <c r="CM96" i="1"/>
  <c r="CM98" i="1"/>
  <c r="CM230" i="1"/>
  <c r="CM86" i="1"/>
  <c r="CM194" i="1"/>
  <c r="CM2" i="1"/>
  <c r="CM144" i="1"/>
  <c r="CM131" i="1"/>
  <c r="CM217" i="1"/>
  <c r="CM73" i="1"/>
  <c r="CM202" i="1"/>
  <c r="CM165" i="1"/>
  <c r="CM188" i="1"/>
  <c r="CM44" i="1"/>
  <c r="CM151" i="1"/>
  <c r="CM7" i="1"/>
  <c r="CM138" i="1"/>
  <c r="CM182" i="1"/>
  <c r="CM132" i="1"/>
  <c r="CM119" i="1"/>
  <c r="CM205" i="1"/>
  <c r="CM61" i="1"/>
  <c r="CM190" i="1"/>
  <c r="CM153" i="1"/>
  <c r="CM170" i="1"/>
  <c r="CM120" i="1"/>
  <c r="CM193" i="1"/>
  <c r="CM49" i="1"/>
  <c r="CM107" i="1"/>
  <c r="CM178" i="1"/>
  <c r="CM141" i="1"/>
  <c r="CM158" i="1"/>
  <c r="CM84" i="1"/>
  <c r="CM181" i="1"/>
  <c r="CM37" i="1"/>
  <c r="CM95" i="1"/>
  <c r="CM166" i="1"/>
  <c r="CM129" i="1"/>
  <c r="CM152" i="1"/>
  <c r="CM8" i="1"/>
  <c r="CM146" i="1"/>
  <c r="CM72" i="1"/>
  <c r="CM227" i="1"/>
  <c r="CM169" i="1"/>
  <c r="CM25" i="1"/>
  <c r="CM83" i="1"/>
  <c r="CM154" i="1"/>
  <c r="CM117" i="1"/>
  <c r="CM134" i="1"/>
  <c r="CM228" i="1"/>
  <c r="CM60" i="1"/>
  <c r="CM215" i="1"/>
  <c r="CM157" i="1"/>
  <c r="CM13" i="1"/>
  <c r="CM71" i="1"/>
  <c r="CM142" i="1"/>
  <c r="CM105" i="1"/>
  <c r="CM57" i="1"/>
  <c r="CM128" i="1"/>
  <c r="CM74" i="1"/>
  <c r="CM216" i="1"/>
  <c r="CM48" i="1"/>
  <c r="CM203" i="1"/>
  <c r="CM145" i="1"/>
  <c r="CM59" i="1"/>
  <c r="CM130" i="1"/>
  <c r="CM93" i="1"/>
  <c r="CM45" i="1"/>
  <c r="CM116" i="1"/>
  <c r="CM62" i="1"/>
  <c r="CM204" i="1"/>
  <c r="CM36" i="1"/>
  <c r="CM191" i="1"/>
  <c r="CM133" i="1"/>
  <c r="CM47" i="1"/>
  <c r="CM118" i="1"/>
  <c r="CM225" i="1"/>
  <c r="CM81" i="1"/>
  <c r="CM58" i="1"/>
  <c r="CM33" i="1"/>
  <c r="CM222" i="1"/>
  <c r="CM221" i="1"/>
  <c r="CM50" i="1"/>
  <c r="CM192" i="1"/>
  <c r="CM24" i="1"/>
  <c r="CM179" i="1"/>
  <c r="CM121" i="1"/>
  <c r="CM35" i="1"/>
  <c r="CM106" i="1"/>
  <c r="CM213" i="1"/>
  <c r="CM69" i="1"/>
  <c r="CM46" i="1"/>
  <c r="CM21" i="1"/>
  <c r="CM210" i="1"/>
  <c r="CM209" i="1"/>
  <c r="CM38" i="1"/>
  <c r="CM180" i="1"/>
  <c r="CM12" i="1"/>
  <c r="CM167" i="1"/>
  <c r="CM109" i="1"/>
  <c r="CM23" i="1"/>
  <c r="CM94" i="1"/>
  <c r="CM201" i="1"/>
  <c r="CM34" i="1"/>
  <c r="CM218" i="1"/>
  <c r="CM26" i="1"/>
  <c r="CM168" i="1"/>
  <c r="CM155" i="1"/>
  <c r="CM97" i="1"/>
  <c r="CM11" i="1"/>
  <c r="CM226" i="1"/>
  <c r="CM82" i="1"/>
  <c r="CK144" i="1"/>
  <c r="CE173" i="1"/>
  <c r="CE100" i="1"/>
  <c r="CE111" i="1"/>
  <c r="CE161" i="1"/>
  <c r="CE88" i="1"/>
  <c r="CE99" i="1"/>
  <c r="CE149" i="1"/>
  <c r="CE220" i="1"/>
  <c r="CE76" i="1"/>
  <c r="CE137" i="1"/>
  <c r="CE208" i="1"/>
  <c r="CE125" i="1"/>
  <c r="CE196" i="1"/>
  <c r="CE52" i="1"/>
  <c r="CE113" i="1"/>
  <c r="CE184" i="1"/>
  <c r="CE40" i="1"/>
  <c r="CE185" i="1"/>
  <c r="CE112" i="1"/>
  <c r="CE171" i="1"/>
  <c r="CE3" i="1"/>
  <c r="CE228" i="1"/>
  <c r="CE84" i="1"/>
  <c r="CE143" i="1"/>
  <c r="CE166" i="1"/>
  <c r="CE22" i="1"/>
  <c r="CE5" i="1"/>
  <c r="CE217" i="1"/>
  <c r="CE73" i="1"/>
  <c r="CE117" i="1"/>
  <c r="CE64" i="1"/>
  <c r="CE159" i="1"/>
  <c r="CE216" i="1"/>
  <c r="CE72" i="1"/>
  <c r="CE131" i="1"/>
  <c r="CE154" i="1"/>
  <c r="CE10" i="1"/>
  <c r="CE205" i="1"/>
  <c r="CE61" i="1"/>
  <c r="CE35" i="1"/>
  <c r="CE105" i="1"/>
  <c r="CE28" i="1"/>
  <c r="CE147" i="1"/>
  <c r="CE204" i="1"/>
  <c r="CE60" i="1"/>
  <c r="CE119" i="1"/>
  <c r="CE142" i="1"/>
  <c r="CE193" i="1"/>
  <c r="CE49" i="1"/>
  <c r="CE23" i="1"/>
  <c r="CE16" i="1"/>
  <c r="CE135" i="1"/>
  <c r="CE192" i="1"/>
  <c r="CE48" i="1"/>
  <c r="CE107" i="1"/>
  <c r="CE130" i="1"/>
  <c r="CE181" i="1"/>
  <c r="CE37" i="1"/>
  <c r="CE11" i="1"/>
  <c r="CE4" i="1"/>
  <c r="CE123" i="1"/>
  <c r="CE180" i="1"/>
  <c r="CE36" i="1"/>
  <c r="CE95" i="1"/>
  <c r="CE118" i="1"/>
  <c r="CE101" i="1"/>
  <c r="CE169" i="1"/>
  <c r="CE25" i="1"/>
  <c r="CE87" i="1"/>
  <c r="CE168" i="1"/>
  <c r="CE24" i="1"/>
  <c r="CE227" i="1"/>
  <c r="CE83" i="1"/>
  <c r="CE106" i="1"/>
  <c r="CE89" i="1"/>
  <c r="CE157" i="1"/>
  <c r="CE13" i="1"/>
  <c r="CE75" i="1"/>
  <c r="CE156" i="1"/>
  <c r="CE12" i="1"/>
  <c r="CE215" i="1"/>
  <c r="CE71" i="1"/>
  <c r="CE94" i="1"/>
  <c r="CE77" i="1"/>
  <c r="CE172" i="1"/>
  <c r="CE231" i="1"/>
  <c r="CE63" i="1"/>
  <c r="CE144" i="1"/>
  <c r="CE203" i="1"/>
  <c r="CE59" i="1"/>
  <c r="CE226" i="1"/>
  <c r="CE82" i="1"/>
  <c r="CE160" i="1"/>
  <c r="CE219" i="1"/>
  <c r="CE51" i="1"/>
  <c r="CE132" i="1"/>
  <c r="CE191" i="1"/>
  <c r="CE47" i="1"/>
  <c r="CE214" i="1"/>
  <c r="CE70" i="1"/>
  <c r="CE221" i="1"/>
  <c r="CE148" i="1"/>
  <c r="CE207" i="1"/>
  <c r="CE39" i="1"/>
  <c r="CE120" i="1"/>
  <c r="CE179" i="1"/>
  <c r="CE202" i="1"/>
  <c r="CE58" i="1"/>
  <c r="CE209" i="1"/>
  <c r="CE136" i="1"/>
  <c r="CE195" i="1"/>
  <c r="CE27" i="1"/>
  <c r="CE108" i="1"/>
  <c r="CE167" i="1"/>
  <c r="CE190" i="1"/>
  <c r="CE46" i="1"/>
  <c r="CE124" i="1"/>
  <c r="CE177" i="1"/>
  <c r="CE9" i="1"/>
  <c r="CE140" i="1"/>
  <c r="CE122" i="1"/>
  <c r="CE139" i="1"/>
  <c r="CE210" i="1"/>
  <c r="CE66" i="1"/>
  <c r="CE96" i="1"/>
  <c r="CE165" i="1"/>
  <c r="CE128" i="1"/>
  <c r="CE110" i="1"/>
  <c r="CE127" i="1"/>
  <c r="CE198" i="1"/>
  <c r="CE54" i="1"/>
  <c r="CE65" i="1"/>
  <c r="CE229" i="1"/>
  <c r="CE153" i="1"/>
  <c r="CE116" i="1"/>
  <c r="CE98" i="1"/>
  <c r="CE115" i="1"/>
  <c r="CE186" i="1"/>
  <c r="CE42" i="1"/>
  <c r="CE53" i="1"/>
  <c r="CE145" i="1"/>
  <c r="CE141" i="1"/>
  <c r="CE104" i="1"/>
  <c r="CE230" i="1"/>
  <c r="CE86" i="1"/>
  <c r="CE103" i="1"/>
  <c r="CE174" i="1"/>
  <c r="CE30" i="1"/>
  <c r="CE178" i="1"/>
  <c r="CE41" i="1"/>
  <c r="CE133" i="1"/>
  <c r="CE129" i="1"/>
  <c r="CE92" i="1"/>
  <c r="CE218" i="1"/>
  <c r="CE74" i="1"/>
  <c r="CE91" i="1"/>
  <c r="CE162" i="1"/>
  <c r="CE18" i="1"/>
  <c r="CE34" i="1"/>
  <c r="CE29" i="1"/>
  <c r="CE121" i="1"/>
  <c r="CE93" i="1"/>
  <c r="CE224" i="1"/>
  <c r="CE80" i="1"/>
  <c r="CE206" i="1"/>
  <c r="CE62" i="1"/>
  <c r="CE223" i="1"/>
  <c r="CE79" i="1"/>
  <c r="CE150" i="1"/>
  <c r="CE6" i="1"/>
  <c r="CE17" i="1"/>
  <c r="CE109" i="1"/>
  <c r="CE81" i="1"/>
  <c r="CE212" i="1"/>
  <c r="CE68" i="1"/>
  <c r="CE194" i="1"/>
  <c r="CE50" i="1"/>
  <c r="CE211" i="1"/>
  <c r="CE67" i="1"/>
  <c r="CE138" i="1"/>
  <c r="CE197" i="1"/>
  <c r="CE155" i="1"/>
  <c r="CE97" i="1"/>
  <c r="CE69" i="1"/>
  <c r="CE200" i="1"/>
  <c r="CE56" i="1"/>
  <c r="CE182" i="1"/>
  <c r="CE38" i="1"/>
  <c r="CE199" i="1"/>
  <c r="CE55" i="1"/>
  <c r="CE126" i="1"/>
  <c r="CE85" i="1"/>
  <c r="CE225" i="1"/>
  <c r="CE57" i="1"/>
  <c r="CE188" i="1"/>
  <c r="CE44" i="1"/>
  <c r="CE170" i="1"/>
  <c r="CE26" i="1"/>
  <c r="CE187" i="1"/>
  <c r="CE43" i="1"/>
  <c r="CE114" i="1"/>
  <c r="CE183" i="1"/>
  <c r="CE213" i="1"/>
  <c r="CE45" i="1"/>
  <c r="CE176" i="1"/>
  <c r="CE32" i="1"/>
  <c r="CE158" i="1"/>
  <c r="CE14" i="1"/>
  <c r="CE175" i="1"/>
  <c r="CE31" i="1"/>
  <c r="CE102" i="1"/>
  <c r="CE15" i="1"/>
  <c r="CE201" i="1"/>
  <c r="CE33" i="1"/>
  <c r="CE164" i="1"/>
  <c r="CE20" i="1"/>
  <c r="CE146" i="1"/>
  <c r="CE2" i="1"/>
  <c r="CE163" i="1"/>
  <c r="CE19" i="1"/>
  <c r="CC145" i="1"/>
  <c r="CC216" i="1"/>
  <c r="CC72" i="1"/>
  <c r="CC227" i="1"/>
  <c r="CC83" i="1"/>
  <c r="CC133" i="1"/>
  <c r="CC204" i="1"/>
  <c r="CC60" i="1"/>
  <c r="CC215" i="1"/>
  <c r="CC71" i="1"/>
  <c r="CC121" i="1"/>
  <c r="CC192" i="1"/>
  <c r="CC48" i="1"/>
  <c r="CC109" i="1"/>
  <c r="CC180" i="1"/>
  <c r="CC36" i="1"/>
  <c r="CC97" i="1"/>
  <c r="CC168" i="1"/>
  <c r="CC24" i="1"/>
  <c r="CC229" i="1"/>
  <c r="CC85" i="1"/>
  <c r="CC156" i="1"/>
  <c r="CC12" i="1"/>
  <c r="CC13" i="1"/>
  <c r="CC228" i="1"/>
  <c r="CC47" i="1"/>
  <c r="CC200" i="1"/>
  <c r="CC56" i="1"/>
  <c r="CC115" i="1"/>
  <c r="CC138" i="1"/>
  <c r="CC189" i="1"/>
  <c r="CC45" i="1"/>
  <c r="CC89" i="1"/>
  <c r="CC217" i="1"/>
  <c r="CC144" i="1"/>
  <c r="CC203" i="1"/>
  <c r="CC35" i="1"/>
  <c r="CC188" i="1"/>
  <c r="CC44" i="1"/>
  <c r="CC103" i="1"/>
  <c r="CC126" i="1"/>
  <c r="CC177" i="1"/>
  <c r="CC33" i="1"/>
  <c r="CC221" i="1"/>
  <c r="CC77" i="1"/>
  <c r="CC205" i="1"/>
  <c r="CC132" i="1"/>
  <c r="CC191" i="1"/>
  <c r="CC23" i="1"/>
  <c r="CC176" i="1"/>
  <c r="CC32" i="1"/>
  <c r="CC91" i="1"/>
  <c r="CC114" i="1"/>
  <c r="CC165" i="1"/>
  <c r="CC21" i="1"/>
  <c r="CC193" i="1"/>
  <c r="CC120" i="1"/>
  <c r="CC179" i="1"/>
  <c r="CC11" i="1"/>
  <c r="CC164" i="1"/>
  <c r="CC20" i="1"/>
  <c r="CC223" i="1"/>
  <c r="CC79" i="1"/>
  <c r="CC102" i="1"/>
  <c r="CC153" i="1"/>
  <c r="CC9" i="1"/>
  <c r="CC181" i="1"/>
  <c r="CC108" i="1"/>
  <c r="CC167" i="1"/>
  <c r="CC152" i="1"/>
  <c r="CC8" i="1"/>
  <c r="CC211" i="1"/>
  <c r="CC67" i="1"/>
  <c r="CC90" i="1"/>
  <c r="CC141" i="1"/>
  <c r="CC169" i="1"/>
  <c r="CC96" i="1"/>
  <c r="CC155" i="1"/>
  <c r="CC140" i="1"/>
  <c r="CC199" i="1"/>
  <c r="CC55" i="1"/>
  <c r="CC222" i="1"/>
  <c r="CC78" i="1"/>
  <c r="CC129" i="1"/>
  <c r="CC157" i="1"/>
  <c r="CC84" i="1"/>
  <c r="CC143" i="1"/>
  <c r="CC128" i="1"/>
  <c r="CC187" i="1"/>
  <c r="CC43" i="1"/>
  <c r="CC210" i="1"/>
  <c r="CC66" i="1"/>
  <c r="CC117" i="1"/>
  <c r="CC73" i="1"/>
  <c r="CC131" i="1"/>
  <c r="CC116" i="1"/>
  <c r="CC175" i="1"/>
  <c r="CC31" i="1"/>
  <c r="CC198" i="1"/>
  <c r="CC54" i="1"/>
  <c r="CC61" i="1"/>
  <c r="CC119" i="1"/>
  <c r="CC104" i="1"/>
  <c r="CC163" i="1"/>
  <c r="CC19" i="1"/>
  <c r="CC186" i="1"/>
  <c r="CC42" i="1"/>
  <c r="CC49" i="1"/>
  <c r="CC107" i="1"/>
  <c r="CC92" i="1"/>
  <c r="CC151" i="1"/>
  <c r="CC7" i="1"/>
  <c r="CC174" i="1"/>
  <c r="CC30" i="1"/>
  <c r="CC37" i="1"/>
  <c r="CC95" i="1"/>
  <c r="CC224" i="1"/>
  <c r="CC80" i="1"/>
  <c r="CC139" i="1"/>
  <c r="CC162" i="1"/>
  <c r="CC18" i="1"/>
  <c r="CC81" i="1"/>
  <c r="CC53" i="1"/>
  <c r="CC112" i="1"/>
  <c r="CC94" i="1"/>
  <c r="CC111" i="1"/>
  <c r="CC182" i="1"/>
  <c r="CC38" i="1"/>
  <c r="CC150" i="1"/>
  <c r="CC69" i="1"/>
  <c r="CC209" i="1"/>
  <c r="CC41" i="1"/>
  <c r="CC100" i="1"/>
  <c r="CC226" i="1"/>
  <c r="CC82" i="1"/>
  <c r="CC99" i="1"/>
  <c r="CC170" i="1"/>
  <c r="CC26" i="1"/>
  <c r="CC6" i="1"/>
  <c r="CC57" i="1"/>
  <c r="CC197" i="1"/>
  <c r="CC29" i="1"/>
  <c r="CC88" i="1"/>
  <c r="CC214" i="1"/>
  <c r="CC70" i="1"/>
  <c r="CC231" i="1"/>
  <c r="CC87" i="1"/>
  <c r="CC158" i="1"/>
  <c r="CC14" i="1"/>
  <c r="CC185" i="1"/>
  <c r="CC17" i="1"/>
  <c r="CC220" i="1"/>
  <c r="CC76" i="1"/>
  <c r="CC202" i="1"/>
  <c r="CC58" i="1"/>
  <c r="CC219" i="1"/>
  <c r="CC75" i="1"/>
  <c r="CC146" i="1"/>
  <c r="CC2" i="1"/>
  <c r="CC127" i="1"/>
  <c r="CC173" i="1"/>
  <c r="CC5" i="1"/>
  <c r="CC208" i="1"/>
  <c r="CC64" i="1"/>
  <c r="CC190" i="1"/>
  <c r="CC46" i="1"/>
  <c r="CC207" i="1"/>
  <c r="CC63" i="1"/>
  <c r="CC134" i="1"/>
  <c r="CC161" i="1"/>
  <c r="CC196" i="1"/>
  <c r="CC52" i="1"/>
  <c r="CC178" i="1"/>
  <c r="CC34" i="1"/>
  <c r="CC195" i="1"/>
  <c r="CC51" i="1"/>
  <c r="CC122" i="1"/>
  <c r="CC25" i="1"/>
  <c r="CC149" i="1"/>
  <c r="CC184" i="1"/>
  <c r="CC40" i="1"/>
  <c r="CC166" i="1"/>
  <c r="CC22" i="1"/>
  <c r="CC183" i="1"/>
  <c r="CC39" i="1"/>
  <c r="CC110" i="1"/>
  <c r="CC59" i="1"/>
  <c r="CC225" i="1"/>
  <c r="CC137" i="1"/>
  <c r="CC172" i="1"/>
  <c r="CC28" i="1"/>
  <c r="CC154" i="1"/>
  <c r="CC10" i="1"/>
  <c r="CC171" i="1"/>
  <c r="CC27" i="1"/>
  <c r="CC98" i="1"/>
  <c r="CC213" i="1"/>
  <c r="CC125" i="1"/>
  <c r="CC160" i="1"/>
  <c r="CC16" i="1"/>
  <c r="CC142" i="1"/>
  <c r="CC159" i="1"/>
  <c r="CC15" i="1"/>
  <c r="CC230" i="1"/>
  <c r="CC86" i="1"/>
  <c r="CC212" i="1"/>
  <c r="CC201" i="1"/>
  <c r="CC113" i="1"/>
  <c r="CC148" i="1"/>
  <c r="CC4" i="1"/>
  <c r="CC130" i="1"/>
  <c r="CC147" i="1"/>
  <c r="CC3" i="1"/>
  <c r="CC218" i="1"/>
  <c r="CC74" i="1"/>
  <c r="CC68" i="1"/>
  <c r="CC105" i="1"/>
  <c r="CC101" i="1"/>
  <c r="CC136" i="1"/>
  <c r="CC118" i="1"/>
  <c r="CC135" i="1"/>
  <c r="CQ143" i="1"/>
  <c r="CP57" i="1"/>
  <c r="CP201" i="1"/>
  <c r="CO115" i="1"/>
  <c r="CN29" i="1"/>
  <c r="CN173" i="1"/>
  <c r="CM87" i="1"/>
  <c r="CM231" i="1"/>
  <c r="CQ12" i="1"/>
  <c r="CQ156" i="1"/>
  <c r="CP70" i="1"/>
  <c r="CP214" i="1"/>
  <c r="CO128" i="1"/>
  <c r="CN42" i="1"/>
  <c r="CN186" i="1"/>
  <c r="CM100" i="1"/>
  <c r="CL14" i="1"/>
  <c r="CL158" i="1"/>
  <c r="CK72" i="1"/>
  <c r="CK216" i="1"/>
  <c r="CJ130" i="1"/>
  <c r="CI44" i="1"/>
  <c r="CI188" i="1"/>
  <c r="CH102" i="1"/>
  <c r="CQ109" i="1"/>
  <c r="CP23" i="1"/>
  <c r="CP167" i="1"/>
  <c r="CO81" i="1"/>
  <c r="CO225" i="1"/>
  <c r="CN139" i="1"/>
  <c r="CM53" i="1"/>
  <c r="CM197" i="1"/>
  <c r="CQ86" i="1"/>
  <c r="CP12" i="1"/>
  <c r="CP168" i="1"/>
  <c r="CO94" i="1"/>
  <c r="CN20" i="1"/>
  <c r="CN176" i="1"/>
  <c r="CM102" i="1"/>
  <c r="CQ39" i="1"/>
  <c r="CQ195" i="1"/>
  <c r="CP133" i="1"/>
  <c r="CO59" i="1"/>
  <c r="CO215" i="1"/>
  <c r="CN141" i="1"/>
  <c r="CM67" i="1"/>
  <c r="CM223" i="1"/>
  <c r="CL149" i="1"/>
  <c r="CK75" i="1"/>
  <c r="CK231" i="1"/>
  <c r="CQ76" i="1"/>
  <c r="CP2" i="1"/>
  <c r="CP170" i="1"/>
  <c r="CO96" i="1"/>
  <c r="CN22" i="1"/>
  <c r="CN190" i="1"/>
  <c r="CM164" i="1"/>
  <c r="CL138" i="1"/>
  <c r="CK172" i="1"/>
  <c r="CQ209" i="1"/>
  <c r="CO181" i="1"/>
  <c r="CQ90" i="1"/>
  <c r="CO194" i="1"/>
  <c r="CH118" i="1"/>
  <c r="CC62" i="1"/>
  <c r="BY6" i="1"/>
  <c r="CH179" i="1"/>
  <c r="CJ100" i="1"/>
  <c r="CK47" i="1"/>
  <c r="CE8" i="1"/>
  <c r="CI183" i="1"/>
  <c r="CD35" i="1"/>
  <c r="CF103" i="1"/>
  <c r="CF77" i="1"/>
  <c r="CB203" i="1"/>
  <c r="CB59" i="1"/>
  <c r="CB130" i="1"/>
  <c r="CB141" i="1"/>
  <c r="CB127" i="1"/>
  <c r="CB191" i="1"/>
  <c r="CB47" i="1"/>
  <c r="CB118" i="1"/>
  <c r="CB129" i="1"/>
  <c r="CB179" i="1"/>
  <c r="CB35" i="1"/>
  <c r="CB106" i="1"/>
  <c r="CB167" i="1"/>
  <c r="CB23" i="1"/>
  <c r="CB94" i="1"/>
  <c r="CB155" i="1"/>
  <c r="CB11" i="1"/>
  <c r="CB226" i="1"/>
  <c r="CB82" i="1"/>
  <c r="CB143" i="1"/>
  <c r="CB214" i="1"/>
  <c r="CB70" i="1"/>
  <c r="CB71" i="1"/>
  <c r="CB177" i="1"/>
  <c r="CB9" i="1"/>
  <c r="CB103" i="1"/>
  <c r="CB114" i="1"/>
  <c r="CB173" i="1"/>
  <c r="CB29" i="1"/>
  <c r="CB196" i="1"/>
  <c r="CB52" i="1"/>
  <c r="CB123" i="1"/>
  <c r="CB194" i="1"/>
  <c r="CB224" i="1"/>
  <c r="CB80" i="1"/>
  <c r="CB202" i="1"/>
  <c r="CB165" i="1"/>
  <c r="CB91" i="1"/>
  <c r="CB102" i="1"/>
  <c r="CB161" i="1"/>
  <c r="CB17" i="1"/>
  <c r="CB184" i="1"/>
  <c r="CB40" i="1"/>
  <c r="CB111" i="1"/>
  <c r="CB182" i="1"/>
  <c r="CB212" i="1"/>
  <c r="CB68" i="1"/>
  <c r="CB190" i="1"/>
  <c r="CB153" i="1"/>
  <c r="CB79" i="1"/>
  <c r="CB90" i="1"/>
  <c r="CB149" i="1"/>
  <c r="CB5" i="1"/>
  <c r="CB172" i="1"/>
  <c r="CB28" i="1"/>
  <c r="CB99" i="1"/>
  <c r="CB170" i="1"/>
  <c r="CB200" i="1"/>
  <c r="CB56" i="1"/>
  <c r="CB178" i="1"/>
  <c r="CB117" i="1"/>
  <c r="CB223" i="1"/>
  <c r="CB67" i="1"/>
  <c r="CB222" i="1"/>
  <c r="CB78" i="1"/>
  <c r="CB137" i="1"/>
  <c r="CB160" i="1"/>
  <c r="CB16" i="1"/>
  <c r="CB231" i="1"/>
  <c r="CB87" i="1"/>
  <c r="CB158" i="1"/>
  <c r="CB188" i="1"/>
  <c r="CB44" i="1"/>
  <c r="CB166" i="1"/>
  <c r="CB105" i="1"/>
  <c r="CB211" i="1"/>
  <c r="CB55" i="1"/>
  <c r="CB210" i="1"/>
  <c r="CB66" i="1"/>
  <c r="CB125" i="1"/>
  <c r="CB148" i="1"/>
  <c r="CB4" i="1"/>
  <c r="CB219" i="1"/>
  <c r="CB75" i="1"/>
  <c r="CB176" i="1"/>
  <c r="CB32" i="1"/>
  <c r="CB227" i="1"/>
  <c r="CB154" i="1"/>
  <c r="CB93" i="1"/>
  <c r="CB199" i="1"/>
  <c r="CB43" i="1"/>
  <c r="CB198" i="1"/>
  <c r="CB54" i="1"/>
  <c r="CB113" i="1"/>
  <c r="CB136" i="1"/>
  <c r="CB207" i="1"/>
  <c r="CB63" i="1"/>
  <c r="CB164" i="1"/>
  <c r="CB20" i="1"/>
  <c r="CB215" i="1"/>
  <c r="CB142" i="1"/>
  <c r="CB81" i="1"/>
  <c r="CB187" i="1"/>
  <c r="CB31" i="1"/>
  <c r="CB186" i="1"/>
  <c r="CB42" i="1"/>
  <c r="CB101" i="1"/>
  <c r="CB124" i="1"/>
  <c r="CB195" i="1"/>
  <c r="CB51" i="1"/>
  <c r="CB152" i="1"/>
  <c r="CB8" i="1"/>
  <c r="CB131" i="1"/>
  <c r="CB58" i="1"/>
  <c r="CB69" i="1"/>
  <c r="CB175" i="1"/>
  <c r="CB174" i="1"/>
  <c r="CB30" i="1"/>
  <c r="CB89" i="1"/>
  <c r="CB112" i="1"/>
  <c r="CB183" i="1"/>
  <c r="CB39" i="1"/>
  <c r="CB119" i="1"/>
  <c r="CB46" i="1"/>
  <c r="CB225" i="1"/>
  <c r="CB57" i="1"/>
  <c r="CB163" i="1"/>
  <c r="CB162" i="1"/>
  <c r="CB18" i="1"/>
  <c r="CB221" i="1"/>
  <c r="CB77" i="1"/>
  <c r="CB100" i="1"/>
  <c r="CB171" i="1"/>
  <c r="CB27" i="1"/>
  <c r="CB107" i="1"/>
  <c r="CB34" i="1"/>
  <c r="CB213" i="1"/>
  <c r="CB45" i="1"/>
  <c r="CB151" i="1"/>
  <c r="CB150" i="1"/>
  <c r="CB6" i="1"/>
  <c r="CB209" i="1"/>
  <c r="CB65" i="1"/>
  <c r="CB88" i="1"/>
  <c r="CB159" i="1"/>
  <c r="CB15" i="1"/>
  <c r="CB95" i="1"/>
  <c r="CB22" i="1"/>
  <c r="CB201" i="1"/>
  <c r="CB33" i="1"/>
  <c r="CB139" i="1"/>
  <c r="CB138" i="1"/>
  <c r="CB197" i="1"/>
  <c r="CB53" i="1"/>
  <c r="CB220" i="1"/>
  <c r="CB76" i="1"/>
  <c r="CB147" i="1"/>
  <c r="CB3" i="1"/>
  <c r="CB64" i="1"/>
  <c r="CB218" i="1"/>
  <c r="CB140" i="1"/>
  <c r="CB26" i="1"/>
  <c r="CB181" i="1"/>
  <c r="CB37" i="1"/>
  <c r="CB25" i="1"/>
  <c r="CB96" i="1"/>
  <c r="CB206" i="1"/>
  <c r="CB128" i="1"/>
  <c r="CB14" i="1"/>
  <c r="CB169" i="1"/>
  <c r="CB13" i="1"/>
  <c r="CB228" i="1"/>
  <c r="CB84" i="1"/>
  <c r="CB185" i="1"/>
  <c r="CB116" i="1"/>
  <c r="CB146" i="1"/>
  <c r="CB2" i="1"/>
  <c r="CB157" i="1"/>
  <c r="CB216" i="1"/>
  <c r="CB72" i="1"/>
  <c r="CB41" i="1"/>
  <c r="CB135" i="1"/>
  <c r="CB104" i="1"/>
  <c r="CB134" i="1"/>
  <c r="CB145" i="1"/>
  <c r="CB204" i="1"/>
  <c r="CB60" i="1"/>
  <c r="CB92" i="1"/>
  <c r="CB122" i="1"/>
  <c r="CB133" i="1"/>
  <c r="CB192" i="1"/>
  <c r="CB48" i="1"/>
  <c r="CB83" i="1"/>
  <c r="CB189" i="1"/>
  <c r="CB19" i="1"/>
  <c r="CB110" i="1"/>
  <c r="CB121" i="1"/>
  <c r="CB180" i="1"/>
  <c r="CB36" i="1"/>
  <c r="CB21" i="1"/>
  <c r="CB7" i="1"/>
  <c r="CB98" i="1"/>
  <c r="CB109" i="1"/>
  <c r="CB168" i="1"/>
  <c r="CB24" i="1"/>
  <c r="CB86" i="1"/>
  <c r="CB97" i="1"/>
  <c r="CB156" i="1"/>
  <c r="CB12" i="1"/>
  <c r="CB126" i="1"/>
  <c r="CB74" i="1"/>
  <c r="CB229" i="1"/>
  <c r="CB85" i="1"/>
  <c r="CB144" i="1"/>
  <c r="CB115" i="1"/>
  <c r="CB62" i="1"/>
  <c r="CB217" i="1"/>
  <c r="CB73" i="1"/>
  <c r="CB132" i="1"/>
  <c r="CB10" i="1"/>
  <c r="CB50" i="1"/>
  <c r="CB205" i="1"/>
  <c r="CB61" i="1"/>
  <c r="BZ211" i="1"/>
  <c r="BZ67" i="1"/>
  <c r="BZ31" i="1"/>
  <c r="BZ102" i="1"/>
  <c r="BZ113" i="1"/>
  <c r="BZ99" i="1"/>
  <c r="BZ199" i="1"/>
  <c r="BZ19" i="1"/>
  <c r="BZ90" i="1"/>
  <c r="BZ101" i="1"/>
  <c r="BZ187" i="1"/>
  <c r="BZ7" i="1"/>
  <c r="BZ222" i="1"/>
  <c r="BZ78" i="1"/>
  <c r="BZ89" i="1"/>
  <c r="BZ175" i="1"/>
  <c r="BZ210" i="1"/>
  <c r="BZ66" i="1"/>
  <c r="BZ163" i="1"/>
  <c r="BZ198" i="1"/>
  <c r="BZ54" i="1"/>
  <c r="BZ209" i="1"/>
  <c r="BZ65" i="1"/>
  <c r="BZ151" i="1"/>
  <c r="BZ186" i="1"/>
  <c r="BZ42" i="1"/>
  <c r="BZ197" i="1"/>
  <c r="BZ53" i="1"/>
  <c r="BZ139" i="1"/>
  <c r="BZ127" i="1"/>
  <c r="BZ115" i="1"/>
  <c r="BZ103" i="1"/>
  <c r="BZ91" i="1"/>
  <c r="BZ223" i="1"/>
  <c r="BZ79" i="1"/>
  <c r="BZ114" i="1"/>
  <c r="BZ77" i="1"/>
  <c r="BZ123" i="1"/>
  <c r="BZ230" i="1"/>
  <c r="BZ86" i="1"/>
  <c r="BZ145" i="1"/>
  <c r="BZ95" i="1"/>
  <c r="BZ36" i="1"/>
  <c r="BZ166" i="1"/>
  <c r="BZ22" i="1"/>
  <c r="BZ196" i="1"/>
  <c r="BZ52" i="1"/>
  <c r="BZ30" i="1"/>
  <c r="BZ41" i="1"/>
  <c r="BZ111" i="1"/>
  <c r="BZ218" i="1"/>
  <c r="BZ74" i="1"/>
  <c r="BZ133" i="1"/>
  <c r="BZ204" i="1"/>
  <c r="BZ228" i="1"/>
  <c r="BZ227" i="1"/>
  <c r="BZ83" i="1"/>
  <c r="BZ24" i="1"/>
  <c r="BZ154" i="1"/>
  <c r="BZ10" i="1"/>
  <c r="BZ184" i="1"/>
  <c r="BZ40" i="1"/>
  <c r="BZ18" i="1"/>
  <c r="BZ29" i="1"/>
  <c r="BZ87" i="1"/>
  <c r="BZ206" i="1"/>
  <c r="BZ62" i="1"/>
  <c r="BZ121" i="1"/>
  <c r="BZ156" i="1"/>
  <c r="BZ192" i="1"/>
  <c r="BZ215" i="1"/>
  <c r="BZ71" i="1"/>
  <c r="BZ142" i="1"/>
  <c r="BZ172" i="1"/>
  <c r="BZ28" i="1"/>
  <c r="BZ6" i="1"/>
  <c r="BZ17" i="1"/>
  <c r="BZ231" i="1"/>
  <c r="BZ75" i="1"/>
  <c r="BZ194" i="1"/>
  <c r="BZ50" i="1"/>
  <c r="BZ109" i="1"/>
  <c r="BZ108" i="1"/>
  <c r="BZ144" i="1"/>
  <c r="BZ203" i="1"/>
  <c r="BZ59" i="1"/>
  <c r="BZ130" i="1"/>
  <c r="BZ160" i="1"/>
  <c r="BZ16" i="1"/>
  <c r="BZ5" i="1"/>
  <c r="BZ219" i="1"/>
  <c r="BZ63" i="1"/>
  <c r="BZ182" i="1"/>
  <c r="BZ38" i="1"/>
  <c r="BZ97" i="1"/>
  <c r="BZ60" i="1"/>
  <c r="BZ96" i="1"/>
  <c r="BZ191" i="1"/>
  <c r="BZ47" i="1"/>
  <c r="BZ118" i="1"/>
  <c r="BZ148" i="1"/>
  <c r="BZ4" i="1"/>
  <c r="BZ221" i="1"/>
  <c r="BZ207" i="1"/>
  <c r="BZ51" i="1"/>
  <c r="BZ170" i="1"/>
  <c r="BZ26" i="1"/>
  <c r="BZ229" i="1"/>
  <c r="BZ85" i="1"/>
  <c r="BZ12" i="1"/>
  <c r="BZ48" i="1"/>
  <c r="BZ179" i="1"/>
  <c r="BZ35" i="1"/>
  <c r="BZ216" i="1"/>
  <c r="BZ106" i="1"/>
  <c r="BZ136" i="1"/>
  <c r="BZ55" i="1"/>
  <c r="BZ185" i="1"/>
  <c r="BZ195" i="1"/>
  <c r="BZ39" i="1"/>
  <c r="BZ158" i="1"/>
  <c r="BZ14" i="1"/>
  <c r="BZ217" i="1"/>
  <c r="BZ73" i="1"/>
  <c r="BZ167" i="1"/>
  <c r="BZ23" i="1"/>
  <c r="BZ180" i="1"/>
  <c r="BZ94" i="1"/>
  <c r="BZ124" i="1"/>
  <c r="BZ43" i="1"/>
  <c r="BZ174" i="1"/>
  <c r="BZ173" i="1"/>
  <c r="BZ183" i="1"/>
  <c r="BZ27" i="1"/>
  <c r="BZ146" i="1"/>
  <c r="BZ2" i="1"/>
  <c r="BZ205" i="1"/>
  <c r="BZ61" i="1"/>
  <c r="BZ155" i="1"/>
  <c r="BZ11" i="1"/>
  <c r="BZ168" i="1"/>
  <c r="BZ162" i="1"/>
  <c r="BZ161" i="1"/>
  <c r="BZ171" i="1"/>
  <c r="BZ15" i="1"/>
  <c r="BZ134" i="1"/>
  <c r="BZ193" i="1"/>
  <c r="BZ49" i="1"/>
  <c r="BZ143" i="1"/>
  <c r="BZ132" i="1"/>
  <c r="BZ214" i="1"/>
  <c r="BZ150" i="1"/>
  <c r="BZ149" i="1"/>
  <c r="BZ159" i="1"/>
  <c r="BZ3" i="1"/>
  <c r="BZ122" i="1"/>
  <c r="BZ181" i="1"/>
  <c r="BZ37" i="1"/>
  <c r="BZ131" i="1"/>
  <c r="BZ120" i="1"/>
  <c r="BZ138" i="1"/>
  <c r="BZ137" i="1"/>
  <c r="BZ147" i="1"/>
  <c r="BZ110" i="1"/>
  <c r="BZ169" i="1"/>
  <c r="BZ25" i="1"/>
  <c r="BZ119" i="1"/>
  <c r="BZ84" i="1"/>
  <c r="BZ13" i="1"/>
  <c r="BZ107" i="1"/>
  <c r="BZ70" i="1"/>
  <c r="BZ76" i="1"/>
  <c r="BZ153" i="1"/>
  <c r="BZ9" i="1"/>
  <c r="BZ212" i="1"/>
  <c r="BZ68" i="1"/>
  <c r="BZ58" i="1"/>
  <c r="BZ64" i="1"/>
  <c r="BZ141" i="1"/>
  <c r="BZ200" i="1"/>
  <c r="BZ56" i="1"/>
  <c r="BZ46" i="1"/>
  <c r="BZ129" i="1"/>
  <c r="BZ188" i="1"/>
  <c r="BZ44" i="1"/>
  <c r="BZ125" i="1"/>
  <c r="BZ34" i="1"/>
  <c r="BZ117" i="1"/>
  <c r="BZ176" i="1"/>
  <c r="BZ32" i="1"/>
  <c r="BZ105" i="1"/>
  <c r="BZ164" i="1"/>
  <c r="BZ20" i="1"/>
  <c r="BZ98" i="1"/>
  <c r="BZ93" i="1"/>
  <c r="BZ152" i="1"/>
  <c r="BZ8" i="1"/>
  <c r="BZ135" i="1"/>
  <c r="BZ225" i="1"/>
  <c r="BZ81" i="1"/>
  <c r="BZ140" i="1"/>
  <c r="BZ72" i="1"/>
  <c r="BZ226" i="1"/>
  <c r="BZ220" i="1"/>
  <c r="BZ213" i="1"/>
  <c r="BZ69" i="1"/>
  <c r="BZ128" i="1"/>
  <c r="BZ126" i="1"/>
  <c r="BZ202" i="1"/>
  <c r="BZ208" i="1"/>
  <c r="BZ201" i="1"/>
  <c r="BZ57" i="1"/>
  <c r="BZ116" i="1"/>
  <c r="BZ190" i="1"/>
  <c r="BZ112" i="1"/>
  <c r="BZ189" i="1"/>
  <c r="BZ45" i="1"/>
  <c r="BZ104" i="1"/>
  <c r="BZ178" i="1"/>
  <c r="BZ100" i="1"/>
  <c r="BZ177" i="1"/>
  <c r="BZ33" i="1"/>
  <c r="CM147" i="1"/>
  <c r="CM159" i="1"/>
  <c r="CM172" i="1"/>
  <c r="CJ205" i="1"/>
  <c r="CJ204" i="1"/>
  <c r="CJ60" i="1"/>
  <c r="CJ215" i="1"/>
  <c r="CJ71" i="1"/>
  <c r="CJ152" i="1"/>
  <c r="CJ8" i="1"/>
  <c r="CJ103" i="1"/>
  <c r="CJ138" i="1"/>
  <c r="CJ173" i="1"/>
  <c r="CJ29" i="1"/>
  <c r="CJ193" i="1"/>
  <c r="CJ192" i="1"/>
  <c r="CJ48" i="1"/>
  <c r="CJ203" i="1"/>
  <c r="CJ59" i="1"/>
  <c r="CJ140" i="1"/>
  <c r="CJ91" i="1"/>
  <c r="CJ126" i="1"/>
  <c r="CJ161" i="1"/>
  <c r="CJ17" i="1"/>
  <c r="CJ181" i="1"/>
  <c r="CJ180" i="1"/>
  <c r="CJ36" i="1"/>
  <c r="CJ191" i="1"/>
  <c r="CJ47" i="1"/>
  <c r="CJ128" i="1"/>
  <c r="CJ223" i="1"/>
  <c r="CJ79" i="1"/>
  <c r="CJ114" i="1"/>
  <c r="CJ169" i="1"/>
  <c r="CJ168" i="1"/>
  <c r="CJ24" i="1"/>
  <c r="CJ179" i="1"/>
  <c r="CJ35" i="1"/>
  <c r="CJ116" i="1"/>
  <c r="CJ211" i="1"/>
  <c r="CJ67" i="1"/>
  <c r="CJ102" i="1"/>
  <c r="CJ157" i="1"/>
  <c r="CJ156" i="1"/>
  <c r="CJ12" i="1"/>
  <c r="CJ167" i="1"/>
  <c r="CJ23" i="1"/>
  <c r="CJ145" i="1"/>
  <c r="CJ144" i="1"/>
  <c r="CJ155" i="1"/>
  <c r="CJ11" i="1"/>
  <c r="CJ133" i="1"/>
  <c r="CJ132" i="1"/>
  <c r="CJ143" i="1"/>
  <c r="CJ108" i="1"/>
  <c r="CJ107" i="1"/>
  <c r="CJ176" i="1"/>
  <c r="CJ127" i="1"/>
  <c r="CJ210" i="1"/>
  <c r="CJ18" i="1"/>
  <c r="CJ65" i="1"/>
  <c r="CJ93" i="1"/>
  <c r="CJ88" i="1"/>
  <c r="CJ195" i="1"/>
  <c r="CJ51" i="1"/>
  <c r="CJ122" i="1"/>
  <c r="CJ37" i="1"/>
  <c r="CJ96" i="1"/>
  <c r="CJ95" i="1"/>
  <c r="CJ164" i="1"/>
  <c r="CJ115" i="1"/>
  <c r="CJ198" i="1"/>
  <c r="CJ6" i="1"/>
  <c r="CJ221" i="1"/>
  <c r="CJ53" i="1"/>
  <c r="CJ225" i="1"/>
  <c r="CJ81" i="1"/>
  <c r="CJ220" i="1"/>
  <c r="CJ76" i="1"/>
  <c r="CJ183" i="1"/>
  <c r="CJ39" i="1"/>
  <c r="CJ110" i="1"/>
  <c r="CJ84" i="1"/>
  <c r="CJ83" i="1"/>
  <c r="CJ104" i="1"/>
  <c r="CJ55" i="1"/>
  <c r="CJ186" i="1"/>
  <c r="CJ209" i="1"/>
  <c r="CJ41" i="1"/>
  <c r="CJ213" i="1"/>
  <c r="CJ69" i="1"/>
  <c r="CJ208" i="1"/>
  <c r="CJ64" i="1"/>
  <c r="CJ171" i="1"/>
  <c r="CJ27" i="1"/>
  <c r="CJ98" i="1"/>
  <c r="CJ72" i="1"/>
  <c r="CJ92" i="1"/>
  <c r="CJ43" i="1"/>
  <c r="CJ174" i="1"/>
  <c r="CJ197" i="1"/>
  <c r="CJ5" i="1"/>
  <c r="CJ201" i="1"/>
  <c r="CJ57" i="1"/>
  <c r="CJ196" i="1"/>
  <c r="CJ52" i="1"/>
  <c r="CJ159" i="1"/>
  <c r="CJ15" i="1"/>
  <c r="CJ230" i="1"/>
  <c r="CJ86" i="1"/>
  <c r="CJ38" i="1"/>
  <c r="CJ80" i="1"/>
  <c r="CJ31" i="1"/>
  <c r="CJ162" i="1"/>
  <c r="CJ185" i="1"/>
  <c r="CJ189" i="1"/>
  <c r="CJ45" i="1"/>
  <c r="CJ184" i="1"/>
  <c r="CJ40" i="1"/>
  <c r="CJ147" i="1"/>
  <c r="CJ3" i="1"/>
  <c r="CJ218" i="1"/>
  <c r="CJ74" i="1"/>
  <c r="CJ26" i="1"/>
  <c r="CJ68" i="1"/>
  <c r="CJ19" i="1"/>
  <c r="CJ150" i="1"/>
  <c r="CJ149" i="1"/>
  <c r="CJ177" i="1"/>
  <c r="CJ33" i="1"/>
  <c r="CJ172" i="1"/>
  <c r="CJ28" i="1"/>
  <c r="CJ135" i="1"/>
  <c r="CJ206" i="1"/>
  <c r="CJ62" i="1"/>
  <c r="CJ14" i="1"/>
  <c r="CJ229" i="1"/>
  <c r="CJ56" i="1"/>
  <c r="CJ199" i="1"/>
  <c r="CJ7" i="1"/>
  <c r="CJ90" i="1"/>
  <c r="CJ137" i="1"/>
  <c r="CJ165" i="1"/>
  <c r="CJ21" i="1"/>
  <c r="CJ160" i="1"/>
  <c r="CJ16" i="1"/>
  <c r="CJ123" i="1"/>
  <c r="CJ194" i="1"/>
  <c r="CJ50" i="1"/>
  <c r="CJ2" i="1"/>
  <c r="CJ217" i="1"/>
  <c r="CJ44" i="1"/>
  <c r="CJ187" i="1"/>
  <c r="CJ78" i="1"/>
  <c r="CJ125" i="1"/>
  <c r="CJ153" i="1"/>
  <c r="CJ9" i="1"/>
  <c r="CJ148" i="1"/>
  <c r="CJ4" i="1"/>
  <c r="CJ111" i="1"/>
  <c r="CJ182" i="1"/>
  <c r="CJ121" i="1"/>
  <c r="CJ224" i="1"/>
  <c r="CJ32" i="1"/>
  <c r="CJ175" i="1"/>
  <c r="CJ66" i="1"/>
  <c r="CJ113" i="1"/>
  <c r="CJ141" i="1"/>
  <c r="CJ136" i="1"/>
  <c r="CJ99" i="1"/>
  <c r="CJ170" i="1"/>
  <c r="CJ109" i="1"/>
  <c r="CJ228" i="1"/>
  <c r="CJ227" i="1"/>
  <c r="CJ212" i="1"/>
  <c r="CJ20" i="1"/>
  <c r="CJ163" i="1"/>
  <c r="CJ54" i="1"/>
  <c r="CJ101" i="1"/>
  <c r="CJ129" i="1"/>
  <c r="CJ124" i="1"/>
  <c r="CJ231" i="1"/>
  <c r="CJ87" i="1"/>
  <c r="CJ158" i="1"/>
  <c r="CJ97" i="1"/>
  <c r="CJ216" i="1"/>
  <c r="CJ131" i="1"/>
  <c r="CJ200" i="1"/>
  <c r="CJ151" i="1"/>
  <c r="CJ42" i="1"/>
  <c r="CJ89" i="1"/>
  <c r="CJ117" i="1"/>
  <c r="CJ112" i="1"/>
  <c r="CJ219" i="1"/>
  <c r="CJ75" i="1"/>
  <c r="CN208" i="1"/>
  <c r="CN194" i="1"/>
  <c r="CN206" i="1"/>
  <c r="CN196" i="1"/>
  <c r="CN52" i="1"/>
  <c r="CN159" i="1"/>
  <c r="CN15" i="1"/>
  <c r="CN170" i="1"/>
  <c r="CN26" i="1"/>
  <c r="CN217" i="1"/>
  <c r="CN73" i="1"/>
  <c r="CN228" i="1"/>
  <c r="CN84" i="1"/>
  <c r="CN203" i="1"/>
  <c r="CN59" i="1"/>
  <c r="CN130" i="1"/>
  <c r="CN93" i="1"/>
  <c r="CN224" i="1"/>
  <c r="CN80" i="1"/>
  <c r="CN220" i="1"/>
  <c r="CN184" i="1"/>
  <c r="CN40" i="1"/>
  <c r="CN147" i="1"/>
  <c r="CN3" i="1"/>
  <c r="CN158" i="1"/>
  <c r="CN14" i="1"/>
  <c r="CN205" i="1"/>
  <c r="CN61" i="1"/>
  <c r="CN216" i="1"/>
  <c r="CN72" i="1"/>
  <c r="CN172" i="1"/>
  <c r="CN28" i="1"/>
  <c r="CN135" i="1"/>
  <c r="CN146" i="1"/>
  <c r="CN2" i="1"/>
  <c r="CN193" i="1"/>
  <c r="CN49" i="1"/>
  <c r="CN204" i="1"/>
  <c r="CN60" i="1"/>
  <c r="CN179" i="1"/>
  <c r="CN35" i="1"/>
  <c r="CN160" i="1"/>
  <c r="CN16" i="1"/>
  <c r="CN123" i="1"/>
  <c r="CN134" i="1"/>
  <c r="CN181" i="1"/>
  <c r="CN37" i="1"/>
  <c r="CN192" i="1"/>
  <c r="CN48" i="1"/>
  <c r="CN167" i="1"/>
  <c r="CN23" i="1"/>
  <c r="CN94" i="1"/>
  <c r="CN148" i="1"/>
  <c r="CN4" i="1"/>
  <c r="CN111" i="1"/>
  <c r="CN122" i="1"/>
  <c r="CN169" i="1"/>
  <c r="CN25" i="1"/>
  <c r="CN180" i="1"/>
  <c r="CN36" i="1"/>
  <c r="CN155" i="1"/>
  <c r="CN11" i="1"/>
  <c r="CN136" i="1"/>
  <c r="CN99" i="1"/>
  <c r="CN110" i="1"/>
  <c r="CN157" i="1"/>
  <c r="CN13" i="1"/>
  <c r="CN168" i="1"/>
  <c r="CN24" i="1"/>
  <c r="CN143" i="1"/>
  <c r="CN124" i="1"/>
  <c r="CN231" i="1"/>
  <c r="CN87" i="1"/>
  <c r="CN98" i="1"/>
  <c r="CN145" i="1"/>
  <c r="CN156" i="1"/>
  <c r="CN12" i="1"/>
  <c r="CN131" i="1"/>
  <c r="CN112" i="1"/>
  <c r="CN219" i="1"/>
  <c r="CN75" i="1"/>
  <c r="CN86" i="1"/>
  <c r="CN133" i="1"/>
  <c r="CN144" i="1"/>
  <c r="CN119" i="1"/>
  <c r="CN100" i="1"/>
  <c r="CN207" i="1"/>
  <c r="CN63" i="1"/>
  <c r="CN74" i="1"/>
  <c r="CN121" i="1"/>
  <c r="CN132" i="1"/>
  <c r="CN107" i="1"/>
  <c r="CN88" i="1"/>
  <c r="CN195" i="1"/>
  <c r="CN51" i="1"/>
  <c r="CN62" i="1"/>
  <c r="CN109" i="1"/>
  <c r="CN120" i="1"/>
  <c r="CN230" i="1"/>
  <c r="CN76" i="1"/>
  <c r="CN183" i="1"/>
  <c r="CN39" i="1"/>
  <c r="CN50" i="1"/>
  <c r="CN97" i="1"/>
  <c r="CQ166" i="1"/>
  <c r="CQ22" i="1"/>
  <c r="CQ129" i="1"/>
  <c r="CQ140" i="1"/>
  <c r="CQ187" i="1"/>
  <c r="CQ43" i="1"/>
  <c r="CQ198" i="1"/>
  <c r="CQ54" i="1"/>
  <c r="CQ173" i="1"/>
  <c r="CQ29" i="1"/>
  <c r="CQ100" i="1"/>
  <c r="CQ207" i="1"/>
  <c r="CQ63" i="1"/>
  <c r="CQ194" i="1"/>
  <c r="CQ154" i="1"/>
  <c r="CQ10" i="1"/>
  <c r="CQ117" i="1"/>
  <c r="CQ128" i="1"/>
  <c r="CQ175" i="1"/>
  <c r="CQ31" i="1"/>
  <c r="CQ142" i="1"/>
  <c r="CQ105" i="1"/>
  <c r="CQ116" i="1"/>
  <c r="CQ163" i="1"/>
  <c r="CQ19" i="1"/>
  <c r="CQ174" i="1"/>
  <c r="CQ30" i="1"/>
  <c r="CQ149" i="1"/>
  <c r="CQ5" i="1"/>
  <c r="CQ130" i="1"/>
  <c r="CQ93" i="1"/>
  <c r="CQ104" i="1"/>
  <c r="CQ151" i="1"/>
  <c r="CQ7" i="1"/>
  <c r="CQ162" i="1"/>
  <c r="CQ18" i="1"/>
  <c r="CQ137" i="1"/>
  <c r="CQ118" i="1"/>
  <c r="CQ225" i="1"/>
  <c r="CQ81" i="1"/>
  <c r="CQ92" i="1"/>
  <c r="CQ139" i="1"/>
  <c r="CQ150" i="1"/>
  <c r="CQ6" i="1"/>
  <c r="CQ125" i="1"/>
  <c r="CQ106" i="1"/>
  <c r="CQ213" i="1"/>
  <c r="CQ69" i="1"/>
  <c r="CQ224" i="1"/>
  <c r="CQ80" i="1"/>
  <c r="CQ127" i="1"/>
  <c r="CQ138" i="1"/>
  <c r="CQ113" i="1"/>
  <c r="CQ94" i="1"/>
  <c r="CQ201" i="1"/>
  <c r="CQ57" i="1"/>
  <c r="CQ212" i="1"/>
  <c r="CQ68" i="1"/>
  <c r="CQ115" i="1"/>
  <c r="CQ126" i="1"/>
  <c r="CQ101" i="1"/>
  <c r="CQ226" i="1"/>
  <c r="CQ82" i="1"/>
  <c r="CQ189" i="1"/>
  <c r="CQ45" i="1"/>
  <c r="CQ200" i="1"/>
  <c r="CQ56" i="1"/>
  <c r="CQ103" i="1"/>
  <c r="CQ114" i="1"/>
  <c r="CQ89" i="1"/>
  <c r="CQ214" i="1"/>
  <c r="CQ70" i="1"/>
  <c r="CQ177" i="1"/>
  <c r="CQ33" i="1"/>
  <c r="CQ188" i="1"/>
  <c r="CQ44" i="1"/>
  <c r="CQ91" i="1"/>
  <c r="CQ102" i="1"/>
  <c r="CQ221" i="1"/>
  <c r="CQ77" i="1"/>
  <c r="CQ202" i="1"/>
  <c r="CQ58" i="1"/>
  <c r="CQ165" i="1"/>
  <c r="CQ21" i="1"/>
  <c r="CQ176" i="1"/>
  <c r="CQ32" i="1"/>
  <c r="CQ223" i="1"/>
  <c r="CQ79" i="1"/>
  <c r="CQ190" i="1"/>
  <c r="CQ46" i="1"/>
  <c r="CQ153" i="1"/>
  <c r="CQ9" i="1"/>
  <c r="CQ164" i="1"/>
  <c r="CQ20" i="1"/>
  <c r="CQ211" i="1"/>
  <c r="CQ67" i="1"/>
  <c r="CQ11" i="1"/>
  <c r="CQ155" i="1"/>
  <c r="CP69" i="1"/>
  <c r="CP213" i="1"/>
  <c r="CO127" i="1"/>
  <c r="CN41" i="1"/>
  <c r="CN185" i="1"/>
  <c r="CM99" i="1"/>
  <c r="CL13" i="1"/>
  <c r="CQ24" i="1"/>
  <c r="CQ168" i="1"/>
  <c r="CP82" i="1"/>
  <c r="CP226" i="1"/>
  <c r="CO140" i="1"/>
  <c r="CN54" i="1"/>
  <c r="CN198" i="1"/>
  <c r="CM112" i="1"/>
  <c r="CL26" i="1"/>
  <c r="CL170" i="1"/>
  <c r="CK84" i="1"/>
  <c r="CK228" i="1"/>
  <c r="CJ142" i="1"/>
  <c r="CI56" i="1"/>
  <c r="CI200" i="1"/>
  <c r="CH114" i="1"/>
  <c r="CQ121" i="1"/>
  <c r="CP35" i="1"/>
  <c r="CP179" i="1"/>
  <c r="CO93" i="1"/>
  <c r="CN7" i="1"/>
  <c r="CN151" i="1"/>
  <c r="CM65" i="1"/>
  <c r="CQ98" i="1"/>
  <c r="CP24" i="1"/>
  <c r="CP180" i="1"/>
  <c r="CO106" i="1"/>
  <c r="CN32" i="1"/>
  <c r="CN188" i="1"/>
  <c r="CM114" i="1"/>
  <c r="CQ51" i="1"/>
  <c r="CQ219" i="1"/>
  <c r="CP145" i="1"/>
  <c r="CO71" i="1"/>
  <c r="CO227" i="1"/>
  <c r="CN153" i="1"/>
  <c r="CM79" i="1"/>
  <c r="CL5" i="1"/>
  <c r="CL161" i="1"/>
  <c r="CK87" i="1"/>
  <c r="CJ13" i="1"/>
  <c r="CQ88" i="1"/>
  <c r="CP26" i="1"/>
  <c r="CP182" i="1"/>
  <c r="CO108" i="1"/>
  <c r="CN34" i="1"/>
  <c r="CN202" i="1"/>
  <c r="CM176" i="1"/>
  <c r="CL150" i="1"/>
  <c r="CK184" i="1"/>
  <c r="CP75" i="1"/>
  <c r="CN47" i="1"/>
  <c r="CQ186" i="1"/>
  <c r="CN96" i="1"/>
  <c r="CF20" i="1"/>
  <c r="CC194" i="1"/>
  <c r="CM177" i="1"/>
  <c r="CF93" i="1"/>
  <c r="CI14" i="1"/>
  <c r="CQ152" i="1"/>
  <c r="CM85" i="1"/>
  <c r="CK191" i="1"/>
  <c r="CB193" i="1"/>
  <c r="CE152" i="1"/>
  <c r="CH121" i="1"/>
  <c r="CJ139" i="1"/>
  <c r="CC93" i="1"/>
  <c r="CB230" i="1"/>
  <c r="CD182" i="1"/>
</calcChain>
</file>

<file path=xl/sharedStrings.xml><?xml version="1.0" encoding="utf-8"?>
<sst xmlns="http://schemas.openxmlformats.org/spreadsheetml/2006/main" count="1167" uniqueCount="441">
  <si>
    <t>Место</t>
  </si>
  <si>
    <t>Номер</t>
  </si>
  <si>
    <t>Фамилия</t>
  </si>
  <si>
    <t>Имя</t>
  </si>
  <si>
    <t>Возраст</t>
  </si>
  <si>
    <t>Страна</t>
  </si>
  <si>
    <t>Клуб</t>
  </si>
  <si>
    <t>Категория</t>
  </si>
  <si>
    <t>Плавание</t>
  </si>
  <si>
    <t>T1</t>
  </si>
  <si>
    <t>16 км</t>
  </si>
  <si>
    <t>18,5 км</t>
  </si>
  <si>
    <t>22,7 км</t>
  </si>
  <si>
    <t>38,7 км</t>
  </si>
  <si>
    <t>41,2 км</t>
  </si>
  <si>
    <t>45,4 км</t>
  </si>
  <si>
    <t>48,2 км</t>
  </si>
  <si>
    <t>52,2 км</t>
  </si>
  <si>
    <t>61,4 км</t>
  </si>
  <si>
    <t>63,9 км</t>
  </si>
  <si>
    <t>68,1 км</t>
  </si>
  <si>
    <t>70,9 км</t>
  </si>
  <si>
    <t>74,9 км</t>
  </si>
  <si>
    <t>84,1 км</t>
  </si>
  <si>
    <t>86,6 км</t>
  </si>
  <si>
    <t>90 км</t>
  </si>
  <si>
    <t>Велогонка</t>
  </si>
  <si>
    <t>T2</t>
  </si>
  <si>
    <t>1 км</t>
  </si>
  <si>
    <t>3,5 км</t>
  </si>
  <si>
    <t>6 км</t>
  </si>
  <si>
    <t>8,5 км</t>
  </si>
  <si>
    <t>10,5 км</t>
  </si>
  <si>
    <t>11,5 км</t>
  </si>
  <si>
    <t>14 км</t>
  </si>
  <si>
    <t>16,5 км</t>
  </si>
  <si>
    <t>19 км</t>
  </si>
  <si>
    <t>Финиш</t>
  </si>
  <si>
    <t>Результат</t>
  </si>
  <si>
    <t>VASILEVICH</t>
  </si>
  <si>
    <t>ALIAKSANDR</t>
  </si>
  <si>
    <t>Республика Беларусь</t>
  </si>
  <si>
    <t xml:space="preserve">TRIVIDA </t>
  </si>
  <si>
    <t>Чемпионат РБ по триатлону</t>
  </si>
  <si>
    <t>Кравченко</t>
  </si>
  <si>
    <t>Кирилл</t>
  </si>
  <si>
    <t>Россия</t>
  </si>
  <si>
    <t>М 30-34</t>
  </si>
  <si>
    <t>Dakhno</t>
  </si>
  <si>
    <t>Alexandr</t>
  </si>
  <si>
    <t>Tristyle</t>
  </si>
  <si>
    <t>Громов</t>
  </si>
  <si>
    <t>Михаил</t>
  </si>
  <si>
    <t xml:space="preserve"> Нет клуба/No club</t>
  </si>
  <si>
    <t>М 40-44</t>
  </si>
  <si>
    <t>Зиновьев</t>
  </si>
  <si>
    <t>Алексей</t>
  </si>
  <si>
    <t>М 25-29</t>
  </si>
  <si>
    <t>Банников</t>
  </si>
  <si>
    <t>Grebenstar</t>
  </si>
  <si>
    <t>Бельский</t>
  </si>
  <si>
    <t>Дмитрий</t>
  </si>
  <si>
    <t>М 35-39</t>
  </si>
  <si>
    <t>Kupreev</t>
  </si>
  <si>
    <t>Alexey</t>
  </si>
  <si>
    <t>Минашкин</t>
  </si>
  <si>
    <t>Никита</t>
  </si>
  <si>
    <t>TRIM</t>
  </si>
  <si>
    <t>Залога</t>
  </si>
  <si>
    <t>Максим</t>
  </si>
  <si>
    <t>Markovich</t>
  </si>
  <si>
    <t>Aleksandr</t>
  </si>
  <si>
    <t>Mogilev Triathlon Team</t>
  </si>
  <si>
    <t>М 50-54</t>
  </si>
  <si>
    <t>Ракович</t>
  </si>
  <si>
    <t>Андрей</t>
  </si>
  <si>
    <t>Креч</t>
  </si>
  <si>
    <t>Евгений</t>
  </si>
  <si>
    <t>Многобор</t>
  </si>
  <si>
    <t>Коновальцев</t>
  </si>
  <si>
    <t>Олег</t>
  </si>
  <si>
    <t>Дaвыдик</t>
  </si>
  <si>
    <t>Gazprom Triathlon Team</t>
  </si>
  <si>
    <t>Магомедов</t>
  </si>
  <si>
    <t>Гаджи</t>
  </si>
  <si>
    <t>Saraev</t>
  </si>
  <si>
    <t>Dan</t>
  </si>
  <si>
    <t>Тылиндус</t>
  </si>
  <si>
    <t>Александр</t>
  </si>
  <si>
    <t>Кожан</t>
  </si>
  <si>
    <t>Валерий</t>
  </si>
  <si>
    <t>Пульман</t>
  </si>
  <si>
    <t>Malygin</t>
  </si>
  <si>
    <t>Alexander</t>
  </si>
  <si>
    <t>Новицкий</t>
  </si>
  <si>
    <t>Altius!</t>
  </si>
  <si>
    <t>Новиков</t>
  </si>
  <si>
    <t>Буткарев</t>
  </si>
  <si>
    <t>Сергей</t>
  </si>
  <si>
    <t>Богуш</t>
  </si>
  <si>
    <t>Вадим</t>
  </si>
  <si>
    <t>Старцев</t>
  </si>
  <si>
    <t>Павел</t>
  </si>
  <si>
    <t>М 45-49</t>
  </si>
  <si>
    <t>Zhurauliou</t>
  </si>
  <si>
    <t>Ryhor</t>
  </si>
  <si>
    <t>Лукша</t>
  </si>
  <si>
    <t>Татьяна</t>
  </si>
  <si>
    <t>Мунтян</t>
  </si>
  <si>
    <t>Иванов</t>
  </si>
  <si>
    <t>Денис</t>
  </si>
  <si>
    <t>Харитонов</t>
  </si>
  <si>
    <t>М 18-24</t>
  </si>
  <si>
    <t>Тулисов</t>
  </si>
  <si>
    <t>Эдуард</t>
  </si>
  <si>
    <t>Vedenin Ski Team (VST)</t>
  </si>
  <si>
    <t>Головаченко</t>
  </si>
  <si>
    <t>On-Bike Team</t>
  </si>
  <si>
    <t>Гацко</t>
  </si>
  <si>
    <t>Лукин</t>
  </si>
  <si>
    <t>Виталик</t>
  </si>
  <si>
    <t>Karelia Challenge</t>
  </si>
  <si>
    <t>Жулей</t>
  </si>
  <si>
    <t>Иван</t>
  </si>
  <si>
    <t>Леончик</t>
  </si>
  <si>
    <t>Владимир</t>
  </si>
  <si>
    <t>Синевич</t>
  </si>
  <si>
    <t>Алина</t>
  </si>
  <si>
    <t>Андреев</t>
  </si>
  <si>
    <t>Константин</t>
  </si>
  <si>
    <t>Иванников</t>
  </si>
  <si>
    <t>Мелях</t>
  </si>
  <si>
    <t>Ларионов</t>
  </si>
  <si>
    <t>Литвиненко</t>
  </si>
  <si>
    <t>Виталий</t>
  </si>
  <si>
    <t>Дюба</t>
  </si>
  <si>
    <t>Инин</t>
  </si>
  <si>
    <t>Владислав</t>
  </si>
  <si>
    <t>Тарасенко</t>
  </si>
  <si>
    <t>Артем</t>
  </si>
  <si>
    <t>Чечура</t>
  </si>
  <si>
    <t>Vashkevich</t>
  </si>
  <si>
    <t>Anton</t>
  </si>
  <si>
    <t>Shinkarev</t>
  </si>
  <si>
    <t>Мармыль</t>
  </si>
  <si>
    <t>Ольга</t>
  </si>
  <si>
    <t>Ж 30-39</t>
  </si>
  <si>
    <t>Кудрявцев</t>
  </si>
  <si>
    <t>Николаев</t>
  </si>
  <si>
    <t>Юрченко</t>
  </si>
  <si>
    <t>Marchuk</t>
  </si>
  <si>
    <t>Artyom</t>
  </si>
  <si>
    <t>Савостьянов</t>
  </si>
  <si>
    <t>Царев</t>
  </si>
  <si>
    <t>М 55-59</t>
  </si>
  <si>
    <t>Калугин</t>
  </si>
  <si>
    <t>Maliauka</t>
  </si>
  <si>
    <t>Siarhei</t>
  </si>
  <si>
    <t>Купреенко</t>
  </si>
  <si>
    <t>Игорь</t>
  </si>
  <si>
    <t>Удальцов</t>
  </si>
  <si>
    <t>Чайка</t>
  </si>
  <si>
    <t>Автушко</t>
  </si>
  <si>
    <t>Аист</t>
  </si>
  <si>
    <t>Ташбеков</t>
  </si>
  <si>
    <t>Филиппович</t>
  </si>
  <si>
    <t>Дикарев</t>
  </si>
  <si>
    <t>Вашкевич</t>
  </si>
  <si>
    <t>Виктор</t>
  </si>
  <si>
    <t>Павленко</t>
  </si>
  <si>
    <t>Кричмара</t>
  </si>
  <si>
    <t>Анастасия</t>
  </si>
  <si>
    <t>Беговая школа Темп</t>
  </si>
  <si>
    <t>Тужиков</t>
  </si>
  <si>
    <t>Василий</t>
  </si>
  <si>
    <t>Волынчук</t>
  </si>
  <si>
    <t>Kevlich</t>
  </si>
  <si>
    <t>Pavel</t>
  </si>
  <si>
    <t>Бакунович</t>
  </si>
  <si>
    <t>Роман</t>
  </si>
  <si>
    <t>Gustomyasov</t>
  </si>
  <si>
    <t>Igor</t>
  </si>
  <si>
    <t>SBERBANK Triathlon Team</t>
  </si>
  <si>
    <t>Meshkov</t>
  </si>
  <si>
    <t>Ivan</t>
  </si>
  <si>
    <t>Ядровский</t>
  </si>
  <si>
    <t>Антон</t>
  </si>
  <si>
    <t>Кущенко</t>
  </si>
  <si>
    <t>impulse</t>
  </si>
  <si>
    <t>М 60-69</t>
  </si>
  <si>
    <t>Фенченко</t>
  </si>
  <si>
    <t>Малец</t>
  </si>
  <si>
    <t>Семенин</t>
  </si>
  <si>
    <t>Кондейкин</t>
  </si>
  <si>
    <t>Серогодский</t>
  </si>
  <si>
    <t>Кривобок</t>
  </si>
  <si>
    <t>Николай</t>
  </si>
  <si>
    <t>Акулич</t>
  </si>
  <si>
    <t>Savostianova</t>
  </si>
  <si>
    <t>Ksenia</t>
  </si>
  <si>
    <t>Ж 40-49</t>
  </si>
  <si>
    <t>Самарина</t>
  </si>
  <si>
    <t>Олеся</t>
  </si>
  <si>
    <t>Самарин</t>
  </si>
  <si>
    <t>Шапенко</t>
  </si>
  <si>
    <t>Minenko</t>
  </si>
  <si>
    <t>Шубина</t>
  </si>
  <si>
    <t>Виктория</t>
  </si>
  <si>
    <t>World Class</t>
  </si>
  <si>
    <t>Довыденко</t>
  </si>
  <si>
    <t>Ирина</t>
  </si>
  <si>
    <t>Грицкевич</t>
  </si>
  <si>
    <t>Илья</t>
  </si>
  <si>
    <t>бань</t>
  </si>
  <si>
    <t>александр</t>
  </si>
  <si>
    <t>Стародуб</t>
  </si>
  <si>
    <t>Дашкевич</t>
  </si>
  <si>
    <t>Мачук</t>
  </si>
  <si>
    <t>Лазуткин</t>
  </si>
  <si>
    <t>Александренко</t>
  </si>
  <si>
    <t>Оденцов</t>
  </si>
  <si>
    <t>Гелохов</t>
  </si>
  <si>
    <t>Власик</t>
  </si>
  <si>
    <t>Елена</t>
  </si>
  <si>
    <t>Шмерко</t>
  </si>
  <si>
    <t>Науменко</t>
  </si>
  <si>
    <t>Псхациев</t>
  </si>
  <si>
    <t>Юрий</t>
  </si>
  <si>
    <t>Куттанен</t>
  </si>
  <si>
    <t>Кубасов</t>
  </si>
  <si>
    <t>CityLink Triathlon Team</t>
  </si>
  <si>
    <t>Заяц</t>
  </si>
  <si>
    <t>ЕРМИЛОВ</t>
  </si>
  <si>
    <t>ЕВГЕНИЙ</t>
  </si>
  <si>
    <t>Доманников</t>
  </si>
  <si>
    <t>Державец</t>
  </si>
  <si>
    <t>Григорьева</t>
  </si>
  <si>
    <t>Алёна</t>
  </si>
  <si>
    <t>Помазёнков</t>
  </si>
  <si>
    <t>Хорьков</t>
  </si>
  <si>
    <t>Даниил</t>
  </si>
  <si>
    <t>Щербенок</t>
  </si>
  <si>
    <t>Васильев</t>
  </si>
  <si>
    <t>Борис</t>
  </si>
  <si>
    <t>Дубковский</t>
  </si>
  <si>
    <t>Храмов</t>
  </si>
  <si>
    <t>Куделко</t>
  </si>
  <si>
    <t>Катерина</t>
  </si>
  <si>
    <t>Степанов</t>
  </si>
  <si>
    <t>Zdor</t>
  </si>
  <si>
    <t>Горбаконь</t>
  </si>
  <si>
    <t>Buzuk</t>
  </si>
  <si>
    <t>Ilya</t>
  </si>
  <si>
    <t>Сеньков</t>
  </si>
  <si>
    <t>Медведев</t>
  </si>
  <si>
    <t>Горбунов</t>
  </si>
  <si>
    <t>Афанасьев</t>
  </si>
  <si>
    <t>Коблова</t>
  </si>
  <si>
    <t>Воробей</t>
  </si>
  <si>
    <t>Зайцева</t>
  </si>
  <si>
    <t>Наталья</t>
  </si>
  <si>
    <t>Соловьева</t>
  </si>
  <si>
    <t>Оксана</t>
  </si>
  <si>
    <t>Ж 18-29</t>
  </si>
  <si>
    <t>Астапкович</t>
  </si>
  <si>
    <t>Sterlikov</t>
  </si>
  <si>
    <t>Sergei</t>
  </si>
  <si>
    <t>Tryfanov</t>
  </si>
  <si>
    <t>ENDURANCE HUNTERS</t>
  </si>
  <si>
    <t>Галкин</t>
  </si>
  <si>
    <t>Гераськин</t>
  </si>
  <si>
    <t>Каштанова</t>
  </si>
  <si>
    <t>Анна</t>
  </si>
  <si>
    <t>Мошкина</t>
  </si>
  <si>
    <t>Вера</t>
  </si>
  <si>
    <t>Мошкин</t>
  </si>
  <si>
    <t>Pletenev</t>
  </si>
  <si>
    <t>Orehov</t>
  </si>
  <si>
    <t>Vsevolod</t>
  </si>
  <si>
    <t>Бурыкин</t>
  </si>
  <si>
    <t>Ushkov</t>
  </si>
  <si>
    <t>Aleksei</t>
  </si>
  <si>
    <t>Камчатный</t>
  </si>
  <si>
    <t>Кудрявцева</t>
  </si>
  <si>
    <t>Любовь</t>
  </si>
  <si>
    <t>Матус</t>
  </si>
  <si>
    <t>Юрков</t>
  </si>
  <si>
    <t>Хрипунов</t>
  </si>
  <si>
    <t>Нестерович</t>
  </si>
  <si>
    <t>Петрухин</t>
  </si>
  <si>
    <t>Бычков</t>
  </si>
  <si>
    <t>Косяченко</t>
  </si>
  <si>
    <t>Артём</t>
  </si>
  <si>
    <t>Шульга</t>
  </si>
  <si>
    <t>Полякова</t>
  </si>
  <si>
    <t>Пекарский</t>
  </si>
  <si>
    <t>Звягин</t>
  </si>
  <si>
    <t>Жильников</t>
  </si>
  <si>
    <t>Новоселов</t>
  </si>
  <si>
    <t>Королев</t>
  </si>
  <si>
    <t>Веремчук</t>
  </si>
  <si>
    <t>Sokolov</t>
  </si>
  <si>
    <t>Andrey</t>
  </si>
  <si>
    <t>Карпенко</t>
  </si>
  <si>
    <t>Перуцкий</t>
  </si>
  <si>
    <t>Старикова</t>
  </si>
  <si>
    <t>Ж 50+</t>
  </si>
  <si>
    <t>Гутовец</t>
  </si>
  <si>
    <t>Каракулян</t>
  </si>
  <si>
    <t>Востриков</t>
  </si>
  <si>
    <t>OZON Triathlon team</t>
  </si>
  <si>
    <t>Кузьмин</t>
  </si>
  <si>
    <t>Мельник</t>
  </si>
  <si>
    <t>Каштанов</t>
  </si>
  <si>
    <t>Krechetov</t>
  </si>
  <si>
    <t>Sergey</t>
  </si>
  <si>
    <t>Даниленко</t>
  </si>
  <si>
    <t>Gumerov</t>
  </si>
  <si>
    <t>Radik</t>
  </si>
  <si>
    <t>Сороко</t>
  </si>
  <si>
    <t>PROБег Ярославль</t>
  </si>
  <si>
    <t>Романович</t>
  </si>
  <si>
    <t>Диденко</t>
  </si>
  <si>
    <t>Новик</t>
  </si>
  <si>
    <t>Прокопович</t>
  </si>
  <si>
    <t>Дедков</t>
  </si>
  <si>
    <t>Вильчинский</t>
  </si>
  <si>
    <t>Ромуальд</t>
  </si>
  <si>
    <t>Роготнев</t>
  </si>
  <si>
    <t>Гаравский</t>
  </si>
  <si>
    <t>Ажгалиев</t>
  </si>
  <si>
    <t>Ролан</t>
  </si>
  <si>
    <t>Карпова</t>
  </si>
  <si>
    <t>Рабцевич</t>
  </si>
  <si>
    <t>Потапенко</t>
  </si>
  <si>
    <t>Шиндиков</t>
  </si>
  <si>
    <t>Щекотихин</t>
  </si>
  <si>
    <t>Шпакович</t>
  </si>
  <si>
    <t>Наранович</t>
  </si>
  <si>
    <t>Нагорняк</t>
  </si>
  <si>
    <t>Малаховская</t>
  </si>
  <si>
    <t>Куксенко</t>
  </si>
  <si>
    <t>Асалханов</t>
  </si>
  <si>
    <t>Саян</t>
  </si>
  <si>
    <t>Кольцов</t>
  </si>
  <si>
    <t>Гаркавый</t>
  </si>
  <si>
    <t>Шмаков</t>
  </si>
  <si>
    <t>Анатолий</t>
  </si>
  <si>
    <t>Курский</t>
  </si>
  <si>
    <t>Ситников</t>
  </si>
  <si>
    <t>XRacer</t>
  </si>
  <si>
    <t>Капралов</t>
  </si>
  <si>
    <t>Chinyakov</t>
  </si>
  <si>
    <t>Oleg</t>
  </si>
  <si>
    <t>Трофимов</t>
  </si>
  <si>
    <t>Yezhov</t>
  </si>
  <si>
    <t>Семашко</t>
  </si>
  <si>
    <t>Анпилогов</t>
  </si>
  <si>
    <t>Руслан</t>
  </si>
  <si>
    <t>Nenashev</t>
  </si>
  <si>
    <t>Denis</t>
  </si>
  <si>
    <t>Гаврильчик</t>
  </si>
  <si>
    <t>Рогов</t>
  </si>
  <si>
    <t>Павлов</t>
  </si>
  <si>
    <t>Гогин</t>
  </si>
  <si>
    <t>Давыдова</t>
  </si>
  <si>
    <t>Захаров</t>
  </si>
  <si>
    <t>Харламов</t>
  </si>
  <si>
    <t>Спортивный Клуб "VATAGA"</t>
  </si>
  <si>
    <t>РЫДКИН</t>
  </si>
  <si>
    <t>АЛЕКСАНДР</t>
  </si>
  <si>
    <t>Буянов</t>
  </si>
  <si>
    <t>Levashkevich</t>
  </si>
  <si>
    <t>США</t>
  </si>
  <si>
    <t>Swim+</t>
  </si>
  <si>
    <t>Poletaev</t>
  </si>
  <si>
    <t>Новоселова</t>
  </si>
  <si>
    <t>Асият</t>
  </si>
  <si>
    <t>LDNclub18</t>
  </si>
  <si>
    <t>Киселев</t>
  </si>
  <si>
    <t>Белоусов</t>
  </si>
  <si>
    <t>Ларцев</t>
  </si>
  <si>
    <t>Широков</t>
  </si>
  <si>
    <t>Самсонов</t>
  </si>
  <si>
    <t>Старт</t>
  </si>
  <si>
    <t>16 км_</t>
  </si>
  <si>
    <t>18,5 км_</t>
  </si>
  <si>
    <t>22,7 км_</t>
  </si>
  <si>
    <t>38,7 км_</t>
  </si>
  <si>
    <t>41,2 км_</t>
  </si>
  <si>
    <t>45,4 км_</t>
  </si>
  <si>
    <t>48,2 км_</t>
  </si>
  <si>
    <t>52,2 км_</t>
  </si>
  <si>
    <t>61,4 км_</t>
  </si>
  <si>
    <t>63,9 км_</t>
  </si>
  <si>
    <t>68,1 км_</t>
  </si>
  <si>
    <t>70,9 км_</t>
  </si>
  <si>
    <t>74,9 км_</t>
  </si>
  <si>
    <t>84,1 км_</t>
  </si>
  <si>
    <t>86,6 км_</t>
  </si>
  <si>
    <t>90 км_</t>
  </si>
  <si>
    <t>1 км_</t>
  </si>
  <si>
    <t>3,5 км_</t>
  </si>
  <si>
    <t>6 км_</t>
  </si>
  <si>
    <t>8,5 км_</t>
  </si>
  <si>
    <t>10,5 км_</t>
  </si>
  <si>
    <t>11,5 км_</t>
  </si>
  <si>
    <t>14 км_</t>
  </si>
  <si>
    <t>16,5 км_</t>
  </si>
  <si>
    <t>19 км_</t>
  </si>
  <si>
    <t>21,1 км_</t>
  </si>
  <si>
    <t>Total</t>
  </si>
  <si>
    <t>Плавание_</t>
  </si>
  <si>
    <t>Т1_</t>
  </si>
  <si>
    <t>Вело 16</t>
  </si>
  <si>
    <t>Вело 18,5</t>
  </si>
  <si>
    <t>Вело 22,7</t>
  </si>
  <si>
    <t>Вело 38,7</t>
  </si>
  <si>
    <t>Вело 41,2</t>
  </si>
  <si>
    <t>Вело 45,4</t>
  </si>
  <si>
    <t>Вело 48,2</t>
  </si>
  <si>
    <t>Вело 52,2</t>
  </si>
  <si>
    <t>Вело 61,4</t>
  </si>
  <si>
    <t>Вело 63,9</t>
  </si>
  <si>
    <t>Вело 68,1</t>
  </si>
  <si>
    <t>Вело 70,9</t>
  </si>
  <si>
    <t>Вело 74,9</t>
  </si>
  <si>
    <t>Вело 84,1</t>
  </si>
  <si>
    <t>Вело 86,6</t>
  </si>
  <si>
    <t>Вело 90</t>
  </si>
  <si>
    <t>Т2</t>
  </si>
  <si>
    <t>Бег 1</t>
  </si>
  <si>
    <t>Бег 3,5</t>
  </si>
  <si>
    <t>Бег 6</t>
  </si>
  <si>
    <t>Бег 8,5</t>
  </si>
  <si>
    <t>Бег 10,5</t>
  </si>
  <si>
    <t>Бег 11,5</t>
  </si>
  <si>
    <t>Бег 14</t>
  </si>
  <si>
    <t>Бег 16,5</t>
  </si>
  <si>
    <t>Бег 19</t>
  </si>
  <si>
    <t>Бег 21,1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</si>
</sst>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44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Minsk</a:t>
            </a:r>
            <a:r>
              <a:rPr lang="en-GB" baseline="0"/>
              <a:t> Triathlon 2023  Polovinka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>
        <c:manualLayout>
          <c:layoutTarget val="inner"/>
          <c:xMode val="edge"/>
          <c:yMode val="edge"/>
          <c:x val="3.247717538675228E-2"/>
          <c:y val="5.4657591008475101E-2"/>
          <c:w val="0.94943322225759086"/>
          <c:h val="0.8862848774395105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Sheet1!$A$2:$H$2</c:f>
              <c:strCache>
                <c:ptCount val="8"/>
                <c:pt idx="0">
                  <c:v>1</c:v>
                </c:pt>
                <c:pt idx="1">
                  <c:v>1</c:v>
                </c:pt>
                <c:pt idx="2">
                  <c:v>VASILEVICH</c:v>
                </c:pt>
                <c:pt idx="3">
                  <c:v>ALIAKSANDR</c:v>
                </c:pt>
                <c:pt idx="4">
                  <c:v>37</c:v>
                </c:pt>
                <c:pt idx="5">
                  <c:v>Республика Беларусь</c:v>
                </c:pt>
                <c:pt idx="6">
                  <c:v>TRIVIDA </c:v>
                </c:pt>
                <c:pt idx="7">
                  <c:v>Чемпионат РБ по триатлону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Sheet1!$BN$2:$CQ$2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8-4C4B-B88B-6312C1A7B1BF}"/>
            </c:ext>
          </c:extLst>
        </c:ser>
        <c:ser>
          <c:idx val="1"/>
          <c:order val="1"/>
          <c:tx>
            <c:strRef>
              <c:f>Sheet1!$A$3:$H$3</c:f>
              <c:strCache>
                <c:ptCount val="8"/>
                <c:pt idx="0">
                  <c:v>2</c:v>
                </c:pt>
                <c:pt idx="1">
                  <c:v>247</c:v>
                </c:pt>
                <c:pt idx="2">
                  <c:v>Кравченко</c:v>
                </c:pt>
                <c:pt idx="3">
                  <c:v>Кирилл</c:v>
                </c:pt>
                <c:pt idx="4">
                  <c:v>30</c:v>
                </c:pt>
                <c:pt idx="5">
                  <c:v>Россия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Sheet1!$BN$3:$CQ$3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1.3194444444444425E-3</c:v>
                </c:pt>
                <c:pt idx="2">
                  <c:v>1.4351851851851852E-3</c:v>
                </c:pt>
                <c:pt idx="3">
                  <c:v>2.3611111111111124E-3</c:v>
                </c:pt>
                <c:pt idx="4">
                  <c:v>2.5000000000000022E-3</c:v>
                </c:pt>
                <c:pt idx="5">
                  <c:v>2.7430555555555541E-3</c:v>
                </c:pt>
                <c:pt idx="6">
                  <c:v>3.7268518518518493E-3</c:v>
                </c:pt>
                <c:pt idx="7">
                  <c:v>3.865740740740739E-3</c:v>
                </c:pt>
                <c:pt idx="8">
                  <c:v>4.0856481481481577E-3</c:v>
                </c:pt>
                <c:pt idx="9">
                  <c:v>4.2361111111111072E-3</c:v>
                </c:pt>
                <c:pt idx="10">
                  <c:v>4.5717592592592615E-3</c:v>
                </c:pt>
                <c:pt idx="11">
                  <c:v>4.5833333333333143E-3</c:v>
                </c:pt>
                <c:pt idx="12">
                  <c:v>4.5717592592592615E-3</c:v>
                </c:pt>
                <c:pt idx="13">
                  <c:v>4.5370370370370477E-3</c:v>
                </c:pt>
                <c:pt idx="14">
                  <c:v>4.4560185185185258E-3</c:v>
                </c:pt>
                <c:pt idx="15">
                  <c:v>4.4675925925926063E-3</c:v>
                </c:pt>
                <c:pt idx="16">
                  <c:v>4.1203703703703853E-3</c:v>
                </c:pt>
                <c:pt idx="17">
                  <c:v>4.2592592592592682E-3</c:v>
                </c:pt>
                <c:pt idx="18">
                  <c:v>4.5486111111111005E-3</c:v>
                </c:pt>
                <c:pt idx="19">
                  <c:v>4.8495370370370272E-3</c:v>
                </c:pt>
                <c:pt idx="20">
                  <c:v>4.8495370370370272E-3</c:v>
                </c:pt>
                <c:pt idx="21">
                  <c:v>4.7337962962962915E-3</c:v>
                </c:pt>
                <c:pt idx="22">
                  <c:v>4.8032407407407329E-3</c:v>
                </c:pt>
                <c:pt idx="23">
                  <c:v>4.745370370370372E-3</c:v>
                </c:pt>
                <c:pt idx="24">
                  <c:v>4.722222222222211E-3</c:v>
                </c:pt>
                <c:pt idx="25">
                  <c:v>4.69907407407405E-3</c:v>
                </c:pt>
                <c:pt idx="26">
                  <c:v>4.3634259259259234E-3</c:v>
                </c:pt>
                <c:pt idx="27">
                  <c:v>4.1203703703703576E-3</c:v>
                </c:pt>
                <c:pt idx="28">
                  <c:v>3.703703703703709E-3</c:v>
                </c:pt>
                <c:pt idx="29">
                  <c:v>3.2291666666666441E-3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8-4C4B-B88B-6312C1A7B1BF}"/>
            </c:ext>
          </c:extLst>
        </c:ser>
        <c:ser>
          <c:idx val="2"/>
          <c:order val="2"/>
          <c:tx>
            <c:strRef>
              <c:f>Sheet1!$A$4:$H$4</c:f>
              <c:strCache>
                <c:ptCount val="8"/>
                <c:pt idx="0">
                  <c:v>3</c:v>
                </c:pt>
                <c:pt idx="1">
                  <c:v>2</c:v>
                </c:pt>
                <c:pt idx="2">
                  <c:v>Dakhno</c:v>
                </c:pt>
                <c:pt idx="3">
                  <c:v>Alexandr</c:v>
                </c:pt>
                <c:pt idx="4">
                  <c:v>29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Чемпионат РБ по триатлону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Sheet1!$BN$4:$CQ$4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1.3773148148148139E-3</c:v>
                </c:pt>
                <c:pt idx="2">
                  <c:v>1.5162037037037036E-3</c:v>
                </c:pt>
                <c:pt idx="3">
                  <c:v>1.9444444444444431E-3</c:v>
                </c:pt>
                <c:pt idx="4">
                  <c:v>2.0717592592592593E-3</c:v>
                </c:pt>
                <c:pt idx="5">
                  <c:v>2.3495370370370389E-3</c:v>
                </c:pt>
                <c:pt idx="6">
                  <c:v>3.4606481481481433E-3</c:v>
                </c:pt>
                <c:pt idx="7">
                  <c:v>3.6574074074074009E-3</c:v>
                </c:pt>
                <c:pt idx="8">
                  <c:v>3.76157407407407E-3</c:v>
                </c:pt>
                <c:pt idx="9">
                  <c:v>3.946759259259261E-3</c:v>
                </c:pt>
                <c:pt idx="10">
                  <c:v>4.2013888888888795E-3</c:v>
                </c:pt>
                <c:pt idx="11">
                  <c:v>4.8611111111111077E-3</c:v>
                </c:pt>
                <c:pt idx="12">
                  <c:v>5.0115740740740711E-3</c:v>
                </c:pt>
                <c:pt idx="13">
                  <c:v>5.1620370370370483E-3</c:v>
                </c:pt>
                <c:pt idx="14">
                  <c:v>5.2546296296296369E-3</c:v>
                </c:pt>
                <c:pt idx="15">
                  <c:v>5.4282407407407474E-3</c:v>
                </c:pt>
                <c:pt idx="16">
                  <c:v>5.1620370370370483E-3</c:v>
                </c:pt>
                <c:pt idx="17">
                  <c:v>5.2893518518518645E-3</c:v>
                </c:pt>
                <c:pt idx="18">
                  <c:v>5.5671296296296302E-3</c:v>
                </c:pt>
                <c:pt idx="19">
                  <c:v>5.1736111111111149E-3</c:v>
                </c:pt>
                <c:pt idx="20">
                  <c:v>5.1620370370370483E-3</c:v>
                </c:pt>
                <c:pt idx="21">
                  <c:v>5.2083333333333287E-3</c:v>
                </c:pt>
                <c:pt idx="22">
                  <c:v>5.5555555555555636E-3</c:v>
                </c:pt>
                <c:pt idx="23">
                  <c:v>5.8217592592592626E-3</c:v>
                </c:pt>
                <c:pt idx="24">
                  <c:v>6.0879629629629617E-3</c:v>
                </c:pt>
                <c:pt idx="25">
                  <c:v>6.3425925925925941E-3</c:v>
                </c:pt>
                <c:pt idx="26">
                  <c:v>6.7476851851852038E-3</c:v>
                </c:pt>
                <c:pt idx="27">
                  <c:v>7.0254629629629695E-3</c:v>
                </c:pt>
                <c:pt idx="28">
                  <c:v>7.1875000000000133E-3</c:v>
                </c:pt>
                <c:pt idx="29">
                  <c:v>7.2222222222222132E-3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8-4C4B-B88B-6312C1A7B1BF}"/>
            </c:ext>
          </c:extLst>
        </c:ser>
        <c:ser>
          <c:idx val="3"/>
          <c:order val="3"/>
          <c:tx>
            <c:strRef>
              <c:f>Sheet1!$A$5:$H$5</c:f>
              <c:strCache>
                <c:ptCount val="8"/>
                <c:pt idx="0">
                  <c:v>4</c:v>
                </c:pt>
                <c:pt idx="1">
                  <c:v>126</c:v>
                </c:pt>
                <c:pt idx="2">
                  <c:v>Громов</c:v>
                </c:pt>
                <c:pt idx="3">
                  <c:v>Михаил</c:v>
                </c:pt>
                <c:pt idx="4">
                  <c:v>44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Sheet1!$BN$5:$CQ$5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1.7476851851851855E-3</c:v>
                </c:pt>
                <c:pt idx="2">
                  <c:v>1.8865740740740718E-3</c:v>
                </c:pt>
                <c:pt idx="3">
                  <c:v>2.3263888888888917E-3</c:v>
                </c:pt>
                <c:pt idx="4">
                  <c:v>2.4884259259259217E-3</c:v>
                </c:pt>
                <c:pt idx="5">
                  <c:v>2.6967592592592599E-3</c:v>
                </c:pt>
                <c:pt idx="6">
                  <c:v>3.5300925925925847E-3</c:v>
                </c:pt>
                <c:pt idx="7">
                  <c:v>3.680555555555548E-3</c:v>
                </c:pt>
                <c:pt idx="8">
                  <c:v>3.8541666666666724E-3</c:v>
                </c:pt>
                <c:pt idx="9">
                  <c:v>3.9467592592592471E-3</c:v>
                </c:pt>
                <c:pt idx="10">
                  <c:v>4.0856481481481299E-3</c:v>
                </c:pt>
                <c:pt idx="11">
                  <c:v>4.4444444444444314E-3</c:v>
                </c:pt>
                <c:pt idx="12">
                  <c:v>4.479166666666673E-3</c:v>
                </c:pt>
                <c:pt idx="13">
                  <c:v>4.4907407407407535E-3</c:v>
                </c:pt>
                <c:pt idx="14">
                  <c:v>4.5138888888889006E-3</c:v>
                </c:pt>
                <c:pt idx="15">
                  <c:v>4.583333333333342E-3</c:v>
                </c:pt>
                <c:pt idx="16">
                  <c:v>4.3287037037037096E-3</c:v>
                </c:pt>
                <c:pt idx="17">
                  <c:v>4.479166666666673E-3</c:v>
                </c:pt>
                <c:pt idx="18">
                  <c:v>4.7916666666666524E-3</c:v>
                </c:pt>
                <c:pt idx="19">
                  <c:v>4.6064814814814753E-3</c:v>
                </c:pt>
                <c:pt idx="20">
                  <c:v>5.0810185185185125E-3</c:v>
                </c:pt>
                <c:pt idx="21">
                  <c:v>6.0879629629629756E-3</c:v>
                </c:pt>
                <c:pt idx="22">
                  <c:v>6.8981481481481532E-3</c:v>
                </c:pt>
                <c:pt idx="23">
                  <c:v>7.6388888888888895E-3</c:v>
                </c:pt>
                <c:pt idx="24">
                  <c:v>8.2175925925925819E-3</c:v>
                </c:pt>
                <c:pt idx="25">
                  <c:v>8.6805555555555247E-3</c:v>
                </c:pt>
                <c:pt idx="26">
                  <c:v>9.4444444444444497E-3</c:v>
                </c:pt>
                <c:pt idx="27">
                  <c:v>1.0011574074074076E-2</c:v>
                </c:pt>
                <c:pt idx="28">
                  <c:v>1.0543981481481474E-2</c:v>
                </c:pt>
                <c:pt idx="29">
                  <c:v>1.067129629629629E-2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8-4C4B-B88B-6312C1A7B1BF}"/>
            </c:ext>
          </c:extLst>
        </c:ser>
        <c:ser>
          <c:idx val="4"/>
          <c:order val="4"/>
          <c:tx>
            <c:strRef>
              <c:f>Sheet1!$A$6:$H$6</c:f>
              <c:strCache>
                <c:ptCount val="8"/>
                <c:pt idx="0">
                  <c:v>5</c:v>
                </c:pt>
                <c:pt idx="1">
                  <c:v>263</c:v>
                </c:pt>
                <c:pt idx="2">
                  <c:v>Зиновьев</c:v>
                </c:pt>
                <c:pt idx="3">
                  <c:v>Алексей</c:v>
                </c:pt>
                <c:pt idx="4">
                  <c:v>28</c:v>
                </c:pt>
                <c:pt idx="5">
                  <c:v>Россия</c:v>
                </c:pt>
                <c:pt idx="7">
                  <c:v>М 25-29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Sheet1!$BN$6:$CQ$6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3.8888888888888896E-3</c:v>
                </c:pt>
                <c:pt idx="2">
                  <c:v>3.9583333333333345E-3</c:v>
                </c:pt>
                <c:pt idx="3">
                  <c:v>4.2708333333333348E-3</c:v>
                </c:pt>
                <c:pt idx="4">
                  <c:v>4.3750000000000039E-3</c:v>
                </c:pt>
                <c:pt idx="5">
                  <c:v>4.4675925925925924E-3</c:v>
                </c:pt>
                <c:pt idx="6">
                  <c:v>4.8263888888888801E-3</c:v>
                </c:pt>
                <c:pt idx="7">
                  <c:v>4.8842592592592549E-3</c:v>
                </c:pt>
                <c:pt idx="8">
                  <c:v>4.9189814814814964E-3</c:v>
                </c:pt>
                <c:pt idx="9">
                  <c:v>4.9074074074074159E-3</c:v>
                </c:pt>
                <c:pt idx="10">
                  <c:v>5.1967592592592482E-3</c:v>
                </c:pt>
                <c:pt idx="11">
                  <c:v>5.578703703703683E-3</c:v>
                </c:pt>
                <c:pt idx="12">
                  <c:v>5.6134259259259384E-3</c:v>
                </c:pt>
                <c:pt idx="13">
                  <c:v>5.6134259259259384E-3</c:v>
                </c:pt>
                <c:pt idx="14">
                  <c:v>5.5902777777777773E-3</c:v>
                </c:pt>
                <c:pt idx="15">
                  <c:v>5.4745370370370416E-3</c:v>
                </c:pt>
                <c:pt idx="16">
                  <c:v>5.3587962962963059E-3</c:v>
                </c:pt>
                <c:pt idx="17">
                  <c:v>5.5092592592592693E-3</c:v>
                </c:pt>
                <c:pt idx="18">
                  <c:v>5.7175925925925936E-3</c:v>
                </c:pt>
                <c:pt idx="19">
                  <c:v>5.3587962962962921E-3</c:v>
                </c:pt>
                <c:pt idx="20">
                  <c:v>5.6712962962962993E-3</c:v>
                </c:pt>
                <c:pt idx="21">
                  <c:v>6.3541666666666746E-3</c:v>
                </c:pt>
                <c:pt idx="22">
                  <c:v>7.118055555555558E-3</c:v>
                </c:pt>
                <c:pt idx="23">
                  <c:v>7.9166666666666552E-3</c:v>
                </c:pt>
                <c:pt idx="24">
                  <c:v>8.5532407407407363E-3</c:v>
                </c:pt>
                <c:pt idx="25">
                  <c:v>9.1319444444444287E-3</c:v>
                </c:pt>
                <c:pt idx="26">
                  <c:v>1.034722222222223E-2</c:v>
                </c:pt>
                <c:pt idx="27">
                  <c:v>1.1331018518518504E-2</c:v>
                </c:pt>
                <c:pt idx="28">
                  <c:v>1.2222222222222218E-2</c:v>
                </c:pt>
                <c:pt idx="29">
                  <c:v>1.2719907407407388E-2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28-4C4B-B88B-6312C1A7B1BF}"/>
            </c:ext>
          </c:extLst>
        </c:ser>
        <c:ser>
          <c:idx val="5"/>
          <c:order val="5"/>
          <c:tx>
            <c:strRef>
              <c:f>Sheet1!$A$7:$H$7</c:f>
              <c:strCache>
                <c:ptCount val="8"/>
                <c:pt idx="0">
                  <c:v>6</c:v>
                </c:pt>
                <c:pt idx="1">
                  <c:v>4</c:v>
                </c:pt>
                <c:pt idx="2">
                  <c:v>Банников</c:v>
                </c:pt>
                <c:pt idx="3">
                  <c:v>Алексей</c:v>
                </c:pt>
                <c:pt idx="4">
                  <c:v>39</c:v>
                </c:pt>
                <c:pt idx="5">
                  <c:v>Республика Беларусь</c:v>
                </c:pt>
                <c:pt idx="6">
                  <c:v>Grebenstar</c:v>
                </c:pt>
                <c:pt idx="7">
                  <c:v>Чемпионат РБ по триатлону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Sheet1!$BN$7:$CQ$7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1.1921296296296298E-3</c:v>
                </c:pt>
                <c:pt idx="2">
                  <c:v>1.2615740740740747E-3</c:v>
                </c:pt>
                <c:pt idx="3">
                  <c:v>2.3958333333333331E-3</c:v>
                </c:pt>
                <c:pt idx="4">
                  <c:v>2.6157407407407379E-3</c:v>
                </c:pt>
                <c:pt idx="5">
                  <c:v>2.9976851851851866E-3</c:v>
                </c:pt>
                <c:pt idx="6">
                  <c:v>4.5486111111111144E-3</c:v>
                </c:pt>
                <c:pt idx="7">
                  <c:v>4.745370370370372E-3</c:v>
                </c:pt>
                <c:pt idx="8">
                  <c:v>5.1157407407407401E-3</c:v>
                </c:pt>
                <c:pt idx="9">
                  <c:v>5.3240740740740644E-3</c:v>
                </c:pt>
                <c:pt idx="10">
                  <c:v>5.706018518518513E-3</c:v>
                </c:pt>
                <c:pt idx="11">
                  <c:v>6.6319444444444264E-3</c:v>
                </c:pt>
                <c:pt idx="12">
                  <c:v>6.7361111111111094E-3</c:v>
                </c:pt>
                <c:pt idx="13">
                  <c:v>6.9444444444444475E-3</c:v>
                </c:pt>
                <c:pt idx="14">
                  <c:v>7.013888888888889E-3</c:v>
                </c:pt>
                <c:pt idx="15">
                  <c:v>7.1296296296296385E-3</c:v>
                </c:pt>
                <c:pt idx="16">
                  <c:v>7.4537037037037124E-3</c:v>
                </c:pt>
                <c:pt idx="17">
                  <c:v>7.7083333333333309E-3</c:v>
                </c:pt>
                <c:pt idx="18">
                  <c:v>8.1712962962962876E-3</c:v>
                </c:pt>
                <c:pt idx="19">
                  <c:v>8.13657407407406E-3</c:v>
                </c:pt>
                <c:pt idx="20">
                  <c:v>8.4722222222222143E-3</c:v>
                </c:pt>
                <c:pt idx="21">
                  <c:v>8.9699074074073987E-3</c:v>
                </c:pt>
                <c:pt idx="22">
                  <c:v>9.5949074074073992E-3</c:v>
                </c:pt>
                <c:pt idx="23">
                  <c:v>1.0300925925925908E-2</c:v>
                </c:pt>
                <c:pt idx="24">
                  <c:v>1.0810185185185173E-2</c:v>
                </c:pt>
                <c:pt idx="25">
                  <c:v>1.1249999999999982E-2</c:v>
                </c:pt>
                <c:pt idx="26">
                  <c:v>1.1932870370370358E-2</c:v>
                </c:pt>
                <c:pt idx="27">
                  <c:v>1.247685185185185E-2</c:v>
                </c:pt>
                <c:pt idx="28">
                  <c:v>1.295138888888886E-2</c:v>
                </c:pt>
                <c:pt idx="29">
                  <c:v>1.3356481481481441E-2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28-4C4B-B88B-6312C1A7B1BF}"/>
            </c:ext>
          </c:extLst>
        </c:ser>
        <c:ser>
          <c:idx val="6"/>
          <c:order val="6"/>
          <c:tx>
            <c:strRef>
              <c:f>Sheet1!$A$8:$H$8</c:f>
              <c:strCache>
                <c:ptCount val="8"/>
                <c:pt idx="0">
                  <c:v>7</c:v>
                </c:pt>
                <c:pt idx="1">
                  <c:v>152</c:v>
                </c:pt>
                <c:pt idx="2">
                  <c:v>Бельский</c:v>
                </c:pt>
                <c:pt idx="3">
                  <c:v>Дмитрий</c:v>
                </c:pt>
                <c:pt idx="4">
                  <c:v>35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Sheet1!$BN$8:$CQ$8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4.3518518518518498E-3</c:v>
                </c:pt>
                <c:pt idx="2">
                  <c:v>4.65277777777778E-3</c:v>
                </c:pt>
                <c:pt idx="3">
                  <c:v>5.439814814814814E-3</c:v>
                </c:pt>
                <c:pt idx="4">
                  <c:v>5.5208333333333359E-3</c:v>
                </c:pt>
                <c:pt idx="5">
                  <c:v>5.8449074074074098E-3</c:v>
                </c:pt>
                <c:pt idx="6">
                  <c:v>7.118055555555558E-3</c:v>
                </c:pt>
                <c:pt idx="7">
                  <c:v>7.2916666666666685E-3</c:v>
                </c:pt>
                <c:pt idx="8">
                  <c:v>7.5347222222222343E-3</c:v>
                </c:pt>
                <c:pt idx="9">
                  <c:v>7.7314814814814781E-3</c:v>
                </c:pt>
                <c:pt idx="10">
                  <c:v>7.9745370370370439E-3</c:v>
                </c:pt>
                <c:pt idx="11">
                  <c:v>8.2060185185185014E-3</c:v>
                </c:pt>
                <c:pt idx="12">
                  <c:v>8.1828703703703681E-3</c:v>
                </c:pt>
                <c:pt idx="13">
                  <c:v>8.2291666666666763E-3</c:v>
                </c:pt>
                <c:pt idx="14">
                  <c:v>8.2060185185185291E-3</c:v>
                </c:pt>
                <c:pt idx="15">
                  <c:v>8.1944444444444486E-3</c:v>
                </c:pt>
                <c:pt idx="16">
                  <c:v>8.0324074074074187E-3</c:v>
                </c:pt>
                <c:pt idx="17">
                  <c:v>8.159722222222221E-3</c:v>
                </c:pt>
                <c:pt idx="18">
                  <c:v>8.5069444444444281E-3</c:v>
                </c:pt>
                <c:pt idx="19">
                  <c:v>8.5532407407407363E-3</c:v>
                </c:pt>
                <c:pt idx="20">
                  <c:v>8.7962962962963021E-3</c:v>
                </c:pt>
                <c:pt idx="21">
                  <c:v>9.2939814814814864E-3</c:v>
                </c:pt>
                <c:pt idx="22">
                  <c:v>9.8726851851851927E-3</c:v>
                </c:pt>
                <c:pt idx="23">
                  <c:v>1.0555555555555568E-2</c:v>
                </c:pt>
                <c:pt idx="24">
                  <c:v>1.0983796296296283E-2</c:v>
                </c:pt>
                <c:pt idx="25">
                  <c:v>1.1446759259259254E-2</c:v>
                </c:pt>
                <c:pt idx="26">
                  <c:v>1.2245370370370379E-2</c:v>
                </c:pt>
                <c:pt idx="27">
                  <c:v>1.2847222222222204E-2</c:v>
                </c:pt>
                <c:pt idx="28">
                  <c:v>1.3287037037037042E-2</c:v>
                </c:pt>
                <c:pt idx="29">
                  <c:v>1.3356481481481469E-2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28-4C4B-B88B-6312C1A7B1BF}"/>
            </c:ext>
          </c:extLst>
        </c:ser>
        <c:ser>
          <c:idx val="7"/>
          <c:order val="7"/>
          <c:tx>
            <c:strRef>
              <c:f>Sheet1!$A$9:$H$9</c:f>
              <c:strCache>
                <c:ptCount val="8"/>
                <c:pt idx="0">
                  <c:v>8</c:v>
                </c:pt>
                <c:pt idx="1">
                  <c:v>3</c:v>
                </c:pt>
                <c:pt idx="2">
                  <c:v>Kupreev</c:v>
                </c:pt>
                <c:pt idx="3">
                  <c:v>Alexey</c:v>
                </c:pt>
                <c:pt idx="4">
                  <c:v>33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Чемпионат РБ по триатлону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Sheet1!$BN$9:$CQ$9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6.7361111111111094E-3</c:v>
                </c:pt>
                <c:pt idx="2">
                  <c:v>7.0833333333333373E-3</c:v>
                </c:pt>
                <c:pt idx="3">
                  <c:v>6.8055555555555647E-3</c:v>
                </c:pt>
                <c:pt idx="4">
                  <c:v>6.8750000000000061E-3</c:v>
                </c:pt>
                <c:pt idx="5">
                  <c:v>7.1064814814814914E-3</c:v>
                </c:pt>
                <c:pt idx="6">
                  <c:v>8.0324074074074187E-3</c:v>
                </c:pt>
                <c:pt idx="7">
                  <c:v>8.1712962962963015E-3</c:v>
                </c:pt>
                <c:pt idx="8">
                  <c:v>8.3564814814814925E-3</c:v>
                </c:pt>
                <c:pt idx="9">
                  <c:v>8.5648148148148168E-3</c:v>
                </c:pt>
                <c:pt idx="10">
                  <c:v>8.9351851851851849E-3</c:v>
                </c:pt>
                <c:pt idx="11">
                  <c:v>9.2361111111111116E-3</c:v>
                </c:pt>
                <c:pt idx="12">
                  <c:v>9.2129629629629645E-3</c:v>
                </c:pt>
                <c:pt idx="13">
                  <c:v>9.2361111111111255E-3</c:v>
                </c:pt>
                <c:pt idx="14">
                  <c:v>9.2013888888888978E-3</c:v>
                </c:pt>
                <c:pt idx="15">
                  <c:v>9.2013888888888978E-3</c:v>
                </c:pt>
                <c:pt idx="16">
                  <c:v>9.0509259259259345E-3</c:v>
                </c:pt>
                <c:pt idx="17">
                  <c:v>9.1666666666666702E-3</c:v>
                </c:pt>
                <c:pt idx="18">
                  <c:v>9.5254629629629578E-3</c:v>
                </c:pt>
                <c:pt idx="19">
                  <c:v>9.2361111111111116E-3</c:v>
                </c:pt>
                <c:pt idx="20">
                  <c:v>9.4444444444444497E-3</c:v>
                </c:pt>
                <c:pt idx="21">
                  <c:v>9.9884259259259284E-3</c:v>
                </c:pt>
                <c:pt idx="22">
                  <c:v>1.067129629629629E-2</c:v>
                </c:pt>
                <c:pt idx="23">
                  <c:v>1.1226851851851849E-2</c:v>
                </c:pt>
                <c:pt idx="24">
                  <c:v>1.1666666666666659E-2</c:v>
                </c:pt>
                <c:pt idx="25">
                  <c:v>1.2048611111111107E-2</c:v>
                </c:pt>
                <c:pt idx="26">
                  <c:v>1.2708333333333321E-2</c:v>
                </c:pt>
                <c:pt idx="27">
                  <c:v>1.3171296296296292E-2</c:v>
                </c:pt>
                <c:pt idx="28">
                  <c:v>1.3634259259259263E-2</c:v>
                </c:pt>
                <c:pt idx="29">
                  <c:v>1.3726851851851851E-2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28-4C4B-B88B-6312C1A7B1BF}"/>
            </c:ext>
          </c:extLst>
        </c:ser>
        <c:ser>
          <c:idx val="8"/>
          <c:order val="8"/>
          <c:tx>
            <c:strRef>
              <c:f>Sheet1!$A$10:$H$10</c:f>
              <c:strCache>
                <c:ptCount val="8"/>
                <c:pt idx="0">
                  <c:v>9</c:v>
                </c:pt>
                <c:pt idx="1">
                  <c:v>32</c:v>
                </c:pt>
                <c:pt idx="2">
                  <c:v>Минашкин</c:v>
                </c:pt>
                <c:pt idx="3">
                  <c:v>Никита</c:v>
                </c:pt>
                <c:pt idx="4">
                  <c:v>36</c:v>
                </c:pt>
                <c:pt idx="5">
                  <c:v>Россия</c:v>
                </c:pt>
                <c:pt idx="6">
                  <c:v>TRIM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Sheet1!$BN$10:$CQ$10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5.2199074074074092E-3</c:v>
                </c:pt>
                <c:pt idx="2">
                  <c:v>5.3935185185185162E-3</c:v>
                </c:pt>
                <c:pt idx="3">
                  <c:v>6.9907407407407418E-3</c:v>
                </c:pt>
                <c:pt idx="4">
                  <c:v>7.280092592592588E-3</c:v>
                </c:pt>
                <c:pt idx="5">
                  <c:v>7.6504629629629561E-3</c:v>
                </c:pt>
                <c:pt idx="6">
                  <c:v>9.120370370370362E-3</c:v>
                </c:pt>
                <c:pt idx="7">
                  <c:v>9.4097222222222221E-3</c:v>
                </c:pt>
                <c:pt idx="8">
                  <c:v>9.9305555555555675E-3</c:v>
                </c:pt>
                <c:pt idx="9">
                  <c:v>1.0196759259259253E-2</c:v>
                </c:pt>
                <c:pt idx="10">
                  <c:v>1.0740740740740745E-2</c:v>
                </c:pt>
                <c:pt idx="11">
                  <c:v>1.1631944444444417E-2</c:v>
                </c:pt>
                <c:pt idx="12">
                  <c:v>1.1898148148148144E-2</c:v>
                </c:pt>
                <c:pt idx="13">
                  <c:v>1.214120370370371E-2</c:v>
                </c:pt>
                <c:pt idx="14">
                  <c:v>1.2199074074074071E-2</c:v>
                </c:pt>
                <c:pt idx="15">
                  <c:v>1.3275462962962961E-2</c:v>
                </c:pt>
                <c:pt idx="16">
                  <c:v>1.3692129629629624E-2</c:v>
                </c:pt>
                <c:pt idx="17">
                  <c:v>1.4050925925925925E-2</c:v>
                </c:pt>
                <c:pt idx="18">
                  <c:v>1.4479166666666654E-2</c:v>
                </c:pt>
                <c:pt idx="19">
                  <c:v>1.4502314814814829E-2</c:v>
                </c:pt>
                <c:pt idx="20">
                  <c:v>1.4641203703703726E-2</c:v>
                </c:pt>
                <c:pt idx="21">
                  <c:v>1.4826388888888917E-2</c:v>
                </c:pt>
                <c:pt idx="22">
                  <c:v>1.5243055555555579E-2</c:v>
                </c:pt>
                <c:pt idx="23">
                  <c:v>1.5601851851851867E-2</c:v>
                </c:pt>
                <c:pt idx="24">
                  <c:v>1.5868055555555566E-2</c:v>
                </c:pt>
                <c:pt idx="25">
                  <c:v>1.6168981481481493E-2</c:v>
                </c:pt>
                <c:pt idx="26">
                  <c:v>1.6666666666666691E-2</c:v>
                </c:pt>
                <c:pt idx="27">
                  <c:v>1.7037037037037045E-2</c:v>
                </c:pt>
                <c:pt idx="28">
                  <c:v>1.7187500000000022E-2</c:v>
                </c:pt>
                <c:pt idx="29">
                  <c:v>1.7083333333333339E-2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28-4C4B-B88B-6312C1A7B1BF}"/>
            </c:ext>
          </c:extLst>
        </c:ser>
        <c:ser>
          <c:idx val="9"/>
          <c:order val="9"/>
          <c:tx>
            <c:strRef>
              <c:f>Sheet1!$A$11:$H$11</c:f>
              <c:strCache>
                <c:ptCount val="8"/>
                <c:pt idx="0">
                  <c:v>10</c:v>
                </c:pt>
                <c:pt idx="1">
                  <c:v>5</c:v>
                </c:pt>
                <c:pt idx="2">
                  <c:v>Залога</c:v>
                </c:pt>
                <c:pt idx="3">
                  <c:v>Максим</c:v>
                </c:pt>
                <c:pt idx="4">
                  <c:v>35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Чемпионат РБ по триатлону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Sheet1!$BN$11:$CQ$11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6.2847222222222228E-3</c:v>
                </c:pt>
                <c:pt idx="2">
                  <c:v>6.8171296296296278E-3</c:v>
                </c:pt>
                <c:pt idx="3">
                  <c:v>7.4189814814814778E-3</c:v>
                </c:pt>
                <c:pt idx="4">
                  <c:v>7.4999999999999928E-3</c:v>
                </c:pt>
                <c:pt idx="5">
                  <c:v>7.6736111111111033E-3</c:v>
                </c:pt>
                <c:pt idx="6">
                  <c:v>8.3564814814814786E-3</c:v>
                </c:pt>
                <c:pt idx="7">
                  <c:v>8.4143518518518534E-3</c:v>
                </c:pt>
                <c:pt idx="8">
                  <c:v>8.5648148148148168E-3</c:v>
                </c:pt>
                <c:pt idx="9">
                  <c:v>8.6921296296296191E-3</c:v>
                </c:pt>
                <c:pt idx="10">
                  <c:v>8.9351851851851849E-3</c:v>
                </c:pt>
                <c:pt idx="11">
                  <c:v>9.2129629629629506E-3</c:v>
                </c:pt>
                <c:pt idx="12">
                  <c:v>9.1898148148148034E-3</c:v>
                </c:pt>
                <c:pt idx="13">
                  <c:v>9.2013888888888978E-3</c:v>
                </c:pt>
                <c:pt idx="14">
                  <c:v>9.1550925925925897E-3</c:v>
                </c:pt>
                <c:pt idx="15">
                  <c:v>9.1666666666666702E-3</c:v>
                </c:pt>
                <c:pt idx="16">
                  <c:v>9.1550925925926036E-3</c:v>
                </c:pt>
                <c:pt idx="17">
                  <c:v>9.305555555555553E-3</c:v>
                </c:pt>
                <c:pt idx="18">
                  <c:v>9.652777777777774E-3</c:v>
                </c:pt>
                <c:pt idx="19">
                  <c:v>9.6064814814814797E-3</c:v>
                </c:pt>
                <c:pt idx="20">
                  <c:v>1.0289351851851869E-2</c:v>
                </c:pt>
                <c:pt idx="21">
                  <c:v>1.1666666666666672E-2</c:v>
                </c:pt>
                <c:pt idx="22">
                  <c:v>1.3020833333333343E-2</c:v>
                </c:pt>
                <c:pt idx="23">
                  <c:v>1.428240740740741E-2</c:v>
                </c:pt>
                <c:pt idx="24">
                  <c:v>1.5173611111111096E-2</c:v>
                </c:pt>
                <c:pt idx="25">
                  <c:v>1.5925925925925899E-2</c:v>
                </c:pt>
                <c:pt idx="26">
                  <c:v>1.7476851851851855E-2</c:v>
                </c:pt>
                <c:pt idx="27">
                  <c:v>1.8576388888888878E-2</c:v>
                </c:pt>
                <c:pt idx="28">
                  <c:v>1.950231481481482E-2</c:v>
                </c:pt>
                <c:pt idx="29">
                  <c:v>2.003472222222219E-2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28-4C4B-B88B-6312C1A7B1BF}"/>
            </c:ext>
          </c:extLst>
        </c:ser>
        <c:ser>
          <c:idx val="10"/>
          <c:order val="10"/>
          <c:tx>
            <c:strRef>
              <c:f>Sheet1!$A$12:$H$12</c:f>
              <c:strCache>
                <c:ptCount val="8"/>
                <c:pt idx="0">
                  <c:v>11</c:v>
                </c:pt>
                <c:pt idx="1">
                  <c:v>119</c:v>
                </c:pt>
                <c:pt idx="2">
                  <c:v>Markovich</c:v>
                </c:pt>
                <c:pt idx="3">
                  <c:v>Aleksandr</c:v>
                </c:pt>
                <c:pt idx="4">
                  <c:v>50</c:v>
                </c:pt>
                <c:pt idx="5">
                  <c:v>Республика Беларусь</c:v>
                </c:pt>
                <c:pt idx="6">
                  <c:v>Mogilev Triathlon Team</c:v>
                </c:pt>
                <c:pt idx="7">
                  <c:v>М 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Sheet1!$BN$12:$CQ$12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1.4583333333333323E-3</c:v>
                </c:pt>
                <c:pt idx="2">
                  <c:v>1.5277777777777772E-3</c:v>
                </c:pt>
                <c:pt idx="3">
                  <c:v>3.6342592592592607E-3</c:v>
                </c:pt>
                <c:pt idx="4">
                  <c:v>3.9120370370370333E-3</c:v>
                </c:pt>
                <c:pt idx="5">
                  <c:v>4.2824074074074014E-3</c:v>
                </c:pt>
                <c:pt idx="6">
                  <c:v>5.7638888888888878E-3</c:v>
                </c:pt>
                <c:pt idx="7">
                  <c:v>6.0185185185185203E-3</c:v>
                </c:pt>
                <c:pt idx="8">
                  <c:v>6.3657407407407413E-3</c:v>
                </c:pt>
                <c:pt idx="9">
                  <c:v>6.666666666666668E-3</c:v>
                </c:pt>
                <c:pt idx="10">
                  <c:v>7.1527777777777718E-3</c:v>
                </c:pt>
                <c:pt idx="11">
                  <c:v>8.1597222222222071E-3</c:v>
                </c:pt>
                <c:pt idx="12">
                  <c:v>8.2754629629629567E-3</c:v>
                </c:pt>
                <c:pt idx="13">
                  <c:v>8.4837962962963087E-3</c:v>
                </c:pt>
                <c:pt idx="14">
                  <c:v>8.5879629629629639E-3</c:v>
                </c:pt>
                <c:pt idx="15">
                  <c:v>8.8078703703703826E-3</c:v>
                </c:pt>
                <c:pt idx="16">
                  <c:v>9.3634259259259278E-3</c:v>
                </c:pt>
                <c:pt idx="17">
                  <c:v>9.6180555555555602E-3</c:v>
                </c:pt>
                <c:pt idx="18">
                  <c:v>1.0034722222222209E-2</c:v>
                </c:pt>
                <c:pt idx="19">
                  <c:v>1.0405092592592591E-2</c:v>
                </c:pt>
                <c:pt idx="20">
                  <c:v>1.0914351851851856E-2</c:v>
                </c:pt>
                <c:pt idx="21">
                  <c:v>1.2106481481481482E-2</c:v>
                </c:pt>
                <c:pt idx="22">
                  <c:v>1.3275462962962975E-2</c:v>
                </c:pt>
                <c:pt idx="23">
                  <c:v>1.4479166666666682E-2</c:v>
                </c:pt>
                <c:pt idx="24">
                  <c:v>1.5347222222222234E-2</c:v>
                </c:pt>
                <c:pt idx="25">
                  <c:v>1.6099537037037037E-2</c:v>
                </c:pt>
                <c:pt idx="26">
                  <c:v>1.7627314814814832E-2</c:v>
                </c:pt>
                <c:pt idx="27">
                  <c:v>1.8854166666666672E-2</c:v>
                </c:pt>
                <c:pt idx="28">
                  <c:v>1.9803240740740746E-2</c:v>
                </c:pt>
                <c:pt idx="29">
                  <c:v>2.0173611111111101E-2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28-4C4B-B88B-6312C1A7B1BF}"/>
            </c:ext>
          </c:extLst>
        </c:ser>
        <c:ser>
          <c:idx val="11"/>
          <c:order val="11"/>
          <c:tx>
            <c:strRef>
              <c:f>Sheet1!$A$13:$H$13</c:f>
              <c:strCache>
                <c:ptCount val="8"/>
                <c:pt idx="0">
                  <c:v>12</c:v>
                </c:pt>
                <c:pt idx="1">
                  <c:v>13</c:v>
                </c:pt>
                <c:pt idx="2">
                  <c:v>Ракович</c:v>
                </c:pt>
                <c:pt idx="3">
                  <c:v>Андрей</c:v>
                </c:pt>
                <c:pt idx="4">
                  <c:v>42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Чемпионат РБ по триатлону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Sheet1!$BN$13:$CQ$13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1.6435185185185164E-3</c:v>
                </c:pt>
                <c:pt idx="2">
                  <c:v>1.5625000000000014E-3</c:v>
                </c:pt>
                <c:pt idx="3">
                  <c:v>2.0486111111111122E-3</c:v>
                </c:pt>
                <c:pt idx="4">
                  <c:v>2.1990740740740755E-3</c:v>
                </c:pt>
                <c:pt idx="5">
                  <c:v>2.557870370370377E-3</c:v>
                </c:pt>
                <c:pt idx="6">
                  <c:v>3.9930555555555552E-3</c:v>
                </c:pt>
                <c:pt idx="7">
                  <c:v>4.1435185185185186E-3</c:v>
                </c:pt>
                <c:pt idx="8">
                  <c:v>4.6412037037037029E-3</c:v>
                </c:pt>
                <c:pt idx="9">
                  <c:v>4.8495370370370272E-3</c:v>
                </c:pt>
                <c:pt idx="10">
                  <c:v>5.3124999999999978E-3</c:v>
                </c:pt>
                <c:pt idx="11">
                  <c:v>5.9606481481481455E-3</c:v>
                </c:pt>
                <c:pt idx="12">
                  <c:v>5.9722222222222121E-3</c:v>
                </c:pt>
                <c:pt idx="13">
                  <c:v>6.0416666666666674E-3</c:v>
                </c:pt>
                <c:pt idx="14">
                  <c:v>6.0416666666666674E-3</c:v>
                </c:pt>
                <c:pt idx="15">
                  <c:v>6.0069444444444536E-3</c:v>
                </c:pt>
                <c:pt idx="16">
                  <c:v>5.7754629629629683E-3</c:v>
                </c:pt>
                <c:pt idx="17">
                  <c:v>5.9143518518518512E-3</c:v>
                </c:pt>
                <c:pt idx="18">
                  <c:v>6.3078703703703665E-3</c:v>
                </c:pt>
                <c:pt idx="19">
                  <c:v>6.4699074074073964E-3</c:v>
                </c:pt>
                <c:pt idx="20">
                  <c:v>6.9675925925925808E-3</c:v>
                </c:pt>
                <c:pt idx="21">
                  <c:v>8.9814814814814653E-3</c:v>
                </c:pt>
                <c:pt idx="22">
                  <c:v>1.0451388888888885E-2</c:v>
                </c:pt>
                <c:pt idx="23">
                  <c:v>1.1817129629629608E-2</c:v>
                </c:pt>
                <c:pt idx="24">
                  <c:v>1.2766203703703682E-2</c:v>
                </c:pt>
                <c:pt idx="25">
                  <c:v>1.3599537037037007E-2</c:v>
                </c:pt>
                <c:pt idx="26">
                  <c:v>1.5937499999999993E-2</c:v>
                </c:pt>
                <c:pt idx="27">
                  <c:v>1.7881944444444436E-2</c:v>
                </c:pt>
                <c:pt idx="28">
                  <c:v>1.9745370370370358E-2</c:v>
                </c:pt>
                <c:pt idx="29">
                  <c:v>2.0706018518518499E-2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28-4C4B-B88B-6312C1A7B1BF}"/>
            </c:ext>
          </c:extLst>
        </c:ser>
        <c:ser>
          <c:idx val="12"/>
          <c:order val="12"/>
          <c:tx>
            <c:strRef>
              <c:f>Sheet1!$A$14:$H$14</c:f>
              <c:strCache>
                <c:ptCount val="8"/>
                <c:pt idx="0">
                  <c:v>13</c:v>
                </c:pt>
                <c:pt idx="1">
                  <c:v>41</c:v>
                </c:pt>
                <c:pt idx="2">
                  <c:v>Креч</c:v>
                </c:pt>
                <c:pt idx="3">
                  <c:v>Евгений</c:v>
                </c:pt>
                <c:pt idx="4">
                  <c:v>29</c:v>
                </c:pt>
                <c:pt idx="5">
                  <c:v>Республика Беларусь</c:v>
                </c:pt>
                <c:pt idx="6">
                  <c:v>Многобор</c:v>
                </c:pt>
                <c:pt idx="7">
                  <c:v>М 25-29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Sheet1!$BN$14:$CQ$14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7.9629629629629668E-3</c:v>
                </c:pt>
                <c:pt idx="2">
                  <c:v>8.3796296296296292E-3</c:v>
                </c:pt>
                <c:pt idx="3">
                  <c:v>9.4444444444444428E-3</c:v>
                </c:pt>
                <c:pt idx="4">
                  <c:v>9.6180555555555533E-3</c:v>
                </c:pt>
                <c:pt idx="5">
                  <c:v>9.9537037037037007E-3</c:v>
                </c:pt>
                <c:pt idx="6">
                  <c:v>1.0891203703703695E-2</c:v>
                </c:pt>
                <c:pt idx="7">
                  <c:v>1.0949074074074069E-2</c:v>
                </c:pt>
                <c:pt idx="8">
                  <c:v>1.1145833333333341E-2</c:v>
                </c:pt>
                <c:pt idx="9">
                  <c:v>1.129629629629629E-2</c:v>
                </c:pt>
                <c:pt idx="10">
                  <c:v>1.1643518518518511E-2</c:v>
                </c:pt>
                <c:pt idx="11">
                  <c:v>1.2060185185185174E-2</c:v>
                </c:pt>
                <c:pt idx="12">
                  <c:v>1.2071759259259254E-2</c:v>
                </c:pt>
                <c:pt idx="13">
                  <c:v>1.2048611111111121E-2</c:v>
                </c:pt>
                <c:pt idx="14">
                  <c:v>1.1990740740740746E-2</c:v>
                </c:pt>
                <c:pt idx="15">
                  <c:v>1.2083333333333349E-2</c:v>
                </c:pt>
                <c:pt idx="16">
                  <c:v>1.2025462962962974E-2</c:v>
                </c:pt>
                <c:pt idx="17">
                  <c:v>1.2199074074074084E-2</c:v>
                </c:pt>
                <c:pt idx="18">
                  <c:v>1.2407407407407409E-2</c:v>
                </c:pt>
                <c:pt idx="19">
                  <c:v>1.2314814814814806E-2</c:v>
                </c:pt>
                <c:pt idx="20">
                  <c:v>1.2893518518518526E-2</c:v>
                </c:pt>
                <c:pt idx="21">
                  <c:v>1.4189814814814808E-2</c:v>
                </c:pt>
                <c:pt idx="22">
                  <c:v>1.533564814814814E-2</c:v>
                </c:pt>
                <c:pt idx="23">
                  <c:v>1.6400462962962964E-2</c:v>
                </c:pt>
                <c:pt idx="24">
                  <c:v>1.7094907407407406E-2</c:v>
                </c:pt>
                <c:pt idx="25">
                  <c:v>1.7650462962962937E-2</c:v>
                </c:pt>
                <c:pt idx="26">
                  <c:v>1.9016203703703716E-2</c:v>
                </c:pt>
                <c:pt idx="27">
                  <c:v>2.0046296296296284E-2</c:v>
                </c:pt>
                <c:pt idx="28">
                  <c:v>2.0787037037037021E-2</c:v>
                </c:pt>
                <c:pt idx="29">
                  <c:v>2.0891203703703676E-2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28-4C4B-B88B-6312C1A7B1BF}"/>
            </c:ext>
          </c:extLst>
        </c:ser>
        <c:ser>
          <c:idx val="13"/>
          <c:order val="13"/>
          <c:tx>
            <c:strRef>
              <c:f>Sheet1!$A$15:$H$15</c:f>
              <c:strCache>
                <c:ptCount val="8"/>
                <c:pt idx="0">
                  <c:v>14</c:v>
                </c:pt>
                <c:pt idx="1">
                  <c:v>237</c:v>
                </c:pt>
                <c:pt idx="2">
                  <c:v>Коновальцев</c:v>
                </c:pt>
                <c:pt idx="3">
                  <c:v>Олег</c:v>
                </c:pt>
                <c:pt idx="4">
                  <c:v>43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Sheet1!$BN$15:$CQ$15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4.5138888888888902E-3</c:v>
                </c:pt>
                <c:pt idx="2">
                  <c:v>4.9537037037037032E-3</c:v>
                </c:pt>
                <c:pt idx="3">
                  <c:v>6.4930555555555575E-3</c:v>
                </c:pt>
                <c:pt idx="4">
                  <c:v>6.8287037037036979E-3</c:v>
                </c:pt>
                <c:pt idx="5">
                  <c:v>7.3842592592592571E-3</c:v>
                </c:pt>
                <c:pt idx="6">
                  <c:v>9.3171296296296197E-3</c:v>
                </c:pt>
                <c:pt idx="7">
                  <c:v>9.4212962962962887E-3</c:v>
                </c:pt>
                <c:pt idx="8">
                  <c:v>9.6064814814814797E-3</c:v>
                </c:pt>
                <c:pt idx="9">
                  <c:v>9.7569444444444431E-3</c:v>
                </c:pt>
                <c:pt idx="10">
                  <c:v>1.0034722222222209E-2</c:v>
                </c:pt>
                <c:pt idx="11">
                  <c:v>1.071759259259257E-2</c:v>
                </c:pt>
                <c:pt idx="12">
                  <c:v>1.0787037037037026E-2</c:v>
                </c:pt>
                <c:pt idx="13">
                  <c:v>1.0925925925925936E-2</c:v>
                </c:pt>
                <c:pt idx="14">
                  <c:v>1.097222222222223E-2</c:v>
                </c:pt>
                <c:pt idx="15">
                  <c:v>1.1076388888888886E-2</c:v>
                </c:pt>
                <c:pt idx="16">
                  <c:v>1.1516203703703709E-2</c:v>
                </c:pt>
                <c:pt idx="17">
                  <c:v>1.1770833333333328E-2</c:v>
                </c:pt>
                <c:pt idx="18">
                  <c:v>1.2175925925925923E-2</c:v>
                </c:pt>
                <c:pt idx="19">
                  <c:v>1.2986111111111129E-2</c:v>
                </c:pt>
                <c:pt idx="20">
                  <c:v>1.3645833333333357E-2</c:v>
                </c:pt>
                <c:pt idx="21">
                  <c:v>1.4548611111111123E-2</c:v>
                </c:pt>
                <c:pt idx="22">
                  <c:v>1.5462962962962984E-2</c:v>
                </c:pt>
                <c:pt idx="23">
                  <c:v>1.6423611111111125E-2</c:v>
                </c:pt>
                <c:pt idx="24">
                  <c:v>1.7175925925925956E-2</c:v>
                </c:pt>
                <c:pt idx="25">
                  <c:v>1.7893518518518531E-2</c:v>
                </c:pt>
                <c:pt idx="26">
                  <c:v>1.9259259259259282E-2</c:v>
                </c:pt>
                <c:pt idx="27">
                  <c:v>2.025462962962965E-2</c:v>
                </c:pt>
                <c:pt idx="28">
                  <c:v>2.0902777777777798E-2</c:v>
                </c:pt>
                <c:pt idx="29">
                  <c:v>2.1111111111111108E-2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28-4C4B-B88B-6312C1A7B1BF}"/>
            </c:ext>
          </c:extLst>
        </c:ser>
        <c:ser>
          <c:idx val="14"/>
          <c:order val="14"/>
          <c:tx>
            <c:strRef>
              <c:f>Sheet1!$A$16:$H$16</c:f>
              <c:strCache>
                <c:ptCount val="8"/>
                <c:pt idx="0">
                  <c:v>15</c:v>
                </c:pt>
                <c:pt idx="1">
                  <c:v>6</c:v>
                </c:pt>
                <c:pt idx="2">
                  <c:v>Дaвыдик</c:v>
                </c:pt>
                <c:pt idx="3">
                  <c:v>Дмитрий</c:v>
                </c:pt>
                <c:pt idx="4">
                  <c:v>43</c:v>
                </c:pt>
                <c:pt idx="5">
                  <c:v>Республика Беларусь</c:v>
                </c:pt>
                <c:pt idx="6">
                  <c:v>Gazprom Triathlon Team</c:v>
                </c:pt>
                <c:pt idx="7">
                  <c:v>Чемпионат РБ по триатлону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Sheet1!$BN$16:$CQ$16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5.6365740740740751E-3</c:v>
                </c:pt>
                <c:pt idx="2">
                  <c:v>5.9953703703703697E-3</c:v>
                </c:pt>
                <c:pt idx="3">
                  <c:v>7.1527777777777787E-3</c:v>
                </c:pt>
                <c:pt idx="4">
                  <c:v>7.2916666666666685E-3</c:v>
                </c:pt>
                <c:pt idx="5">
                  <c:v>7.6041666666666619E-3</c:v>
                </c:pt>
                <c:pt idx="6">
                  <c:v>8.8773148148148101E-3</c:v>
                </c:pt>
                <c:pt idx="7">
                  <c:v>9.1203703703703759E-3</c:v>
                </c:pt>
                <c:pt idx="8">
                  <c:v>9.5023148148148245E-3</c:v>
                </c:pt>
                <c:pt idx="9">
                  <c:v>9.837962962962965E-3</c:v>
                </c:pt>
                <c:pt idx="10">
                  <c:v>1.0347222222222216E-2</c:v>
                </c:pt>
                <c:pt idx="11">
                  <c:v>1.1504629629629615E-2</c:v>
                </c:pt>
                <c:pt idx="12">
                  <c:v>1.1655092592592592E-2</c:v>
                </c:pt>
                <c:pt idx="13">
                  <c:v>1.197916666666668E-2</c:v>
                </c:pt>
                <c:pt idx="14">
                  <c:v>1.214120370370371E-2</c:v>
                </c:pt>
                <c:pt idx="15">
                  <c:v>1.2337962962962981E-2</c:v>
                </c:pt>
                <c:pt idx="16">
                  <c:v>1.292824074074074E-2</c:v>
                </c:pt>
                <c:pt idx="17">
                  <c:v>1.3159722222222212E-2</c:v>
                </c:pt>
                <c:pt idx="18">
                  <c:v>1.3553240740740727E-2</c:v>
                </c:pt>
                <c:pt idx="19">
                  <c:v>1.4143518518518514E-2</c:v>
                </c:pt>
                <c:pt idx="20">
                  <c:v>1.4837962962962969E-2</c:v>
                </c:pt>
                <c:pt idx="21">
                  <c:v>1.6064814814814823E-2</c:v>
                </c:pt>
                <c:pt idx="22">
                  <c:v>1.6863425925925934E-2</c:v>
                </c:pt>
                <c:pt idx="23">
                  <c:v>1.746527777777776E-2</c:v>
                </c:pt>
                <c:pt idx="24">
                  <c:v>1.8113425925925908E-2</c:v>
                </c:pt>
                <c:pt idx="25">
                  <c:v>1.8587962962962945E-2</c:v>
                </c:pt>
                <c:pt idx="26">
                  <c:v>1.9699074074074063E-2</c:v>
                </c:pt>
                <c:pt idx="27">
                  <c:v>2.0474537037037027E-2</c:v>
                </c:pt>
                <c:pt idx="28">
                  <c:v>2.1111111111111108E-2</c:v>
                </c:pt>
                <c:pt idx="29">
                  <c:v>2.1423611111111102E-2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628-4C4B-B88B-6312C1A7B1BF}"/>
            </c:ext>
          </c:extLst>
        </c:ser>
        <c:ser>
          <c:idx val="15"/>
          <c:order val="15"/>
          <c:tx>
            <c:strRef>
              <c:f>Sheet1!$A$17:$H$17</c:f>
              <c:strCache>
                <c:ptCount val="8"/>
                <c:pt idx="0">
                  <c:v>16</c:v>
                </c:pt>
                <c:pt idx="1">
                  <c:v>224</c:v>
                </c:pt>
                <c:pt idx="2">
                  <c:v>Магомедов</c:v>
                </c:pt>
                <c:pt idx="3">
                  <c:v>Гаджи</c:v>
                </c:pt>
                <c:pt idx="4">
                  <c:v>33</c:v>
                </c:pt>
                <c:pt idx="5">
                  <c:v>Россия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Sheet1!$BN$17:$CQ$17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5.3935185185185197E-3</c:v>
                </c:pt>
                <c:pt idx="2">
                  <c:v>6.2731481481481458E-3</c:v>
                </c:pt>
                <c:pt idx="3">
                  <c:v>7.0717592592592568E-3</c:v>
                </c:pt>
                <c:pt idx="4">
                  <c:v>7.1874999999999994E-3</c:v>
                </c:pt>
                <c:pt idx="5">
                  <c:v>7.4884259259259262E-3</c:v>
                </c:pt>
                <c:pt idx="6">
                  <c:v>8.668981481481472E-3</c:v>
                </c:pt>
                <c:pt idx="7">
                  <c:v>8.773148148148141E-3</c:v>
                </c:pt>
                <c:pt idx="8">
                  <c:v>9.0740740740740816E-3</c:v>
                </c:pt>
                <c:pt idx="9">
                  <c:v>9.3402777777777668E-3</c:v>
                </c:pt>
                <c:pt idx="10">
                  <c:v>9.6759259259259212E-3</c:v>
                </c:pt>
                <c:pt idx="11">
                  <c:v>1.0162037037037025E-2</c:v>
                </c:pt>
                <c:pt idx="12">
                  <c:v>1.0196759259259253E-2</c:v>
                </c:pt>
                <c:pt idx="13">
                  <c:v>1.0324074074074083E-2</c:v>
                </c:pt>
                <c:pt idx="14">
                  <c:v>1.034722222222223E-2</c:v>
                </c:pt>
                <c:pt idx="15">
                  <c:v>1.0300925925925936E-2</c:v>
                </c:pt>
                <c:pt idx="16">
                  <c:v>1.0173611111111105E-2</c:v>
                </c:pt>
                <c:pt idx="17">
                  <c:v>1.0312500000000002E-2</c:v>
                </c:pt>
                <c:pt idx="18">
                  <c:v>1.0659722222222223E-2</c:v>
                </c:pt>
                <c:pt idx="19">
                  <c:v>1.0914351851851856E-2</c:v>
                </c:pt>
                <c:pt idx="20">
                  <c:v>1.1655092592592592E-2</c:v>
                </c:pt>
                <c:pt idx="21">
                  <c:v>1.3263888888888895E-2</c:v>
                </c:pt>
                <c:pt idx="22">
                  <c:v>1.4537037037037043E-2</c:v>
                </c:pt>
                <c:pt idx="23">
                  <c:v>1.5706018518518522E-2</c:v>
                </c:pt>
                <c:pt idx="24">
                  <c:v>1.6539351851851847E-2</c:v>
                </c:pt>
                <c:pt idx="25">
                  <c:v>1.7245370370370355E-2</c:v>
                </c:pt>
                <c:pt idx="26">
                  <c:v>1.8842592592592605E-2</c:v>
                </c:pt>
                <c:pt idx="27">
                  <c:v>2.0069444444444445E-2</c:v>
                </c:pt>
                <c:pt idx="28">
                  <c:v>2.0995370370370359E-2</c:v>
                </c:pt>
                <c:pt idx="29">
                  <c:v>2.148148148148149E-2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628-4C4B-B88B-6312C1A7B1BF}"/>
            </c:ext>
          </c:extLst>
        </c:ser>
        <c:ser>
          <c:idx val="16"/>
          <c:order val="16"/>
          <c:tx>
            <c:strRef>
              <c:f>Sheet1!$A$18:$H$18</c:f>
              <c:strCache>
                <c:ptCount val="8"/>
                <c:pt idx="0">
                  <c:v>17</c:v>
                </c:pt>
                <c:pt idx="1">
                  <c:v>255</c:v>
                </c:pt>
                <c:pt idx="2">
                  <c:v>Saraev</c:v>
                </c:pt>
                <c:pt idx="3">
                  <c:v>Dan</c:v>
                </c:pt>
                <c:pt idx="4">
                  <c:v>29</c:v>
                </c:pt>
                <c:pt idx="5">
                  <c:v>Россия</c:v>
                </c:pt>
                <c:pt idx="7">
                  <c:v>М 25-29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Sheet1!$BN$18:$CQ$18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4.733796296296295E-3</c:v>
                </c:pt>
                <c:pt idx="2">
                  <c:v>4.7916666666666628E-3</c:v>
                </c:pt>
                <c:pt idx="3">
                  <c:v>7.1296296296296247E-3</c:v>
                </c:pt>
                <c:pt idx="4">
                  <c:v>7.4652777777777721E-3</c:v>
                </c:pt>
                <c:pt idx="5">
                  <c:v>7.8819444444444414E-3</c:v>
                </c:pt>
                <c:pt idx="6">
                  <c:v>9.5254629629629578E-3</c:v>
                </c:pt>
                <c:pt idx="7">
                  <c:v>9.7337962962962959E-3</c:v>
                </c:pt>
                <c:pt idx="8">
                  <c:v>1.0081018518518517E-2</c:v>
                </c:pt>
                <c:pt idx="9">
                  <c:v>1.0335648148148135E-2</c:v>
                </c:pt>
                <c:pt idx="10">
                  <c:v>1.0821759259259253E-2</c:v>
                </c:pt>
                <c:pt idx="11">
                  <c:v>1.1770833333333314E-2</c:v>
                </c:pt>
                <c:pt idx="12">
                  <c:v>1.1979166666666666E-2</c:v>
                </c:pt>
                <c:pt idx="13">
                  <c:v>1.2280092592592592E-2</c:v>
                </c:pt>
                <c:pt idx="14">
                  <c:v>1.2384259259259262E-2</c:v>
                </c:pt>
                <c:pt idx="15">
                  <c:v>1.2569444444444439E-2</c:v>
                </c:pt>
                <c:pt idx="16">
                  <c:v>1.2986111111111101E-2</c:v>
                </c:pt>
                <c:pt idx="17">
                  <c:v>1.3240740740740733E-2</c:v>
                </c:pt>
                <c:pt idx="18">
                  <c:v>1.366898148148149E-2</c:v>
                </c:pt>
                <c:pt idx="19">
                  <c:v>1.3645833333333343E-2</c:v>
                </c:pt>
                <c:pt idx="20">
                  <c:v>1.4166666666666689E-2</c:v>
                </c:pt>
                <c:pt idx="21">
                  <c:v>1.5150462962962977E-2</c:v>
                </c:pt>
                <c:pt idx="22">
                  <c:v>1.6215277777777787E-2</c:v>
                </c:pt>
                <c:pt idx="23">
                  <c:v>1.7245370370370383E-2</c:v>
                </c:pt>
                <c:pt idx="24">
                  <c:v>1.800925925925928E-2</c:v>
                </c:pt>
                <c:pt idx="25">
                  <c:v>1.8587962962962973E-2</c:v>
                </c:pt>
                <c:pt idx="26">
                  <c:v>1.9768518518518546E-2</c:v>
                </c:pt>
                <c:pt idx="27">
                  <c:v>2.0729166666666687E-2</c:v>
                </c:pt>
                <c:pt idx="28">
                  <c:v>2.1608796296296306E-2</c:v>
                </c:pt>
                <c:pt idx="29">
                  <c:v>2.2037037037037022E-2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628-4C4B-B88B-6312C1A7B1BF}"/>
            </c:ext>
          </c:extLst>
        </c:ser>
        <c:ser>
          <c:idx val="17"/>
          <c:order val="17"/>
          <c:tx>
            <c:strRef>
              <c:f>Sheet1!$A$19:$H$19</c:f>
              <c:strCache>
                <c:ptCount val="8"/>
                <c:pt idx="0">
                  <c:v>18</c:v>
                </c:pt>
                <c:pt idx="1">
                  <c:v>7</c:v>
                </c:pt>
                <c:pt idx="2">
                  <c:v>Тылиндус</c:v>
                </c:pt>
                <c:pt idx="3">
                  <c:v>Александр</c:v>
                </c:pt>
                <c:pt idx="4">
                  <c:v>39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Чемпионат РБ по триатлону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Sheet1!$BN$19:$CQ$19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5.3472222222222185E-3</c:v>
                </c:pt>
                <c:pt idx="2">
                  <c:v>5.6597222222222222E-3</c:v>
                </c:pt>
                <c:pt idx="3">
                  <c:v>6.400462962962962E-3</c:v>
                </c:pt>
                <c:pt idx="4">
                  <c:v>6.481481481481477E-3</c:v>
                </c:pt>
                <c:pt idx="5">
                  <c:v>7.0601851851851832E-3</c:v>
                </c:pt>
                <c:pt idx="6">
                  <c:v>9.3634259259259278E-3</c:v>
                </c:pt>
                <c:pt idx="7">
                  <c:v>9.5370370370370383E-3</c:v>
                </c:pt>
                <c:pt idx="8">
                  <c:v>9.7800925925926041E-3</c:v>
                </c:pt>
                <c:pt idx="9">
                  <c:v>1.0023148148148142E-2</c:v>
                </c:pt>
                <c:pt idx="10">
                  <c:v>1.0335648148148149E-2</c:v>
                </c:pt>
                <c:pt idx="11">
                  <c:v>1.0960648148148136E-2</c:v>
                </c:pt>
                <c:pt idx="12">
                  <c:v>1.1006944444444444E-2</c:v>
                </c:pt>
                <c:pt idx="13">
                  <c:v>1.1087962962962966E-2</c:v>
                </c:pt>
                <c:pt idx="14">
                  <c:v>1.1111111111111127E-2</c:v>
                </c:pt>
                <c:pt idx="15">
                  <c:v>1.1226851851851863E-2</c:v>
                </c:pt>
                <c:pt idx="16">
                  <c:v>1.1504629629629642E-2</c:v>
                </c:pt>
                <c:pt idx="17">
                  <c:v>1.1712962962962981E-2</c:v>
                </c:pt>
                <c:pt idx="18">
                  <c:v>1.2222222222222232E-2</c:v>
                </c:pt>
                <c:pt idx="19">
                  <c:v>1.2372685185185195E-2</c:v>
                </c:pt>
                <c:pt idx="20">
                  <c:v>1.2858796296296299E-2</c:v>
                </c:pt>
                <c:pt idx="21">
                  <c:v>1.4039351851851858E-2</c:v>
                </c:pt>
                <c:pt idx="22">
                  <c:v>1.5231481481481485E-2</c:v>
                </c:pt>
                <c:pt idx="23">
                  <c:v>1.6377314814814831E-2</c:v>
                </c:pt>
                <c:pt idx="24">
                  <c:v>1.7187500000000022E-2</c:v>
                </c:pt>
                <c:pt idx="25">
                  <c:v>1.7916666666666664E-2</c:v>
                </c:pt>
                <c:pt idx="26">
                  <c:v>1.9652777777777797E-2</c:v>
                </c:pt>
                <c:pt idx="27">
                  <c:v>2.0879629629629637E-2</c:v>
                </c:pt>
                <c:pt idx="28">
                  <c:v>2.1956018518518527E-2</c:v>
                </c:pt>
                <c:pt idx="29">
                  <c:v>2.2499999999999992E-2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628-4C4B-B88B-6312C1A7B1BF}"/>
            </c:ext>
          </c:extLst>
        </c:ser>
        <c:ser>
          <c:idx val="18"/>
          <c:order val="18"/>
          <c:tx>
            <c:strRef>
              <c:f>Sheet1!$A$20:$H$20</c:f>
              <c:strCache>
                <c:ptCount val="8"/>
                <c:pt idx="0">
                  <c:v>19</c:v>
                </c:pt>
                <c:pt idx="1">
                  <c:v>155</c:v>
                </c:pt>
                <c:pt idx="2">
                  <c:v>Кожан</c:v>
                </c:pt>
                <c:pt idx="3">
                  <c:v>Валерий</c:v>
                </c:pt>
                <c:pt idx="4">
                  <c:v>51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М 50-54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Sheet1!$BN$20:$CQ$20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7.6967592592592574E-3</c:v>
                </c:pt>
                <c:pt idx="2">
                  <c:v>8.1481481481481474E-3</c:v>
                </c:pt>
                <c:pt idx="3">
                  <c:v>9.571759259259259E-3</c:v>
                </c:pt>
                <c:pt idx="4">
                  <c:v>9.7800925925925902E-3</c:v>
                </c:pt>
                <c:pt idx="5">
                  <c:v>1.02199074074074E-2</c:v>
                </c:pt>
                <c:pt idx="6">
                  <c:v>1.1261574074074063E-2</c:v>
                </c:pt>
                <c:pt idx="7">
                  <c:v>1.1365740740740732E-2</c:v>
                </c:pt>
                <c:pt idx="8">
                  <c:v>1.1608796296296311E-2</c:v>
                </c:pt>
                <c:pt idx="9">
                  <c:v>1.1828703703703702E-2</c:v>
                </c:pt>
                <c:pt idx="10">
                  <c:v>1.2175925925925923E-2</c:v>
                </c:pt>
                <c:pt idx="11">
                  <c:v>1.3090277777777756E-2</c:v>
                </c:pt>
                <c:pt idx="12">
                  <c:v>1.3182870370370373E-2</c:v>
                </c:pt>
                <c:pt idx="13">
                  <c:v>1.3368055555555564E-2</c:v>
                </c:pt>
                <c:pt idx="14">
                  <c:v>1.3425925925925938E-2</c:v>
                </c:pt>
                <c:pt idx="15">
                  <c:v>1.3622685185185196E-2</c:v>
                </c:pt>
                <c:pt idx="16">
                  <c:v>1.4027777777777792E-2</c:v>
                </c:pt>
                <c:pt idx="17">
                  <c:v>1.428240740740741E-2</c:v>
                </c:pt>
                <c:pt idx="18">
                  <c:v>1.4733796296296287E-2</c:v>
                </c:pt>
                <c:pt idx="19">
                  <c:v>1.505787037037036E-2</c:v>
                </c:pt>
                <c:pt idx="20">
                  <c:v>1.5937499999999993E-2</c:v>
                </c:pt>
                <c:pt idx="21">
                  <c:v>1.7326388888888891E-2</c:v>
                </c:pt>
                <c:pt idx="22">
                  <c:v>1.8599537037037039E-2</c:v>
                </c:pt>
                <c:pt idx="23">
                  <c:v>1.9733796296296291E-2</c:v>
                </c:pt>
                <c:pt idx="24">
                  <c:v>2.0543981481481483E-2</c:v>
                </c:pt>
                <c:pt idx="25">
                  <c:v>2.1180555555555536E-2</c:v>
                </c:pt>
                <c:pt idx="26">
                  <c:v>2.2465277777777765E-2</c:v>
                </c:pt>
                <c:pt idx="27">
                  <c:v>2.332175925925925E-2</c:v>
                </c:pt>
                <c:pt idx="28">
                  <c:v>2.4004629629629626E-2</c:v>
                </c:pt>
                <c:pt idx="29">
                  <c:v>2.4386574074074047E-2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628-4C4B-B88B-6312C1A7B1BF}"/>
            </c:ext>
          </c:extLst>
        </c:ser>
        <c:ser>
          <c:idx val="19"/>
          <c:order val="19"/>
          <c:tx>
            <c:strRef>
              <c:f>Sheet1!$A$21:$H$21</c:f>
              <c:strCache>
                <c:ptCount val="8"/>
                <c:pt idx="0">
                  <c:v>20</c:v>
                </c:pt>
                <c:pt idx="1">
                  <c:v>10</c:v>
                </c:pt>
                <c:pt idx="2">
                  <c:v>Пульман</c:v>
                </c:pt>
                <c:pt idx="3">
                  <c:v>Алексей</c:v>
                </c:pt>
                <c:pt idx="4">
                  <c:v>40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Чемпионат РБ по триатлону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Sheet1!$BN$21:$CQ$21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6.0069444444444432E-3</c:v>
                </c:pt>
                <c:pt idx="2">
                  <c:v>6.2037037037037009E-3</c:v>
                </c:pt>
                <c:pt idx="3">
                  <c:v>7.2106481481481466E-3</c:v>
                </c:pt>
                <c:pt idx="4">
                  <c:v>7.3148148148148087E-3</c:v>
                </c:pt>
                <c:pt idx="5">
                  <c:v>7.5347222222222204E-3</c:v>
                </c:pt>
                <c:pt idx="6">
                  <c:v>8.4143518518518395E-3</c:v>
                </c:pt>
                <c:pt idx="7">
                  <c:v>8.5416666666666696E-3</c:v>
                </c:pt>
                <c:pt idx="8">
                  <c:v>8.7615740740740744E-3</c:v>
                </c:pt>
                <c:pt idx="9">
                  <c:v>9.016203703703693E-3</c:v>
                </c:pt>
                <c:pt idx="10">
                  <c:v>9.3981481481481416E-3</c:v>
                </c:pt>
                <c:pt idx="11">
                  <c:v>1.0057870370370356E-2</c:v>
                </c:pt>
                <c:pt idx="12">
                  <c:v>1.0173611111111105E-2</c:v>
                </c:pt>
                <c:pt idx="13">
                  <c:v>1.035879629629631E-2</c:v>
                </c:pt>
                <c:pt idx="14">
                  <c:v>1.0474537037037046E-2</c:v>
                </c:pt>
                <c:pt idx="15">
                  <c:v>1.0659722222222237E-2</c:v>
                </c:pt>
                <c:pt idx="16">
                  <c:v>1.1087962962962966E-2</c:v>
                </c:pt>
                <c:pt idx="17">
                  <c:v>1.1319444444444438E-2</c:v>
                </c:pt>
                <c:pt idx="18">
                  <c:v>1.174768518518518E-2</c:v>
                </c:pt>
                <c:pt idx="19">
                  <c:v>1.1631944444444445E-2</c:v>
                </c:pt>
                <c:pt idx="20">
                  <c:v>1.2488425925925944E-2</c:v>
                </c:pt>
                <c:pt idx="21">
                  <c:v>1.4421296296296307E-2</c:v>
                </c:pt>
                <c:pt idx="22">
                  <c:v>1.6145833333333331E-2</c:v>
                </c:pt>
                <c:pt idx="23">
                  <c:v>1.7893518518518531E-2</c:v>
                </c:pt>
                <c:pt idx="24">
                  <c:v>1.9189814814814826E-2</c:v>
                </c:pt>
                <c:pt idx="25">
                  <c:v>2.0312499999999983E-2</c:v>
                </c:pt>
                <c:pt idx="26">
                  <c:v>2.2222222222222227E-2</c:v>
                </c:pt>
                <c:pt idx="27">
                  <c:v>2.34375E-2</c:v>
                </c:pt>
                <c:pt idx="28">
                  <c:v>2.4317129629629619E-2</c:v>
                </c:pt>
                <c:pt idx="29">
                  <c:v>2.4675925925925934E-2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628-4C4B-B88B-6312C1A7B1BF}"/>
            </c:ext>
          </c:extLst>
        </c:ser>
        <c:ser>
          <c:idx val="20"/>
          <c:order val="20"/>
          <c:tx>
            <c:strRef>
              <c:f>Sheet1!$A$22:$H$22</c:f>
              <c:strCache>
                <c:ptCount val="8"/>
                <c:pt idx="0">
                  <c:v>21</c:v>
                </c:pt>
                <c:pt idx="1">
                  <c:v>179</c:v>
                </c:pt>
                <c:pt idx="2">
                  <c:v>Malygin</c:v>
                </c:pt>
                <c:pt idx="3">
                  <c:v>Alexander</c:v>
                </c:pt>
                <c:pt idx="4">
                  <c:v>37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Sheet1!$BN$22:$CQ$22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5.4861111111111117E-3</c:v>
                </c:pt>
                <c:pt idx="2">
                  <c:v>5.5208333333333325E-3</c:v>
                </c:pt>
                <c:pt idx="3">
                  <c:v>7.0833333333333304E-3</c:v>
                </c:pt>
                <c:pt idx="4">
                  <c:v>7.3842592592592571E-3</c:v>
                </c:pt>
                <c:pt idx="5">
                  <c:v>7.8125E-3</c:v>
                </c:pt>
                <c:pt idx="6">
                  <c:v>9.5138888888888912E-3</c:v>
                </c:pt>
                <c:pt idx="7">
                  <c:v>9.7106481481481488E-3</c:v>
                </c:pt>
                <c:pt idx="8">
                  <c:v>1.0092592592592597E-2</c:v>
                </c:pt>
                <c:pt idx="9">
                  <c:v>1.0370370370370363E-2</c:v>
                </c:pt>
                <c:pt idx="10">
                  <c:v>1.0891203703703695E-2</c:v>
                </c:pt>
                <c:pt idx="11">
                  <c:v>1.1782407407407394E-2</c:v>
                </c:pt>
                <c:pt idx="12">
                  <c:v>1.1874999999999997E-2</c:v>
                </c:pt>
                <c:pt idx="13">
                  <c:v>1.2083333333333349E-2</c:v>
                </c:pt>
                <c:pt idx="14">
                  <c:v>1.2164351851851857E-2</c:v>
                </c:pt>
                <c:pt idx="15">
                  <c:v>1.2361111111111114E-2</c:v>
                </c:pt>
                <c:pt idx="16">
                  <c:v>1.2835648148148152E-2</c:v>
                </c:pt>
                <c:pt idx="17">
                  <c:v>1.3055555555555556E-2</c:v>
                </c:pt>
                <c:pt idx="18">
                  <c:v>1.3645833333333315E-2</c:v>
                </c:pt>
                <c:pt idx="19">
                  <c:v>1.3472222222222205E-2</c:v>
                </c:pt>
                <c:pt idx="20">
                  <c:v>1.4178240740740727E-2</c:v>
                </c:pt>
                <c:pt idx="21">
                  <c:v>1.5856481481481458E-2</c:v>
                </c:pt>
                <c:pt idx="22">
                  <c:v>1.7164351851851833E-2</c:v>
                </c:pt>
                <c:pt idx="23">
                  <c:v>1.8449074074074062E-2</c:v>
                </c:pt>
                <c:pt idx="24">
                  <c:v>1.9456018518518498E-2</c:v>
                </c:pt>
                <c:pt idx="25">
                  <c:v>2.0300925925925889E-2</c:v>
                </c:pt>
                <c:pt idx="26">
                  <c:v>2.2013888888888888E-2</c:v>
                </c:pt>
                <c:pt idx="27">
                  <c:v>2.3356481481481478E-2</c:v>
                </c:pt>
                <c:pt idx="28">
                  <c:v>2.4212962962962936E-2</c:v>
                </c:pt>
                <c:pt idx="29">
                  <c:v>2.4768518518518468E-2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628-4C4B-B88B-6312C1A7B1BF}"/>
            </c:ext>
          </c:extLst>
        </c:ser>
        <c:ser>
          <c:idx val="21"/>
          <c:order val="21"/>
          <c:tx>
            <c:strRef>
              <c:f>Sheet1!$A$23:$H$23</c:f>
              <c:strCache>
                <c:ptCount val="8"/>
                <c:pt idx="0">
                  <c:v>22</c:v>
                </c:pt>
                <c:pt idx="1">
                  <c:v>109</c:v>
                </c:pt>
                <c:pt idx="2">
                  <c:v>Новицкий</c:v>
                </c:pt>
                <c:pt idx="3">
                  <c:v>Александр</c:v>
                </c:pt>
                <c:pt idx="4">
                  <c:v>37</c:v>
                </c:pt>
                <c:pt idx="5">
                  <c:v>Республика Беларусь</c:v>
                </c:pt>
                <c:pt idx="6">
                  <c:v>Altius!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Sheet1!$BN$23:$CQ$23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5.8101851851851856E-3</c:v>
                </c:pt>
                <c:pt idx="2">
                  <c:v>6.1689814814814802E-3</c:v>
                </c:pt>
                <c:pt idx="3">
                  <c:v>7.0023148148148154E-3</c:v>
                </c:pt>
                <c:pt idx="4">
                  <c:v>7.0486111111111097E-3</c:v>
                </c:pt>
                <c:pt idx="5">
                  <c:v>7.1527777777777718E-3</c:v>
                </c:pt>
                <c:pt idx="6">
                  <c:v>7.5810185185185147E-3</c:v>
                </c:pt>
                <c:pt idx="7">
                  <c:v>7.6736111111111172E-3</c:v>
                </c:pt>
                <c:pt idx="8">
                  <c:v>8.0439814814814853E-3</c:v>
                </c:pt>
                <c:pt idx="9">
                  <c:v>8.1018518518518462E-3</c:v>
                </c:pt>
                <c:pt idx="10">
                  <c:v>8.2060185185185153E-3</c:v>
                </c:pt>
                <c:pt idx="11">
                  <c:v>8.3912037037036785E-3</c:v>
                </c:pt>
                <c:pt idx="12">
                  <c:v>8.3680555555555453E-3</c:v>
                </c:pt>
                <c:pt idx="13">
                  <c:v>8.4143518518518534E-3</c:v>
                </c:pt>
                <c:pt idx="14">
                  <c:v>8.4143518518518534E-3</c:v>
                </c:pt>
                <c:pt idx="15">
                  <c:v>8.3333333333333454E-3</c:v>
                </c:pt>
                <c:pt idx="16">
                  <c:v>8.3680555555555591E-3</c:v>
                </c:pt>
                <c:pt idx="17">
                  <c:v>8.5763888888888834E-3</c:v>
                </c:pt>
                <c:pt idx="18">
                  <c:v>9.1550925925925897E-3</c:v>
                </c:pt>
                <c:pt idx="19">
                  <c:v>9.0972222222222149E-3</c:v>
                </c:pt>
                <c:pt idx="20">
                  <c:v>1.0254629629629641E-2</c:v>
                </c:pt>
                <c:pt idx="21">
                  <c:v>1.2083333333333321E-2</c:v>
                </c:pt>
                <c:pt idx="22">
                  <c:v>1.3668981481481463E-2</c:v>
                </c:pt>
                <c:pt idx="23">
                  <c:v>1.5370370370370368E-2</c:v>
                </c:pt>
                <c:pt idx="24">
                  <c:v>1.6689814814814796E-2</c:v>
                </c:pt>
                <c:pt idx="25">
                  <c:v>1.7812499999999981E-2</c:v>
                </c:pt>
                <c:pt idx="26">
                  <c:v>2.0381944444444439E-2</c:v>
                </c:pt>
                <c:pt idx="27">
                  <c:v>2.2349537037037043E-2</c:v>
                </c:pt>
                <c:pt idx="28">
                  <c:v>2.4247685185185164E-2</c:v>
                </c:pt>
                <c:pt idx="29">
                  <c:v>2.5497685185185165E-2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628-4C4B-B88B-6312C1A7B1BF}"/>
            </c:ext>
          </c:extLst>
        </c:ser>
        <c:ser>
          <c:idx val="22"/>
          <c:order val="22"/>
          <c:tx>
            <c:strRef>
              <c:f>Sheet1!$A$24:$H$24</c:f>
              <c:strCache>
                <c:ptCount val="8"/>
                <c:pt idx="0">
                  <c:v>23</c:v>
                </c:pt>
                <c:pt idx="1">
                  <c:v>184</c:v>
                </c:pt>
                <c:pt idx="2">
                  <c:v>Новиков</c:v>
                </c:pt>
                <c:pt idx="3">
                  <c:v>Кирилл</c:v>
                </c:pt>
                <c:pt idx="4">
                  <c:v>36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Sheet1!$BN$24:$CQ$24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7.8240740740740736E-3</c:v>
                </c:pt>
                <c:pt idx="2">
                  <c:v>7.8356481481481506E-3</c:v>
                </c:pt>
                <c:pt idx="3">
                  <c:v>9.4212962962963026E-3</c:v>
                </c:pt>
                <c:pt idx="4">
                  <c:v>9.6759259259259281E-3</c:v>
                </c:pt>
                <c:pt idx="5">
                  <c:v>1.0162037037037039E-2</c:v>
                </c:pt>
                <c:pt idx="6">
                  <c:v>1.185185185185185E-2</c:v>
                </c:pt>
                <c:pt idx="7">
                  <c:v>1.2048611111111107E-2</c:v>
                </c:pt>
                <c:pt idx="8">
                  <c:v>1.2569444444444453E-2</c:v>
                </c:pt>
                <c:pt idx="9">
                  <c:v>1.292824074074074E-2</c:v>
                </c:pt>
                <c:pt idx="10">
                  <c:v>1.3414351851851858E-2</c:v>
                </c:pt>
                <c:pt idx="11">
                  <c:v>1.443287037037036E-2</c:v>
                </c:pt>
                <c:pt idx="12">
                  <c:v>1.4618055555555551E-2</c:v>
                </c:pt>
                <c:pt idx="13">
                  <c:v>1.486111111111113E-2</c:v>
                </c:pt>
                <c:pt idx="14">
                  <c:v>1.4918981481481491E-2</c:v>
                </c:pt>
                <c:pt idx="15">
                  <c:v>1.501157407407408E-2</c:v>
                </c:pt>
                <c:pt idx="16">
                  <c:v>1.5370370370370381E-2</c:v>
                </c:pt>
                <c:pt idx="17">
                  <c:v>1.5601851851851853E-2</c:v>
                </c:pt>
                <c:pt idx="18">
                  <c:v>1.5844907407407405E-2</c:v>
                </c:pt>
                <c:pt idx="19">
                  <c:v>1.5648148148148147E-2</c:v>
                </c:pt>
                <c:pt idx="20">
                  <c:v>1.6412037037037031E-2</c:v>
                </c:pt>
                <c:pt idx="21">
                  <c:v>1.7858796296296289E-2</c:v>
                </c:pt>
                <c:pt idx="22">
                  <c:v>1.894675925925926E-2</c:v>
                </c:pt>
                <c:pt idx="23">
                  <c:v>1.9988425925925923E-2</c:v>
                </c:pt>
                <c:pt idx="24">
                  <c:v>2.0844907407407409E-2</c:v>
                </c:pt>
                <c:pt idx="25">
                  <c:v>2.1527777777777757E-2</c:v>
                </c:pt>
                <c:pt idx="26">
                  <c:v>2.2986111111111124E-2</c:v>
                </c:pt>
                <c:pt idx="27">
                  <c:v>2.4143518518518509E-2</c:v>
                </c:pt>
                <c:pt idx="28">
                  <c:v>2.5196759259259266E-2</c:v>
                </c:pt>
                <c:pt idx="29">
                  <c:v>2.568287037037037E-2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628-4C4B-B88B-6312C1A7B1BF}"/>
            </c:ext>
          </c:extLst>
        </c:ser>
        <c:ser>
          <c:idx val="23"/>
          <c:order val="23"/>
          <c:tx>
            <c:strRef>
              <c:f>Sheet1!$A$25:$H$25</c:f>
              <c:strCache>
                <c:ptCount val="8"/>
                <c:pt idx="0">
                  <c:v>24</c:v>
                </c:pt>
                <c:pt idx="1">
                  <c:v>230</c:v>
                </c:pt>
                <c:pt idx="2">
                  <c:v>Буткарев</c:v>
                </c:pt>
                <c:pt idx="3">
                  <c:v>Сергей</c:v>
                </c:pt>
                <c:pt idx="4">
                  <c:v>37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Sheet1!$BN$25:$CQ$25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7.3611111111111134E-3</c:v>
                </c:pt>
                <c:pt idx="2">
                  <c:v>7.6041666666666688E-3</c:v>
                </c:pt>
                <c:pt idx="3">
                  <c:v>1.0138888888888892E-2</c:v>
                </c:pt>
                <c:pt idx="4">
                  <c:v>1.0312500000000002E-2</c:v>
                </c:pt>
                <c:pt idx="5">
                  <c:v>1.0787037037037039E-2</c:v>
                </c:pt>
                <c:pt idx="6">
                  <c:v>1.214120370370371E-2</c:v>
                </c:pt>
                <c:pt idx="7">
                  <c:v>1.2291666666666673E-2</c:v>
                </c:pt>
                <c:pt idx="8">
                  <c:v>1.2719907407407416E-2</c:v>
                </c:pt>
                <c:pt idx="9">
                  <c:v>1.2939814814814821E-2</c:v>
                </c:pt>
                <c:pt idx="10">
                  <c:v>1.3344907407407403E-2</c:v>
                </c:pt>
                <c:pt idx="11">
                  <c:v>1.4513888888888882E-2</c:v>
                </c:pt>
                <c:pt idx="12">
                  <c:v>1.4664351851851859E-2</c:v>
                </c:pt>
                <c:pt idx="13">
                  <c:v>1.4976851851851866E-2</c:v>
                </c:pt>
                <c:pt idx="14">
                  <c:v>1.5069444444444455E-2</c:v>
                </c:pt>
                <c:pt idx="15">
                  <c:v>1.5324074074074087E-2</c:v>
                </c:pt>
                <c:pt idx="16">
                  <c:v>1.623842592592592E-2</c:v>
                </c:pt>
                <c:pt idx="17">
                  <c:v>1.6620370370370396E-2</c:v>
                </c:pt>
                <c:pt idx="18">
                  <c:v>1.7245370370370383E-2</c:v>
                </c:pt>
                <c:pt idx="19">
                  <c:v>1.7384259259259252E-2</c:v>
                </c:pt>
                <c:pt idx="20">
                  <c:v>1.8113425925925936E-2</c:v>
                </c:pt>
                <c:pt idx="21">
                  <c:v>1.9606481481481489E-2</c:v>
                </c:pt>
                <c:pt idx="22">
                  <c:v>2.0844907407407409E-2</c:v>
                </c:pt>
                <c:pt idx="23">
                  <c:v>2.19212962962963E-2</c:v>
                </c:pt>
                <c:pt idx="24">
                  <c:v>2.2789351851851852E-2</c:v>
                </c:pt>
                <c:pt idx="25">
                  <c:v>2.3414351851851839E-2</c:v>
                </c:pt>
                <c:pt idx="26">
                  <c:v>2.466435185185184E-2</c:v>
                </c:pt>
                <c:pt idx="27">
                  <c:v>2.5671296296296303E-2</c:v>
                </c:pt>
                <c:pt idx="28">
                  <c:v>2.6249999999999996E-2</c:v>
                </c:pt>
                <c:pt idx="29">
                  <c:v>2.662037037037035E-2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628-4C4B-B88B-6312C1A7B1BF}"/>
            </c:ext>
          </c:extLst>
        </c:ser>
        <c:ser>
          <c:idx val="24"/>
          <c:order val="24"/>
          <c:tx>
            <c:strRef>
              <c:f>Sheet1!$A$26:$H$26</c:f>
              <c:strCache>
                <c:ptCount val="8"/>
                <c:pt idx="0">
                  <c:v>25</c:v>
                </c:pt>
                <c:pt idx="1">
                  <c:v>110</c:v>
                </c:pt>
                <c:pt idx="2">
                  <c:v>Богуш</c:v>
                </c:pt>
                <c:pt idx="3">
                  <c:v>Вадим</c:v>
                </c:pt>
                <c:pt idx="4">
                  <c:v>40</c:v>
                </c:pt>
                <c:pt idx="5">
                  <c:v>Республика Беларусь</c:v>
                </c:pt>
                <c:pt idx="6">
                  <c:v>Altius!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Sheet1!$BN$26:$CQ$26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7.7314814814814815E-3</c:v>
                </c:pt>
                <c:pt idx="2">
                  <c:v>8.4490740740740741E-3</c:v>
                </c:pt>
                <c:pt idx="3">
                  <c:v>1.0312500000000002E-2</c:v>
                </c:pt>
                <c:pt idx="4">
                  <c:v>1.0706018518518517E-2</c:v>
                </c:pt>
                <c:pt idx="5">
                  <c:v>1.1342592592592599E-2</c:v>
                </c:pt>
                <c:pt idx="6">
                  <c:v>1.3553240740740727E-2</c:v>
                </c:pt>
                <c:pt idx="7">
                  <c:v>1.3935185185185189E-2</c:v>
                </c:pt>
                <c:pt idx="8">
                  <c:v>1.4479166666666668E-2</c:v>
                </c:pt>
                <c:pt idx="9">
                  <c:v>1.4861111111111103E-2</c:v>
                </c:pt>
                <c:pt idx="10">
                  <c:v>1.5590277777777772E-2</c:v>
                </c:pt>
                <c:pt idx="11">
                  <c:v>1.6770833333333318E-2</c:v>
                </c:pt>
                <c:pt idx="12">
                  <c:v>1.7071759259259259E-2</c:v>
                </c:pt>
                <c:pt idx="13">
                  <c:v>1.7453703703703707E-2</c:v>
                </c:pt>
                <c:pt idx="14">
                  <c:v>1.7731481481481487E-2</c:v>
                </c:pt>
                <c:pt idx="15">
                  <c:v>1.815972222222223E-2</c:v>
                </c:pt>
                <c:pt idx="16">
                  <c:v>1.9178240740740732E-2</c:v>
                </c:pt>
                <c:pt idx="17">
                  <c:v>1.9629629629629608E-2</c:v>
                </c:pt>
                <c:pt idx="18">
                  <c:v>2.0162037037037034E-2</c:v>
                </c:pt>
                <c:pt idx="19">
                  <c:v>2.0381944444444453E-2</c:v>
                </c:pt>
                <c:pt idx="20">
                  <c:v>2.2118055555555571E-2</c:v>
                </c:pt>
                <c:pt idx="21">
                  <c:v>2.2673611111111117E-2</c:v>
                </c:pt>
                <c:pt idx="22">
                  <c:v>2.3356481481481478E-2</c:v>
                </c:pt>
                <c:pt idx="23">
                  <c:v>2.401620370370372E-2</c:v>
                </c:pt>
                <c:pt idx="24">
                  <c:v>2.4444444444444435E-2</c:v>
                </c:pt>
                <c:pt idx="25">
                  <c:v>2.4826388888888884E-2</c:v>
                </c:pt>
                <c:pt idx="26">
                  <c:v>2.5474537037037059E-2</c:v>
                </c:pt>
                <c:pt idx="27">
                  <c:v>2.6041666666666685E-2</c:v>
                </c:pt>
                <c:pt idx="28">
                  <c:v>2.6493055555555561E-2</c:v>
                </c:pt>
                <c:pt idx="29">
                  <c:v>2.6747685185185166E-2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628-4C4B-B88B-6312C1A7B1BF}"/>
            </c:ext>
          </c:extLst>
        </c:ser>
        <c:ser>
          <c:idx val="25"/>
          <c:order val="25"/>
          <c:tx>
            <c:strRef>
              <c:f>Sheet1!$A$27:$H$27</c:f>
              <c:strCache>
                <c:ptCount val="8"/>
                <c:pt idx="0">
                  <c:v>26</c:v>
                </c:pt>
                <c:pt idx="1">
                  <c:v>52</c:v>
                </c:pt>
                <c:pt idx="2">
                  <c:v>Старцев</c:v>
                </c:pt>
                <c:pt idx="3">
                  <c:v>Павел</c:v>
                </c:pt>
                <c:pt idx="4">
                  <c:v>46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Sheet1!$BN$27:$CQ$27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6.9212962962963004E-3</c:v>
                </c:pt>
                <c:pt idx="2">
                  <c:v>7.7546296296296287E-3</c:v>
                </c:pt>
                <c:pt idx="3">
                  <c:v>9.1550925925925897E-3</c:v>
                </c:pt>
                <c:pt idx="4">
                  <c:v>9.386574074074075E-3</c:v>
                </c:pt>
                <c:pt idx="5">
                  <c:v>9.8263888888888845E-3</c:v>
                </c:pt>
                <c:pt idx="6">
                  <c:v>1.1840277777777769E-2</c:v>
                </c:pt>
                <c:pt idx="7">
                  <c:v>1.2083333333333335E-2</c:v>
                </c:pt>
                <c:pt idx="8">
                  <c:v>1.2523148148148158E-2</c:v>
                </c:pt>
                <c:pt idx="9">
                  <c:v>1.2824074074074071E-2</c:v>
                </c:pt>
                <c:pt idx="10">
                  <c:v>1.3356481481481469E-2</c:v>
                </c:pt>
                <c:pt idx="11">
                  <c:v>1.4421296296296279E-2</c:v>
                </c:pt>
                <c:pt idx="12">
                  <c:v>1.4652777777777778E-2</c:v>
                </c:pt>
                <c:pt idx="13">
                  <c:v>1.512731481481483E-2</c:v>
                </c:pt>
                <c:pt idx="14">
                  <c:v>1.5266203703703699E-2</c:v>
                </c:pt>
                <c:pt idx="15">
                  <c:v>1.5370370370370381E-2</c:v>
                </c:pt>
                <c:pt idx="16">
                  <c:v>1.5682870370370375E-2</c:v>
                </c:pt>
                <c:pt idx="17">
                  <c:v>1.5868055555555552E-2</c:v>
                </c:pt>
                <c:pt idx="18">
                  <c:v>1.6099537037037009E-2</c:v>
                </c:pt>
                <c:pt idx="19">
                  <c:v>1.636574074074075E-2</c:v>
                </c:pt>
                <c:pt idx="20">
                  <c:v>1.6944444444444456E-2</c:v>
                </c:pt>
                <c:pt idx="21">
                  <c:v>1.8437500000000009E-2</c:v>
                </c:pt>
                <c:pt idx="22">
                  <c:v>1.9861111111111135E-2</c:v>
                </c:pt>
                <c:pt idx="23">
                  <c:v>2.1215277777777791E-2</c:v>
                </c:pt>
                <c:pt idx="24">
                  <c:v>2.2233796296296293E-2</c:v>
                </c:pt>
                <c:pt idx="25">
                  <c:v>2.3043981481481485E-2</c:v>
                </c:pt>
                <c:pt idx="26">
                  <c:v>2.4733796296296323E-2</c:v>
                </c:pt>
                <c:pt idx="27">
                  <c:v>2.6064814814814818E-2</c:v>
                </c:pt>
                <c:pt idx="28">
                  <c:v>2.7245370370370392E-2</c:v>
                </c:pt>
                <c:pt idx="29">
                  <c:v>2.7916666666666645E-2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628-4C4B-B88B-6312C1A7B1BF}"/>
            </c:ext>
          </c:extLst>
        </c:ser>
        <c:ser>
          <c:idx val="26"/>
          <c:order val="26"/>
          <c:tx>
            <c:strRef>
              <c:f>Sheet1!$A$28:$H$28</c:f>
              <c:strCache>
                <c:ptCount val="8"/>
                <c:pt idx="0">
                  <c:v>27</c:v>
                </c:pt>
                <c:pt idx="1">
                  <c:v>8</c:v>
                </c:pt>
                <c:pt idx="2">
                  <c:v>Zhurauliou</c:v>
                </c:pt>
                <c:pt idx="3">
                  <c:v>Ryhor</c:v>
                </c:pt>
                <c:pt idx="4">
                  <c:v>42</c:v>
                </c:pt>
                <c:pt idx="5">
                  <c:v>Республика Беларусь</c:v>
                </c:pt>
                <c:pt idx="6">
                  <c:v>Grebenstar</c:v>
                </c:pt>
                <c:pt idx="7">
                  <c:v>Чемпионат РБ по триатлону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Sheet1!$BN$28:$CQ$28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6.770833333333337E-3</c:v>
                </c:pt>
                <c:pt idx="2">
                  <c:v>6.9560185185185176E-3</c:v>
                </c:pt>
                <c:pt idx="3">
                  <c:v>7.1412037037037052E-3</c:v>
                </c:pt>
                <c:pt idx="4">
                  <c:v>7.280092592592588E-3</c:v>
                </c:pt>
                <c:pt idx="5">
                  <c:v>7.5231481481481469E-3</c:v>
                </c:pt>
                <c:pt idx="6">
                  <c:v>8.4953703703703615E-3</c:v>
                </c:pt>
                <c:pt idx="7">
                  <c:v>8.6574074074074053E-3</c:v>
                </c:pt>
                <c:pt idx="8">
                  <c:v>8.9120370370370378E-3</c:v>
                </c:pt>
                <c:pt idx="9">
                  <c:v>9.1087962962962815E-3</c:v>
                </c:pt>
                <c:pt idx="10">
                  <c:v>9.4791666666666635E-3</c:v>
                </c:pt>
                <c:pt idx="11">
                  <c:v>1.0034722222222209E-2</c:v>
                </c:pt>
                <c:pt idx="12">
                  <c:v>1.0127314814814825E-2</c:v>
                </c:pt>
                <c:pt idx="13">
                  <c:v>1.0289351851851869E-2</c:v>
                </c:pt>
                <c:pt idx="14">
                  <c:v>1.0405092592592605E-2</c:v>
                </c:pt>
                <c:pt idx="15">
                  <c:v>1.0648148148148157E-2</c:v>
                </c:pt>
                <c:pt idx="16">
                  <c:v>1.113425925925926E-2</c:v>
                </c:pt>
                <c:pt idx="17">
                  <c:v>1.1273148148148143E-2</c:v>
                </c:pt>
                <c:pt idx="18">
                  <c:v>1.1655092592592592E-2</c:v>
                </c:pt>
                <c:pt idx="19">
                  <c:v>1.1932870370370358E-2</c:v>
                </c:pt>
                <c:pt idx="20">
                  <c:v>1.3078703703703703E-2</c:v>
                </c:pt>
                <c:pt idx="21">
                  <c:v>1.5150462962962949E-2</c:v>
                </c:pt>
                <c:pt idx="22">
                  <c:v>1.6944444444444429E-2</c:v>
                </c:pt>
                <c:pt idx="23">
                  <c:v>1.8854166666666644E-2</c:v>
                </c:pt>
                <c:pt idx="24">
                  <c:v>2.0254629629629622E-2</c:v>
                </c:pt>
                <c:pt idx="25">
                  <c:v>2.1469907407407396E-2</c:v>
                </c:pt>
                <c:pt idx="26">
                  <c:v>2.4016203703703692E-2</c:v>
                </c:pt>
                <c:pt idx="27">
                  <c:v>2.5671296296296303E-2</c:v>
                </c:pt>
                <c:pt idx="28">
                  <c:v>2.7245370370370336E-2</c:v>
                </c:pt>
                <c:pt idx="29">
                  <c:v>2.8078703703703689E-2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628-4C4B-B88B-6312C1A7B1BF}"/>
            </c:ext>
          </c:extLst>
        </c:ser>
        <c:ser>
          <c:idx val="27"/>
          <c:order val="27"/>
          <c:tx>
            <c:strRef>
              <c:f>Sheet1!$A$29:$H$29</c:f>
              <c:strCache>
                <c:ptCount val="8"/>
                <c:pt idx="0">
                  <c:v>28</c:v>
                </c:pt>
                <c:pt idx="1">
                  <c:v>11</c:v>
                </c:pt>
                <c:pt idx="2">
                  <c:v>Лукша</c:v>
                </c:pt>
                <c:pt idx="3">
                  <c:v>Татьяна</c:v>
                </c:pt>
                <c:pt idx="4">
                  <c:v>26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Чемпионат РБ по триатлону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Sheet1!$BN$29:$CQ$29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1.3310185185185161E-3</c:v>
                </c:pt>
                <c:pt idx="2">
                  <c:v>1.4583333333333323E-3</c:v>
                </c:pt>
                <c:pt idx="3">
                  <c:v>3.4490740740740766E-3</c:v>
                </c:pt>
                <c:pt idx="4">
                  <c:v>3.8541666666666585E-3</c:v>
                </c:pt>
                <c:pt idx="5">
                  <c:v>4.5949074074073948E-3</c:v>
                </c:pt>
                <c:pt idx="6">
                  <c:v>7.5462962962962871E-3</c:v>
                </c:pt>
                <c:pt idx="7">
                  <c:v>7.9513888888888828E-3</c:v>
                </c:pt>
                <c:pt idx="8">
                  <c:v>8.7268518518518606E-3</c:v>
                </c:pt>
                <c:pt idx="9">
                  <c:v>9.2708333333333393E-3</c:v>
                </c:pt>
                <c:pt idx="10">
                  <c:v>1.0208333333333319E-2</c:v>
                </c:pt>
                <c:pt idx="11">
                  <c:v>1.2314814814814792E-2</c:v>
                </c:pt>
                <c:pt idx="12">
                  <c:v>1.2731481481481483E-2</c:v>
                </c:pt>
                <c:pt idx="13">
                  <c:v>1.3472222222222233E-2</c:v>
                </c:pt>
                <c:pt idx="14">
                  <c:v>1.3981481481481484E-2</c:v>
                </c:pt>
                <c:pt idx="15">
                  <c:v>1.4652777777777792E-2</c:v>
                </c:pt>
                <c:pt idx="16">
                  <c:v>1.6307870370370375E-2</c:v>
                </c:pt>
                <c:pt idx="17">
                  <c:v>1.6828703703703707E-2</c:v>
                </c:pt>
                <c:pt idx="18">
                  <c:v>1.7499999999999988E-2</c:v>
                </c:pt>
                <c:pt idx="19">
                  <c:v>1.741898148148148E-2</c:v>
                </c:pt>
                <c:pt idx="20">
                  <c:v>1.804398148148148E-2</c:v>
                </c:pt>
                <c:pt idx="21">
                  <c:v>1.922453703703704E-2</c:v>
                </c:pt>
                <c:pt idx="22">
                  <c:v>2.0370370370370372E-2</c:v>
                </c:pt>
                <c:pt idx="23">
                  <c:v>2.1585648148148145E-2</c:v>
                </c:pt>
                <c:pt idx="24">
                  <c:v>2.2546296296296287E-2</c:v>
                </c:pt>
                <c:pt idx="25">
                  <c:v>2.3356481481481478E-2</c:v>
                </c:pt>
                <c:pt idx="26">
                  <c:v>2.5115740740740744E-2</c:v>
                </c:pt>
                <c:pt idx="27">
                  <c:v>2.6435185185185173E-2</c:v>
                </c:pt>
                <c:pt idx="28">
                  <c:v>2.7731481481481468E-2</c:v>
                </c:pt>
                <c:pt idx="29">
                  <c:v>2.8379629629629616E-2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628-4C4B-B88B-6312C1A7B1BF}"/>
            </c:ext>
          </c:extLst>
        </c:ser>
        <c:ser>
          <c:idx val="28"/>
          <c:order val="28"/>
          <c:tx>
            <c:strRef>
              <c:f>Sheet1!$A$30:$H$30</c:f>
              <c:strCache>
                <c:ptCount val="8"/>
                <c:pt idx="0">
                  <c:v>29</c:v>
                </c:pt>
                <c:pt idx="1">
                  <c:v>9</c:v>
                </c:pt>
                <c:pt idx="2">
                  <c:v>Мунтян</c:v>
                </c:pt>
                <c:pt idx="3">
                  <c:v>Сергей</c:v>
                </c:pt>
                <c:pt idx="4">
                  <c:v>38</c:v>
                </c:pt>
                <c:pt idx="5">
                  <c:v>Республика Беларусь</c:v>
                </c:pt>
                <c:pt idx="6">
                  <c:v>Grebenstar</c:v>
                </c:pt>
                <c:pt idx="7">
                  <c:v>Чемпионат РБ по триатлону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Sheet1!$BN$30:$CQ$30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7.0254629629629625E-3</c:v>
                </c:pt>
                <c:pt idx="2">
                  <c:v>7.6157407407407458E-3</c:v>
                </c:pt>
                <c:pt idx="3">
                  <c:v>9.30555555555556E-3</c:v>
                </c:pt>
                <c:pt idx="4">
                  <c:v>9.5254629629629717E-3</c:v>
                </c:pt>
                <c:pt idx="5">
                  <c:v>1.006944444444445E-2</c:v>
                </c:pt>
                <c:pt idx="6">
                  <c:v>1.2210648148148151E-2</c:v>
                </c:pt>
                <c:pt idx="7">
                  <c:v>1.2430555555555556E-2</c:v>
                </c:pt>
                <c:pt idx="8">
                  <c:v>1.2962962962962968E-2</c:v>
                </c:pt>
                <c:pt idx="9">
                  <c:v>1.3159722222222225E-2</c:v>
                </c:pt>
                <c:pt idx="10">
                  <c:v>1.3449074074074072E-2</c:v>
                </c:pt>
                <c:pt idx="11">
                  <c:v>1.4085648148148139E-2</c:v>
                </c:pt>
                <c:pt idx="12">
                  <c:v>1.41087962962963E-2</c:v>
                </c:pt>
                <c:pt idx="13">
                  <c:v>1.4259259259259277E-2</c:v>
                </c:pt>
                <c:pt idx="14">
                  <c:v>1.4317129629629638E-2</c:v>
                </c:pt>
                <c:pt idx="15">
                  <c:v>1.440972222222224E-2</c:v>
                </c:pt>
                <c:pt idx="16">
                  <c:v>1.4884259259259278E-2</c:v>
                </c:pt>
                <c:pt idx="17">
                  <c:v>1.5115740740740749E-2</c:v>
                </c:pt>
                <c:pt idx="18">
                  <c:v>1.550925925925925E-2</c:v>
                </c:pt>
                <c:pt idx="19">
                  <c:v>1.5740740740740736E-2</c:v>
                </c:pt>
                <c:pt idx="20">
                  <c:v>1.6388888888888897E-2</c:v>
                </c:pt>
                <c:pt idx="21">
                  <c:v>1.7847222222222223E-2</c:v>
                </c:pt>
                <c:pt idx="22">
                  <c:v>1.9305555555555548E-2</c:v>
                </c:pt>
                <c:pt idx="23">
                  <c:v>2.0833333333333343E-2</c:v>
                </c:pt>
                <c:pt idx="24">
                  <c:v>2.1956018518518527E-2</c:v>
                </c:pt>
                <c:pt idx="25">
                  <c:v>2.2824074074074052E-2</c:v>
                </c:pt>
                <c:pt idx="26">
                  <c:v>2.4768518518518523E-2</c:v>
                </c:pt>
                <c:pt idx="27">
                  <c:v>2.6284722222222223E-2</c:v>
                </c:pt>
                <c:pt idx="28">
                  <c:v>2.7743055555555562E-2</c:v>
                </c:pt>
                <c:pt idx="29">
                  <c:v>2.8495370370370365E-2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628-4C4B-B88B-6312C1A7B1BF}"/>
            </c:ext>
          </c:extLst>
        </c:ser>
        <c:ser>
          <c:idx val="29"/>
          <c:order val="29"/>
          <c:tx>
            <c:strRef>
              <c:f>Sheet1!$A$31:$H$31</c:f>
              <c:strCache>
                <c:ptCount val="8"/>
                <c:pt idx="0">
                  <c:v>30</c:v>
                </c:pt>
                <c:pt idx="1">
                  <c:v>218</c:v>
                </c:pt>
                <c:pt idx="2">
                  <c:v>Иванов</c:v>
                </c:pt>
                <c:pt idx="3">
                  <c:v>Денис</c:v>
                </c:pt>
                <c:pt idx="4">
                  <c:v>38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Sheet1!$BN$31:$CQ$31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8.7962962962962951E-3</c:v>
                </c:pt>
                <c:pt idx="2">
                  <c:v>9.3518518518518542E-3</c:v>
                </c:pt>
                <c:pt idx="3">
                  <c:v>1.1192129629629635E-2</c:v>
                </c:pt>
                <c:pt idx="4">
                  <c:v>1.1469907407407415E-2</c:v>
                </c:pt>
                <c:pt idx="5">
                  <c:v>1.202546296296296E-2</c:v>
                </c:pt>
                <c:pt idx="6">
                  <c:v>1.4328703703703691E-2</c:v>
                </c:pt>
                <c:pt idx="7">
                  <c:v>1.457175925925927E-2</c:v>
                </c:pt>
                <c:pt idx="8">
                  <c:v>1.4930555555555572E-2</c:v>
                </c:pt>
                <c:pt idx="9">
                  <c:v>1.518518518518519E-2</c:v>
                </c:pt>
                <c:pt idx="10">
                  <c:v>1.5555555555555545E-2</c:v>
                </c:pt>
                <c:pt idx="11">
                  <c:v>1.6493055555555539E-2</c:v>
                </c:pt>
                <c:pt idx="12">
                  <c:v>1.6655092592592596E-2</c:v>
                </c:pt>
                <c:pt idx="13">
                  <c:v>1.6898148148148162E-2</c:v>
                </c:pt>
                <c:pt idx="14">
                  <c:v>1.7071759259259273E-2</c:v>
                </c:pt>
                <c:pt idx="15">
                  <c:v>1.7349537037037052E-2</c:v>
                </c:pt>
                <c:pt idx="16">
                  <c:v>1.7997685185185186E-2</c:v>
                </c:pt>
                <c:pt idx="17">
                  <c:v>1.8287037037037046E-2</c:v>
                </c:pt>
                <c:pt idx="18">
                  <c:v>1.86574074074074E-2</c:v>
                </c:pt>
                <c:pt idx="19">
                  <c:v>1.8981481481481474E-2</c:v>
                </c:pt>
                <c:pt idx="20">
                  <c:v>1.967592592592593E-2</c:v>
                </c:pt>
                <c:pt idx="21">
                  <c:v>2.1134259259259255E-2</c:v>
                </c:pt>
                <c:pt idx="22">
                  <c:v>2.2291666666666654E-2</c:v>
                </c:pt>
                <c:pt idx="23">
                  <c:v>2.326388888888889E-2</c:v>
                </c:pt>
                <c:pt idx="24">
                  <c:v>2.4120370370370375E-2</c:v>
                </c:pt>
                <c:pt idx="25">
                  <c:v>2.481481481481479E-2</c:v>
                </c:pt>
                <c:pt idx="26">
                  <c:v>2.614583333333334E-2</c:v>
                </c:pt>
                <c:pt idx="27">
                  <c:v>2.7222222222222231E-2</c:v>
                </c:pt>
                <c:pt idx="28">
                  <c:v>2.8171296296296278E-2</c:v>
                </c:pt>
                <c:pt idx="29">
                  <c:v>2.857638888888886E-2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628-4C4B-B88B-6312C1A7B1BF}"/>
            </c:ext>
          </c:extLst>
        </c:ser>
        <c:ser>
          <c:idx val="30"/>
          <c:order val="30"/>
          <c:tx>
            <c:strRef>
              <c:f>Sheet1!$A$32:$H$32</c:f>
              <c:strCache>
                <c:ptCount val="8"/>
                <c:pt idx="0">
                  <c:v>31</c:v>
                </c:pt>
                <c:pt idx="1">
                  <c:v>122</c:v>
                </c:pt>
                <c:pt idx="2">
                  <c:v>Харитонов</c:v>
                </c:pt>
                <c:pt idx="3">
                  <c:v>Никита</c:v>
                </c:pt>
                <c:pt idx="4">
                  <c:v>24</c:v>
                </c:pt>
                <c:pt idx="5">
                  <c:v>Республика Беларусь</c:v>
                </c:pt>
                <c:pt idx="6">
                  <c:v>Многобор</c:v>
                </c:pt>
                <c:pt idx="7">
                  <c:v>М 18-24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Sheet1!$BN$32:$CQ$32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2.5694444444444436E-3</c:v>
                </c:pt>
                <c:pt idx="2">
                  <c:v>2.5115740740740758E-3</c:v>
                </c:pt>
                <c:pt idx="3">
                  <c:v>5.5208333333333359E-3</c:v>
                </c:pt>
                <c:pt idx="4">
                  <c:v>5.8680555555555569E-3</c:v>
                </c:pt>
                <c:pt idx="5">
                  <c:v>6.5624999999999989E-3</c:v>
                </c:pt>
                <c:pt idx="6">
                  <c:v>9.3402777777777807E-3</c:v>
                </c:pt>
                <c:pt idx="7">
                  <c:v>9.6990740740740822E-3</c:v>
                </c:pt>
                <c:pt idx="8">
                  <c:v>1.0312500000000002E-2</c:v>
                </c:pt>
                <c:pt idx="9">
                  <c:v>1.0775462962962959E-2</c:v>
                </c:pt>
                <c:pt idx="10">
                  <c:v>1.1550925925925923E-2</c:v>
                </c:pt>
                <c:pt idx="11">
                  <c:v>1.3298611111111094E-2</c:v>
                </c:pt>
                <c:pt idx="12">
                  <c:v>1.3576388888888888E-2</c:v>
                </c:pt>
                <c:pt idx="13">
                  <c:v>1.4050925925925939E-2</c:v>
                </c:pt>
                <c:pt idx="14">
                  <c:v>1.4398148148148146E-2</c:v>
                </c:pt>
                <c:pt idx="15">
                  <c:v>1.489583333333333E-2</c:v>
                </c:pt>
                <c:pt idx="16">
                  <c:v>1.6365740740740736E-2</c:v>
                </c:pt>
                <c:pt idx="17">
                  <c:v>1.6863425925925934E-2</c:v>
                </c:pt>
                <c:pt idx="18">
                  <c:v>1.7476851851851855E-2</c:v>
                </c:pt>
                <c:pt idx="19">
                  <c:v>1.7291666666666664E-2</c:v>
                </c:pt>
                <c:pt idx="20">
                  <c:v>1.7847222222222237E-2</c:v>
                </c:pt>
                <c:pt idx="21">
                  <c:v>1.9374999999999989E-2</c:v>
                </c:pt>
                <c:pt idx="22">
                  <c:v>2.086805555555557E-2</c:v>
                </c:pt>
                <c:pt idx="23">
                  <c:v>2.241898148148147E-2</c:v>
                </c:pt>
                <c:pt idx="24">
                  <c:v>2.3564814814814816E-2</c:v>
                </c:pt>
                <c:pt idx="25">
                  <c:v>2.4780092592592562E-2</c:v>
                </c:pt>
                <c:pt idx="26">
                  <c:v>2.7037037037037026E-2</c:v>
                </c:pt>
                <c:pt idx="27">
                  <c:v>2.8356481481481483E-2</c:v>
                </c:pt>
                <c:pt idx="28">
                  <c:v>2.9629629629629617E-2</c:v>
                </c:pt>
                <c:pt idx="29">
                  <c:v>3.0162037037037015E-2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628-4C4B-B88B-6312C1A7B1BF}"/>
            </c:ext>
          </c:extLst>
        </c:ser>
        <c:ser>
          <c:idx val="31"/>
          <c:order val="31"/>
          <c:tx>
            <c:strRef>
              <c:f>Sheet1!$A$33:$H$33</c:f>
              <c:strCache>
                <c:ptCount val="8"/>
                <c:pt idx="0">
                  <c:v>32</c:v>
                </c:pt>
                <c:pt idx="1">
                  <c:v>91</c:v>
                </c:pt>
                <c:pt idx="2">
                  <c:v>Тулисов</c:v>
                </c:pt>
                <c:pt idx="3">
                  <c:v>Эдуард</c:v>
                </c:pt>
                <c:pt idx="4">
                  <c:v>47</c:v>
                </c:pt>
                <c:pt idx="5">
                  <c:v>Россия</c:v>
                </c:pt>
                <c:pt idx="6">
                  <c:v>Vedenin Ski Team (VST)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Sheet1!$BN$33:$CQ$33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5.6597222222222222E-3</c:v>
                </c:pt>
                <c:pt idx="2">
                  <c:v>6.0300925925925904E-3</c:v>
                </c:pt>
                <c:pt idx="3">
                  <c:v>7.2569444444444409E-3</c:v>
                </c:pt>
                <c:pt idx="4">
                  <c:v>7.4074074074074042E-3</c:v>
                </c:pt>
                <c:pt idx="5">
                  <c:v>7.8009259259259195E-3</c:v>
                </c:pt>
                <c:pt idx="6">
                  <c:v>9.3749999999999944E-3</c:v>
                </c:pt>
                <c:pt idx="7">
                  <c:v>9.6180555555555602E-3</c:v>
                </c:pt>
                <c:pt idx="8">
                  <c:v>1.0023148148148156E-2</c:v>
                </c:pt>
                <c:pt idx="9">
                  <c:v>1.0266203703703694E-2</c:v>
                </c:pt>
                <c:pt idx="10">
                  <c:v>1.0740740740740731E-2</c:v>
                </c:pt>
                <c:pt idx="11">
                  <c:v>1.145833333333332E-2</c:v>
                </c:pt>
                <c:pt idx="12">
                  <c:v>1.1481481481481481E-2</c:v>
                </c:pt>
                <c:pt idx="13">
                  <c:v>1.1597222222222231E-2</c:v>
                </c:pt>
                <c:pt idx="14">
                  <c:v>1.1608796296296311E-2</c:v>
                </c:pt>
                <c:pt idx="15">
                  <c:v>1.1643518518518525E-2</c:v>
                </c:pt>
                <c:pt idx="16">
                  <c:v>1.1793981481481489E-2</c:v>
                </c:pt>
                <c:pt idx="17">
                  <c:v>1.197916666666668E-2</c:v>
                </c:pt>
                <c:pt idx="18">
                  <c:v>1.231481481481482E-2</c:v>
                </c:pt>
                <c:pt idx="19">
                  <c:v>1.2997685185185168E-2</c:v>
                </c:pt>
                <c:pt idx="20">
                  <c:v>1.4027777777777778E-2</c:v>
                </c:pt>
                <c:pt idx="21">
                  <c:v>1.6446759259259244E-2</c:v>
                </c:pt>
                <c:pt idx="22">
                  <c:v>1.8333333333333313E-2</c:v>
                </c:pt>
                <c:pt idx="23">
                  <c:v>2.0243055555555528E-2</c:v>
                </c:pt>
                <c:pt idx="24">
                  <c:v>2.166666666666664E-2</c:v>
                </c:pt>
                <c:pt idx="25">
                  <c:v>2.289351851851848E-2</c:v>
                </c:pt>
                <c:pt idx="26">
                  <c:v>2.5624999999999981E-2</c:v>
                </c:pt>
                <c:pt idx="27">
                  <c:v>2.7719907407407401E-2</c:v>
                </c:pt>
                <c:pt idx="28">
                  <c:v>2.9560185185185162E-2</c:v>
                </c:pt>
                <c:pt idx="29">
                  <c:v>3.0624999999999958E-2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628-4C4B-B88B-6312C1A7B1BF}"/>
            </c:ext>
          </c:extLst>
        </c:ser>
        <c:ser>
          <c:idx val="32"/>
          <c:order val="32"/>
          <c:tx>
            <c:strRef>
              <c:f>Sheet1!$A$34:$H$34</c:f>
              <c:strCache>
                <c:ptCount val="8"/>
                <c:pt idx="0">
                  <c:v>33</c:v>
                </c:pt>
                <c:pt idx="1">
                  <c:v>87</c:v>
                </c:pt>
                <c:pt idx="2">
                  <c:v>Головаченко</c:v>
                </c:pt>
                <c:pt idx="3">
                  <c:v>Денис</c:v>
                </c:pt>
                <c:pt idx="4">
                  <c:v>43</c:v>
                </c:pt>
                <c:pt idx="5">
                  <c:v>Республика Беларусь</c:v>
                </c:pt>
                <c:pt idx="6">
                  <c:v>On-Bike Team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Sheet1!$BN$34:$CQ$34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5.3935185185185197E-3</c:v>
                </c:pt>
                <c:pt idx="2">
                  <c:v>5.358796296296299E-3</c:v>
                </c:pt>
                <c:pt idx="3">
                  <c:v>6.3657407407407413E-3</c:v>
                </c:pt>
                <c:pt idx="4">
                  <c:v>6.5162037037037046E-3</c:v>
                </c:pt>
                <c:pt idx="5">
                  <c:v>6.8402777777777785E-3</c:v>
                </c:pt>
                <c:pt idx="6">
                  <c:v>8.1250000000000072E-3</c:v>
                </c:pt>
                <c:pt idx="7">
                  <c:v>8.344907407407412E-3</c:v>
                </c:pt>
                <c:pt idx="8">
                  <c:v>8.715277777777794E-3</c:v>
                </c:pt>
                <c:pt idx="9">
                  <c:v>9.0625000000000011E-3</c:v>
                </c:pt>
                <c:pt idx="10">
                  <c:v>9.571759259259266E-3</c:v>
                </c:pt>
                <c:pt idx="11">
                  <c:v>1.0717592592592584E-2</c:v>
                </c:pt>
                <c:pt idx="12">
                  <c:v>1.0868055555555561E-2</c:v>
                </c:pt>
                <c:pt idx="13">
                  <c:v>1.1192129629629649E-2</c:v>
                </c:pt>
                <c:pt idx="14">
                  <c:v>1.1354166666666665E-2</c:v>
                </c:pt>
                <c:pt idx="15">
                  <c:v>1.1550925925925937E-2</c:v>
                </c:pt>
                <c:pt idx="16">
                  <c:v>1.2175925925925937E-2</c:v>
                </c:pt>
                <c:pt idx="17">
                  <c:v>1.2418981481481489E-2</c:v>
                </c:pt>
                <c:pt idx="18">
                  <c:v>1.2847222222222232E-2</c:v>
                </c:pt>
                <c:pt idx="19">
                  <c:v>1.2743055555555563E-2</c:v>
                </c:pt>
                <c:pt idx="20">
                  <c:v>1.3645833333333357E-2</c:v>
                </c:pt>
                <c:pt idx="21">
                  <c:v>1.6006944444444463E-2</c:v>
                </c:pt>
                <c:pt idx="22">
                  <c:v>1.8240740740740752E-2</c:v>
                </c:pt>
                <c:pt idx="23">
                  <c:v>2.0636574074074071E-2</c:v>
                </c:pt>
                <c:pt idx="24">
                  <c:v>2.2164351851851866E-2</c:v>
                </c:pt>
                <c:pt idx="25">
                  <c:v>2.3460648148148133E-2</c:v>
                </c:pt>
                <c:pt idx="26">
                  <c:v>2.6238425925925929E-2</c:v>
                </c:pt>
                <c:pt idx="27">
                  <c:v>2.8368055555555577E-2</c:v>
                </c:pt>
                <c:pt idx="28">
                  <c:v>3.0115740740740748E-2</c:v>
                </c:pt>
                <c:pt idx="29">
                  <c:v>3.1284722222222228E-2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628-4C4B-B88B-6312C1A7B1BF}"/>
            </c:ext>
          </c:extLst>
        </c:ser>
        <c:ser>
          <c:idx val="33"/>
          <c:order val="33"/>
          <c:tx>
            <c:strRef>
              <c:f>Sheet1!$A$35:$H$35</c:f>
              <c:strCache>
                <c:ptCount val="8"/>
                <c:pt idx="0">
                  <c:v>34</c:v>
                </c:pt>
                <c:pt idx="1">
                  <c:v>177</c:v>
                </c:pt>
                <c:pt idx="2">
                  <c:v>Гацко</c:v>
                </c:pt>
                <c:pt idx="3">
                  <c:v>Дмитрий</c:v>
                </c:pt>
                <c:pt idx="4">
                  <c:v>48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Sheet1!$BN$35:$CQ$35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3.5763888888888859E-3</c:v>
                </c:pt>
                <c:pt idx="2">
                  <c:v>4.3634259259259268E-3</c:v>
                </c:pt>
                <c:pt idx="3">
                  <c:v>6.1226851851851893E-3</c:v>
                </c:pt>
                <c:pt idx="4">
                  <c:v>6.3310185185185205E-3</c:v>
                </c:pt>
                <c:pt idx="5">
                  <c:v>6.666666666666668E-3</c:v>
                </c:pt>
                <c:pt idx="6">
                  <c:v>8.0208333333333381E-3</c:v>
                </c:pt>
                <c:pt idx="7">
                  <c:v>8.2523148148148234E-3</c:v>
                </c:pt>
                <c:pt idx="8">
                  <c:v>8.5995370370370444E-3</c:v>
                </c:pt>
                <c:pt idx="9">
                  <c:v>8.9699074074073987E-3</c:v>
                </c:pt>
                <c:pt idx="10">
                  <c:v>9.4791666666666635E-3</c:v>
                </c:pt>
                <c:pt idx="11">
                  <c:v>1.0428240740740724E-2</c:v>
                </c:pt>
                <c:pt idx="12">
                  <c:v>1.0578703703703701E-2</c:v>
                </c:pt>
                <c:pt idx="13">
                  <c:v>1.0937500000000017E-2</c:v>
                </c:pt>
                <c:pt idx="14">
                  <c:v>1.1157407407407421E-2</c:v>
                </c:pt>
                <c:pt idx="15">
                  <c:v>1.1412037037037054E-2</c:v>
                </c:pt>
                <c:pt idx="16">
                  <c:v>1.2071759259259268E-2</c:v>
                </c:pt>
                <c:pt idx="17">
                  <c:v>1.2314814814814834E-2</c:v>
                </c:pt>
                <c:pt idx="18">
                  <c:v>1.2789351851851857E-2</c:v>
                </c:pt>
                <c:pt idx="19">
                  <c:v>1.3055555555555556E-2</c:v>
                </c:pt>
                <c:pt idx="20">
                  <c:v>1.4004629629629645E-2</c:v>
                </c:pt>
                <c:pt idx="21">
                  <c:v>1.6307870370370389E-2</c:v>
                </c:pt>
                <c:pt idx="22">
                  <c:v>1.8657407407407428E-2</c:v>
                </c:pt>
                <c:pt idx="23">
                  <c:v>2.0613425925925938E-2</c:v>
                </c:pt>
                <c:pt idx="24">
                  <c:v>2.2071759259259249E-2</c:v>
                </c:pt>
                <c:pt idx="25">
                  <c:v>2.3379629629629611E-2</c:v>
                </c:pt>
                <c:pt idx="26">
                  <c:v>2.6168981481481474E-2</c:v>
                </c:pt>
                <c:pt idx="27">
                  <c:v>2.8310185185185188E-2</c:v>
                </c:pt>
                <c:pt idx="28">
                  <c:v>3.0162037037037015E-2</c:v>
                </c:pt>
                <c:pt idx="29">
                  <c:v>3.1319444444444455E-2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628-4C4B-B88B-6312C1A7B1BF}"/>
            </c:ext>
          </c:extLst>
        </c:ser>
        <c:ser>
          <c:idx val="34"/>
          <c:order val="34"/>
          <c:tx>
            <c:strRef>
              <c:f>Sheet1!$A$36:$H$36</c:f>
              <c:strCache>
                <c:ptCount val="8"/>
                <c:pt idx="0">
                  <c:v>35</c:v>
                </c:pt>
                <c:pt idx="1">
                  <c:v>65</c:v>
                </c:pt>
                <c:pt idx="2">
                  <c:v>Лукин</c:v>
                </c:pt>
                <c:pt idx="3">
                  <c:v>Виталик</c:v>
                </c:pt>
                <c:pt idx="4">
                  <c:v>46</c:v>
                </c:pt>
                <c:pt idx="5">
                  <c:v>Россия</c:v>
                </c:pt>
                <c:pt idx="6">
                  <c:v>Karelia Challenge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Sheet1!$BN$36:$CQ$36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7.1643518518518523E-3</c:v>
                </c:pt>
                <c:pt idx="2">
                  <c:v>8.1712962962962946E-3</c:v>
                </c:pt>
                <c:pt idx="3">
                  <c:v>9.0625000000000011E-3</c:v>
                </c:pt>
                <c:pt idx="4">
                  <c:v>9.2245370370370311E-3</c:v>
                </c:pt>
                <c:pt idx="5">
                  <c:v>9.4097222222222221E-3</c:v>
                </c:pt>
                <c:pt idx="6">
                  <c:v>1.0347222222222216E-2</c:v>
                </c:pt>
                <c:pt idx="7">
                  <c:v>1.0462962962962966E-2</c:v>
                </c:pt>
                <c:pt idx="8">
                  <c:v>1.0625000000000009E-2</c:v>
                </c:pt>
                <c:pt idx="9">
                  <c:v>1.0787037037037039E-2</c:v>
                </c:pt>
                <c:pt idx="10">
                  <c:v>1.112268518518518E-2</c:v>
                </c:pt>
                <c:pt idx="11">
                  <c:v>1.1724537037037019E-2</c:v>
                </c:pt>
                <c:pt idx="12">
                  <c:v>1.1840277777777769E-2</c:v>
                </c:pt>
                <c:pt idx="13">
                  <c:v>1.1956018518518519E-2</c:v>
                </c:pt>
                <c:pt idx="14">
                  <c:v>1.197916666666668E-2</c:v>
                </c:pt>
                <c:pt idx="15">
                  <c:v>1.2106481481481496E-2</c:v>
                </c:pt>
                <c:pt idx="16">
                  <c:v>1.2534722222222239E-2</c:v>
                </c:pt>
                <c:pt idx="17">
                  <c:v>1.2824074074074071E-2</c:v>
                </c:pt>
                <c:pt idx="18">
                  <c:v>1.3206018518518506E-2</c:v>
                </c:pt>
                <c:pt idx="19">
                  <c:v>1.3321759259259255E-2</c:v>
                </c:pt>
                <c:pt idx="20">
                  <c:v>1.4131944444444433E-2</c:v>
                </c:pt>
                <c:pt idx="21">
                  <c:v>1.596064814814814E-2</c:v>
                </c:pt>
                <c:pt idx="22">
                  <c:v>1.7685185185185193E-2</c:v>
                </c:pt>
                <c:pt idx="23">
                  <c:v>1.9375000000000003E-2</c:v>
                </c:pt>
                <c:pt idx="24">
                  <c:v>2.0590277777777777E-2</c:v>
                </c:pt>
                <c:pt idx="25">
                  <c:v>2.1608796296296279E-2</c:v>
                </c:pt>
                <c:pt idx="26">
                  <c:v>2.4259259259259258E-2</c:v>
                </c:pt>
                <c:pt idx="27">
                  <c:v>2.629629629629629E-2</c:v>
                </c:pt>
                <c:pt idx="28">
                  <c:v>2.9895833333333344E-2</c:v>
                </c:pt>
                <c:pt idx="29">
                  <c:v>3.1620370370370354E-2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628-4C4B-B88B-6312C1A7B1BF}"/>
            </c:ext>
          </c:extLst>
        </c:ser>
        <c:ser>
          <c:idx val="35"/>
          <c:order val="35"/>
          <c:tx>
            <c:strRef>
              <c:f>Sheet1!$A$37:$H$37</c:f>
              <c:strCache>
                <c:ptCount val="8"/>
                <c:pt idx="0">
                  <c:v>36</c:v>
                </c:pt>
                <c:pt idx="1">
                  <c:v>187</c:v>
                </c:pt>
                <c:pt idx="2">
                  <c:v>Жулей</c:v>
                </c:pt>
                <c:pt idx="3">
                  <c:v>Иван</c:v>
                </c:pt>
                <c:pt idx="4">
                  <c:v>39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Sheet1!$BN$37:$CQ$37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8.5416666666666627E-3</c:v>
                </c:pt>
                <c:pt idx="2">
                  <c:v>9.131944444444446E-3</c:v>
                </c:pt>
                <c:pt idx="3">
                  <c:v>1.1574074074074077E-2</c:v>
                </c:pt>
                <c:pt idx="4">
                  <c:v>1.1886574074074077E-2</c:v>
                </c:pt>
                <c:pt idx="5">
                  <c:v>1.2557870370370372E-2</c:v>
                </c:pt>
                <c:pt idx="6">
                  <c:v>1.5335648148148154E-2</c:v>
                </c:pt>
                <c:pt idx="7">
                  <c:v>1.5613425925925933E-2</c:v>
                </c:pt>
                <c:pt idx="8">
                  <c:v>1.636574074074075E-2</c:v>
                </c:pt>
                <c:pt idx="9">
                  <c:v>1.6828703703703707E-2</c:v>
                </c:pt>
                <c:pt idx="10">
                  <c:v>1.7499999999999988E-2</c:v>
                </c:pt>
                <c:pt idx="11">
                  <c:v>1.9155092592592585E-2</c:v>
                </c:pt>
                <c:pt idx="12">
                  <c:v>1.9432870370370378E-2</c:v>
                </c:pt>
                <c:pt idx="13">
                  <c:v>1.9722222222222238E-2</c:v>
                </c:pt>
                <c:pt idx="14">
                  <c:v>1.9942129629629643E-2</c:v>
                </c:pt>
                <c:pt idx="15">
                  <c:v>2.024305555555557E-2</c:v>
                </c:pt>
                <c:pt idx="16">
                  <c:v>2.1435185185185196E-2</c:v>
                </c:pt>
                <c:pt idx="17">
                  <c:v>2.1770833333333323E-2</c:v>
                </c:pt>
                <c:pt idx="18">
                  <c:v>2.2210648148148132E-2</c:v>
                </c:pt>
                <c:pt idx="19">
                  <c:v>2.2291666666666668E-2</c:v>
                </c:pt>
                <c:pt idx="20">
                  <c:v>2.299768518518519E-2</c:v>
                </c:pt>
                <c:pt idx="21">
                  <c:v>2.4155092592592589E-2</c:v>
                </c:pt>
                <c:pt idx="22">
                  <c:v>2.5208333333333333E-2</c:v>
                </c:pt>
                <c:pt idx="23">
                  <c:v>2.6249999999999996E-2</c:v>
                </c:pt>
                <c:pt idx="24">
                  <c:v>2.7118055555555548E-2</c:v>
                </c:pt>
                <c:pt idx="25">
                  <c:v>2.7858796296296284E-2</c:v>
                </c:pt>
                <c:pt idx="26">
                  <c:v>2.9201388888888902E-2</c:v>
                </c:pt>
                <c:pt idx="27">
                  <c:v>3.0277777777777792E-2</c:v>
                </c:pt>
                <c:pt idx="28">
                  <c:v>3.1064814814814823E-2</c:v>
                </c:pt>
                <c:pt idx="29">
                  <c:v>3.1643518518518515E-2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628-4C4B-B88B-6312C1A7B1BF}"/>
            </c:ext>
          </c:extLst>
        </c:ser>
        <c:ser>
          <c:idx val="36"/>
          <c:order val="36"/>
          <c:tx>
            <c:strRef>
              <c:f>Sheet1!$A$38:$H$38</c:f>
              <c:strCache>
                <c:ptCount val="8"/>
                <c:pt idx="0">
                  <c:v>37</c:v>
                </c:pt>
                <c:pt idx="1">
                  <c:v>145</c:v>
                </c:pt>
                <c:pt idx="2">
                  <c:v>Леончик</c:v>
                </c:pt>
                <c:pt idx="3">
                  <c:v>Владимир</c:v>
                </c:pt>
                <c:pt idx="4">
                  <c:v>38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Sheet1!$BN$38:$CQ$38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7.3148148148148157E-3</c:v>
                </c:pt>
                <c:pt idx="2">
                  <c:v>7.6967592592592608E-3</c:v>
                </c:pt>
                <c:pt idx="3">
                  <c:v>1.0115740740740745E-2</c:v>
                </c:pt>
                <c:pt idx="4">
                  <c:v>1.0277777777777775E-2</c:v>
                </c:pt>
                <c:pt idx="5">
                  <c:v>1.0775462962962959E-2</c:v>
                </c:pt>
                <c:pt idx="6">
                  <c:v>1.2407407407407409E-2</c:v>
                </c:pt>
                <c:pt idx="7">
                  <c:v>1.25925925925926E-2</c:v>
                </c:pt>
                <c:pt idx="8">
                  <c:v>1.32175925925926E-2</c:v>
                </c:pt>
                <c:pt idx="9">
                  <c:v>1.3645833333333329E-2</c:v>
                </c:pt>
                <c:pt idx="10">
                  <c:v>1.4317129629629624E-2</c:v>
                </c:pt>
                <c:pt idx="11">
                  <c:v>1.6030092592592582E-2</c:v>
                </c:pt>
                <c:pt idx="12">
                  <c:v>1.6261574074074067E-2</c:v>
                </c:pt>
                <c:pt idx="13">
                  <c:v>1.6759259259259279E-2</c:v>
                </c:pt>
                <c:pt idx="14">
                  <c:v>1.6956018518518523E-2</c:v>
                </c:pt>
                <c:pt idx="15">
                  <c:v>1.7222222222222236E-2</c:v>
                </c:pt>
                <c:pt idx="16">
                  <c:v>1.7557870370370376E-2</c:v>
                </c:pt>
                <c:pt idx="17">
                  <c:v>1.7743055555555554E-2</c:v>
                </c:pt>
                <c:pt idx="18">
                  <c:v>1.8368055555555568E-2</c:v>
                </c:pt>
                <c:pt idx="19">
                  <c:v>1.9143518518518518E-2</c:v>
                </c:pt>
                <c:pt idx="20">
                  <c:v>2.0254629629629622E-2</c:v>
                </c:pt>
                <c:pt idx="21">
                  <c:v>2.2280092592592601E-2</c:v>
                </c:pt>
                <c:pt idx="22">
                  <c:v>2.3819444444444449E-2</c:v>
                </c:pt>
                <c:pt idx="23">
                  <c:v>2.5428240740740737E-2</c:v>
                </c:pt>
                <c:pt idx="24">
                  <c:v>2.6481481481481495E-2</c:v>
                </c:pt>
                <c:pt idx="25">
                  <c:v>2.740740740740738E-2</c:v>
                </c:pt>
                <c:pt idx="26">
                  <c:v>2.9189814814814807E-2</c:v>
                </c:pt>
                <c:pt idx="27">
                  <c:v>3.0405092592592581E-2</c:v>
                </c:pt>
                <c:pt idx="28">
                  <c:v>3.1388888888888883E-2</c:v>
                </c:pt>
                <c:pt idx="29">
                  <c:v>3.1828703703703692E-2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628-4C4B-B88B-6312C1A7B1BF}"/>
            </c:ext>
          </c:extLst>
        </c:ser>
        <c:ser>
          <c:idx val="37"/>
          <c:order val="37"/>
          <c:tx>
            <c:strRef>
              <c:f>Sheet1!$A$39:$H$39</c:f>
              <c:strCache>
                <c:ptCount val="8"/>
                <c:pt idx="0">
                  <c:v>38</c:v>
                </c:pt>
                <c:pt idx="1">
                  <c:v>12</c:v>
                </c:pt>
                <c:pt idx="2">
                  <c:v>Синевич</c:v>
                </c:pt>
                <c:pt idx="3">
                  <c:v>Алина</c:v>
                </c:pt>
                <c:pt idx="4">
                  <c:v>19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Чемпионат РБ по триатлону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Sheet1!$BN$39:$CQ$39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8.4490740740740533E-4</c:v>
                </c:pt>
                <c:pt idx="2">
                  <c:v>1.4467592592592587E-3</c:v>
                </c:pt>
                <c:pt idx="3">
                  <c:v>4.3518518518518567E-3</c:v>
                </c:pt>
                <c:pt idx="4">
                  <c:v>4.9537037037036963E-3</c:v>
                </c:pt>
                <c:pt idx="5">
                  <c:v>5.8796296296296235E-3</c:v>
                </c:pt>
                <c:pt idx="6">
                  <c:v>9.6064814814814797E-3</c:v>
                </c:pt>
                <c:pt idx="7">
                  <c:v>1.0127314814814825E-2</c:v>
                </c:pt>
                <c:pt idx="8">
                  <c:v>1.1018518518518525E-2</c:v>
                </c:pt>
                <c:pt idx="9">
                  <c:v>1.1608796296296298E-2</c:v>
                </c:pt>
                <c:pt idx="10">
                  <c:v>1.2488425925925917E-2</c:v>
                </c:pt>
                <c:pt idx="11">
                  <c:v>1.4537037037037015E-2</c:v>
                </c:pt>
                <c:pt idx="12">
                  <c:v>1.4953703703703691E-2</c:v>
                </c:pt>
                <c:pt idx="13">
                  <c:v>1.5625E-2</c:v>
                </c:pt>
                <c:pt idx="14">
                  <c:v>1.6006944444444449E-2</c:v>
                </c:pt>
                <c:pt idx="15">
                  <c:v>1.6724537037037052E-2</c:v>
                </c:pt>
                <c:pt idx="16">
                  <c:v>1.8472222222222223E-2</c:v>
                </c:pt>
                <c:pt idx="17">
                  <c:v>1.9074074074074077E-2</c:v>
                </c:pt>
                <c:pt idx="18">
                  <c:v>1.9756944444444424E-2</c:v>
                </c:pt>
                <c:pt idx="19">
                  <c:v>1.9652777777777783E-2</c:v>
                </c:pt>
                <c:pt idx="20">
                  <c:v>2.0370370370370372E-2</c:v>
                </c:pt>
                <c:pt idx="21">
                  <c:v>2.2037037037037036E-2</c:v>
                </c:pt>
                <c:pt idx="22">
                  <c:v>2.34375E-2</c:v>
                </c:pt>
                <c:pt idx="23">
                  <c:v>2.4837962962962978E-2</c:v>
                </c:pt>
                <c:pt idx="24">
                  <c:v>2.585648148148148E-2</c:v>
                </c:pt>
                <c:pt idx="25">
                  <c:v>2.6701388888888872E-2</c:v>
                </c:pt>
                <c:pt idx="26">
                  <c:v>2.8807870370370386E-2</c:v>
                </c:pt>
                <c:pt idx="27">
                  <c:v>3.0856481481481485E-2</c:v>
                </c:pt>
                <c:pt idx="28">
                  <c:v>3.2465277777777773E-2</c:v>
                </c:pt>
                <c:pt idx="29">
                  <c:v>3.2997685185185172E-2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628-4C4B-B88B-6312C1A7B1BF}"/>
            </c:ext>
          </c:extLst>
        </c:ser>
        <c:ser>
          <c:idx val="38"/>
          <c:order val="38"/>
          <c:tx>
            <c:strRef>
              <c:f>Sheet1!$A$40:$H$40</c:f>
              <c:strCache>
                <c:ptCount val="8"/>
                <c:pt idx="0">
                  <c:v>39</c:v>
                </c:pt>
                <c:pt idx="1">
                  <c:v>234</c:v>
                </c:pt>
                <c:pt idx="2">
                  <c:v>Андреев</c:v>
                </c:pt>
                <c:pt idx="3">
                  <c:v>Константин</c:v>
                </c:pt>
                <c:pt idx="4">
                  <c:v>40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Sheet1!$BN$40:$CQ$40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6.2615740740740757E-3</c:v>
                </c:pt>
                <c:pt idx="2">
                  <c:v>7.1527777777777753E-3</c:v>
                </c:pt>
                <c:pt idx="3">
                  <c:v>8.9930555555555527E-3</c:v>
                </c:pt>
                <c:pt idx="4">
                  <c:v>9.305555555555553E-3</c:v>
                </c:pt>
                <c:pt idx="5">
                  <c:v>9.8958333333333259E-3</c:v>
                </c:pt>
                <c:pt idx="6">
                  <c:v>1.2083333333333321E-2</c:v>
                </c:pt>
                <c:pt idx="7">
                  <c:v>1.2430555555555556E-2</c:v>
                </c:pt>
                <c:pt idx="8">
                  <c:v>1.3055555555555556E-2</c:v>
                </c:pt>
                <c:pt idx="9">
                  <c:v>1.3356481481481469E-2</c:v>
                </c:pt>
                <c:pt idx="10">
                  <c:v>1.3912037037037028E-2</c:v>
                </c:pt>
                <c:pt idx="11">
                  <c:v>1.4895833333333316E-2</c:v>
                </c:pt>
                <c:pt idx="12">
                  <c:v>1.517361111111111E-2</c:v>
                </c:pt>
                <c:pt idx="13">
                  <c:v>1.557870370370372E-2</c:v>
                </c:pt>
                <c:pt idx="14">
                  <c:v>1.5717592592592602E-2</c:v>
                </c:pt>
                <c:pt idx="15">
                  <c:v>1.6064814814814823E-2</c:v>
                </c:pt>
                <c:pt idx="16">
                  <c:v>1.7037037037037045E-2</c:v>
                </c:pt>
                <c:pt idx="17">
                  <c:v>1.7395833333333333E-2</c:v>
                </c:pt>
                <c:pt idx="18">
                  <c:v>1.7939814814814797E-2</c:v>
                </c:pt>
                <c:pt idx="19">
                  <c:v>1.832175925925926E-2</c:v>
                </c:pt>
                <c:pt idx="20">
                  <c:v>1.9189814814814826E-2</c:v>
                </c:pt>
                <c:pt idx="21">
                  <c:v>2.0925925925925945E-2</c:v>
                </c:pt>
                <c:pt idx="22">
                  <c:v>2.2465277777777792E-2</c:v>
                </c:pt>
                <c:pt idx="23">
                  <c:v>2.3969907407407398E-2</c:v>
                </c:pt>
                <c:pt idx="24">
                  <c:v>2.506944444444445E-2</c:v>
                </c:pt>
                <c:pt idx="25">
                  <c:v>2.6018518518518496E-2</c:v>
                </c:pt>
                <c:pt idx="26">
                  <c:v>2.8333333333333349E-2</c:v>
                </c:pt>
                <c:pt idx="27">
                  <c:v>3.0115740740740748E-2</c:v>
                </c:pt>
                <c:pt idx="28">
                  <c:v>3.2025462962962964E-2</c:v>
                </c:pt>
                <c:pt idx="29">
                  <c:v>3.3194444444444415E-2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628-4C4B-B88B-6312C1A7B1BF}"/>
            </c:ext>
          </c:extLst>
        </c:ser>
        <c:ser>
          <c:idx val="39"/>
          <c:order val="39"/>
          <c:tx>
            <c:strRef>
              <c:f>Sheet1!$A$41:$H$41</c:f>
              <c:strCache>
                <c:ptCount val="8"/>
                <c:pt idx="0">
                  <c:v>40</c:v>
                </c:pt>
                <c:pt idx="1">
                  <c:v>96</c:v>
                </c:pt>
                <c:pt idx="2">
                  <c:v>Иванников</c:v>
                </c:pt>
                <c:pt idx="3">
                  <c:v>Александр</c:v>
                </c:pt>
                <c:pt idx="4">
                  <c:v>38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Sheet1!$BN$41:$CQ$41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1.0995370370370367E-2</c:v>
                </c:pt>
                <c:pt idx="2">
                  <c:v>1.1608796296296301E-2</c:v>
                </c:pt>
                <c:pt idx="3">
                  <c:v>1.2638888888888894E-2</c:v>
                </c:pt>
                <c:pt idx="4">
                  <c:v>1.276620370370371E-2</c:v>
                </c:pt>
                <c:pt idx="5">
                  <c:v>1.3078703703703703E-2</c:v>
                </c:pt>
                <c:pt idx="6">
                  <c:v>1.4131944444444447E-2</c:v>
                </c:pt>
                <c:pt idx="7">
                  <c:v>1.4212962962962969E-2</c:v>
                </c:pt>
                <c:pt idx="8">
                  <c:v>1.457175925925927E-2</c:v>
                </c:pt>
                <c:pt idx="9">
                  <c:v>1.4837962962962956E-2</c:v>
                </c:pt>
                <c:pt idx="10">
                  <c:v>1.5196759259259257E-2</c:v>
                </c:pt>
                <c:pt idx="11">
                  <c:v>1.6145833333333331E-2</c:v>
                </c:pt>
                <c:pt idx="12">
                  <c:v>1.6284722222222228E-2</c:v>
                </c:pt>
                <c:pt idx="13">
                  <c:v>1.6574074074074088E-2</c:v>
                </c:pt>
                <c:pt idx="14">
                  <c:v>1.6782407407407413E-2</c:v>
                </c:pt>
                <c:pt idx="15">
                  <c:v>1.6990740740740765E-2</c:v>
                </c:pt>
                <c:pt idx="16">
                  <c:v>1.754629629629631E-2</c:v>
                </c:pt>
                <c:pt idx="17">
                  <c:v>1.7789351851851876E-2</c:v>
                </c:pt>
                <c:pt idx="18">
                  <c:v>1.8298611111111113E-2</c:v>
                </c:pt>
                <c:pt idx="19">
                  <c:v>1.9317129629629629E-2</c:v>
                </c:pt>
                <c:pt idx="20">
                  <c:v>1.9872685185185202E-2</c:v>
                </c:pt>
                <c:pt idx="21">
                  <c:v>2.1504629629629637E-2</c:v>
                </c:pt>
                <c:pt idx="22">
                  <c:v>2.3460648148148161E-2</c:v>
                </c:pt>
                <c:pt idx="23">
                  <c:v>2.5115740740740744E-2</c:v>
                </c:pt>
                <c:pt idx="24">
                  <c:v>2.6192129629629635E-2</c:v>
                </c:pt>
                <c:pt idx="25">
                  <c:v>2.7384259259259247E-2</c:v>
                </c:pt>
                <c:pt idx="26">
                  <c:v>2.9583333333333323E-2</c:v>
                </c:pt>
                <c:pt idx="27">
                  <c:v>3.1354166666666655E-2</c:v>
                </c:pt>
                <c:pt idx="28">
                  <c:v>3.3275462962962965E-2</c:v>
                </c:pt>
                <c:pt idx="29">
                  <c:v>3.3680555555555547E-2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628-4C4B-B88B-6312C1A7B1BF}"/>
            </c:ext>
          </c:extLst>
        </c:ser>
        <c:ser>
          <c:idx val="40"/>
          <c:order val="40"/>
          <c:tx>
            <c:strRef>
              <c:f>Sheet1!$A$42:$H$42</c:f>
              <c:strCache>
                <c:ptCount val="8"/>
                <c:pt idx="0">
                  <c:v>41</c:v>
                </c:pt>
                <c:pt idx="1">
                  <c:v>111</c:v>
                </c:pt>
                <c:pt idx="2">
                  <c:v>Мелях</c:v>
                </c:pt>
                <c:pt idx="3">
                  <c:v>Дмитрий</c:v>
                </c:pt>
                <c:pt idx="4">
                  <c:v>44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Sheet1!$BN$42:$CQ$42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2.3148148148147141E-5</c:v>
                </c:pt>
                <c:pt idx="2">
                  <c:v>9.2592592592592032E-5</c:v>
                </c:pt>
                <c:pt idx="3">
                  <c:v>2.9166666666666646E-3</c:v>
                </c:pt>
                <c:pt idx="4">
                  <c:v>3.2638888888888856E-3</c:v>
                </c:pt>
                <c:pt idx="5">
                  <c:v>3.9004629629629597E-3</c:v>
                </c:pt>
                <c:pt idx="6">
                  <c:v>6.4351851851851827E-3</c:v>
                </c:pt>
                <c:pt idx="7">
                  <c:v>6.7013888888888956E-3</c:v>
                </c:pt>
                <c:pt idx="8">
                  <c:v>7.3032407407407351E-3</c:v>
                </c:pt>
                <c:pt idx="9">
                  <c:v>7.7893518518518529E-3</c:v>
                </c:pt>
                <c:pt idx="10">
                  <c:v>8.4027777777777729E-3</c:v>
                </c:pt>
                <c:pt idx="11">
                  <c:v>9.9074074074073926E-3</c:v>
                </c:pt>
                <c:pt idx="12">
                  <c:v>1.0127314814814825E-2</c:v>
                </c:pt>
                <c:pt idx="13">
                  <c:v>1.0625000000000009E-2</c:v>
                </c:pt>
                <c:pt idx="14">
                  <c:v>1.0914351851851856E-2</c:v>
                </c:pt>
                <c:pt idx="15">
                  <c:v>1.1400462962962987E-2</c:v>
                </c:pt>
                <c:pt idx="16">
                  <c:v>1.2210648148148151E-2</c:v>
                </c:pt>
                <c:pt idx="17">
                  <c:v>1.244212962962965E-2</c:v>
                </c:pt>
                <c:pt idx="18">
                  <c:v>1.2881944444444446E-2</c:v>
                </c:pt>
                <c:pt idx="19">
                  <c:v>1.2962962962962968E-2</c:v>
                </c:pt>
                <c:pt idx="20">
                  <c:v>1.3935185185185189E-2</c:v>
                </c:pt>
                <c:pt idx="21">
                  <c:v>1.6435185185185205E-2</c:v>
                </c:pt>
                <c:pt idx="22">
                  <c:v>1.8969907407407421E-2</c:v>
                </c:pt>
                <c:pt idx="23">
                  <c:v>2.1944444444444461E-2</c:v>
                </c:pt>
                <c:pt idx="24">
                  <c:v>2.387731481481481E-2</c:v>
                </c:pt>
                <c:pt idx="25">
                  <c:v>2.5416666666666671E-2</c:v>
                </c:pt>
                <c:pt idx="26">
                  <c:v>2.8541666666666687E-2</c:v>
                </c:pt>
                <c:pt idx="27">
                  <c:v>3.0960648148148168E-2</c:v>
                </c:pt>
                <c:pt idx="28">
                  <c:v>3.3136574074074082E-2</c:v>
                </c:pt>
                <c:pt idx="29">
                  <c:v>3.4328703703703695E-2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628-4C4B-B88B-6312C1A7B1BF}"/>
            </c:ext>
          </c:extLst>
        </c:ser>
        <c:ser>
          <c:idx val="41"/>
          <c:order val="41"/>
          <c:tx>
            <c:strRef>
              <c:f>Sheet1!$A$43:$H$43</c:f>
              <c:strCache>
                <c:ptCount val="8"/>
                <c:pt idx="0">
                  <c:v>42</c:v>
                </c:pt>
                <c:pt idx="1">
                  <c:v>21</c:v>
                </c:pt>
                <c:pt idx="2">
                  <c:v>Ларионов</c:v>
                </c:pt>
                <c:pt idx="3">
                  <c:v>Андрей</c:v>
                </c:pt>
                <c:pt idx="4">
                  <c:v>42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Sheet1!$BN$43:$CQ$43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6.9328703703703705E-3</c:v>
                </c:pt>
                <c:pt idx="2">
                  <c:v>7.4074074074074077E-3</c:v>
                </c:pt>
                <c:pt idx="3">
                  <c:v>9.5949074074074062E-3</c:v>
                </c:pt>
                <c:pt idx="4">
                  <c:v>9.8958333333333329E-3</c:v>
                </c:pt>
                <c:pt idx="5">
                  <c:v>1.0462962962962966E-2</c:v>
                </c:pt>
                <c:pt idx="6">
                  <c:v>1.2731481481481469E-2</c:v>
                </c:pt>
                <c:pt idx="7">
                  <c:v>1.291666666666666E-2</c:v>
                </c:pt>
                <c:pt idx="8">
                  <c:v>1.3472222222222233E-2</c:v>
                </c:pt>
                <c:pt idx="9">
                  <c:v>1.3761574074074079E-2</c:v>
                </c:pt>
                <c:pt idx="10">
                  <c:v>1.4363425925925918E-2</c:v>
                </c:pt>
                <c:pt idx="11">
                  <c:v>1.549768518518517E-2</c:v>
                </c:pt>
                <c:pt idx="12">
                  <c:v>1.5694444444444441E-2</c:v>
                </c:pt>
                <c:pt idx="13">
                  <c:v>1.6111111111111132E-2</c:v>
                </c:pt>
                <c:pt idx="14">
                  <c:v>1.6331018518518522E-2</c:v>
                </c:pt>
                <c:pt idx="15">
                  <c:v>1.6701388888888904E-2</c:v>
                </c:pt>
                <c:pt idx="16">
                  <c:v>1.7650462962962979E-2</c:v>
                </c:pt>
                <c:pt idx="17">
                  <c:v>1.7997685185185186E-2</c:v>
                </c:pt>
                <c:pt idx="18">
                  <c:v>1.8541666666666651E-2</c:v>
                </c:pt>
                <c:pt idx="19">
                  <c:v>1.8981481481481474E-2</c:v>
                </c:pt>
                <c:pt idx="20">
                  <c:v>2.0150462962962967E-2</c:v>
                </c:pt>
                <c:pt idx="21">
                  <c:v>2.2743055555555544E-2</c:v>
                </c:pt>
                <c:pt idx="22">
                  <c:v>2.4768518518518523E-2</c:v>
                </c:pt>
                <c:pt idx="23">
                  <c:v>2.6747685185185166E-2</c:v>
                </c:pt>
                <c:pt idx="24">
                  <c:v>2.8171296296296278E-2</c:v>
                </c:pt>
                <c:pt idx="25">
                  <c:v>2.932870370370369E-2</c:v>
                </c:pt>
                <c:pt idx="26">
                  <c:v>3.174768518518517E-2</c:v>
                </c:pt>
                <c:pt idx="27">
                  <c:v>3.3275462962962965E-2</c:v>
                </c:pt>
                <c:pt idx="28">
                  <c:v>3.4548611111111099E-2</c:v>
                </c:pt>
                <c:pt idx="29">
                  <c:v>3.5057870370370336E-2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628-4C4B-B88B-6312C1A7B1BF}"/>
            </c:ext>
          </c:extLst>
        </c:ser>
        <c:ser>
          <c:idx val="42"/>
          <c:order val="42"/>
          <c:tx>
            <c:strRef>
              <c:f>Sheet1!$A$44:$H$44</c:f>
              <c:strCache>
                <c:ptCount val="8"/>
                <c:pt idx="0">
                  <c:v>43</c:v>
                </c:pt>
                <c:pt idx="1">
                  <c:v>50</c:v>
                </c:pt>
                <c:pt idx="2">
                  <c:v>Литвиненко</c:v>
                </c:pt>
                <c:pt idx="3">
                  <c:v>Дмитрий</c:v>
                </c:pt>
                <c:pt idx="4">
                  <c:v>36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Sheet1!$BN$44:$CQ$44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8.2175925925925888E-3</c:v>
                </c:pt>
                <c:pt idx="2">
                  <c:v>9.3171296296296266E-3</c:v>
                </c:pt>
                <c:pt idx="3">
                  <c:v>1.1435185185185187E-2</c:v>
                </c:pt>
                <c:pt idx="4">
                  <c:v>1.1770833333333328E-2</c:v>
                </c:pt>
                <c:pt idx="5">
                  <c:v>1.2372685185185181E-2</c:v>
                </c:pt>
                <c:pt idx="6">
                  <c:v>1.4502314814814801E-2</c:v>
                </c:pt>
                <c:pt idx="7">
                  <c:v>1.4710648148148153E-2</c:v>
                </c:pt>
                <c:pt idx="8">
                  <c:v>1.528935185185186E-2</c:v>
                </c:pt>
                <c:pt idx="9">
                  <c:v>1.5671296296296294E-2</c:v>
                </c:pt>
                <c:pt idx="10">
                  <c:v>1.6249999999999987E-2</c:v>
                </c:pt>
                <c:pt idx="11">
                  <c:v>1.7766203703703673E-2</c:v>
                </c:pt>
                <c:pt idx="12">
                  <c:v>1.8090277777777775E-2</c:v>
                </c:pt>
                <c:pt idx="13">
                  <c:v>1.8668981481481481E-2</c:v>
                </c:pt>
                <c:pt idx="14">
                  <c:v>1.8935185185185194E-2</c:v>
                </c:pt>
                <c:pt idx="15">
                  <c:v>1.9363425925925923E-2</c:v>
                </c:pt>
                <c:pt idx="16">
                  <c:v>2.0821759259259248E-2</c:v>
                </c:pt>
                <c:pt idx="17">
                  <c:v>2.1284722222222219E-2</c:v>
                </c:pt>
                <c:pt idx="18">
                  <c:v>2.2025462962962955E-2</c:v>
                </c:pt>
                <c:pt idx="19">
                  <c:v>2.2152777777777785E-2</c:v>
                </c:pt>
                <c:pt idx="20">
                  <c:v>2.293981481481483E-2</c:v>
                </c:pt>
                <c:pt idx="21">
                  <c:v>2.4537037037037038E-2</c:v>
                </c:pt>
                <c:pt idx="22">
                  <c:v>2.5925925925925936E-2</c:v>
                </c:pt>
                <c:pt idx="23">
                  <c:v>2.7245370370370392E-2</c:v>
                </c:pt>
                <c:pt idx="24">
                  <c:v>2.8298611111111122E-2</c:v>
                </c:pt>
                <c:pt idx="25">
                  <c:v>2.9178240740740741E-2</c:v>
                </c:pt>
                <c:pt idx="26">
                  <c:v>3.1157407407407411E-2</c:v>
                </c:pt>
                <c:pt idx="27">
                  <c:v>3.2638888888888912E-2</c:v>
                </c:pt>
                <c:pt idx="28">
                  <c:v>3.42476851851852E-2</c:v>
                </c:pt>
                <c:pt idx="29">
                  <c:v>3.5196759259259247E-2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628-4C4B-B88B-6312C1A7B1BF}"/>
            </c:ext>
          </c:extLst>
        </c:ser>
        <c:ser>
          <c:idx val="43"/>
          <c:order val="43"/>
          <c:tx>
            <c:strRef>
              <c:f>Sheet1!$A$45:$H$45</c:f>
              <c:strCache>
                <c:ptCount val="8"/>
                <c:pt idx="0">
                  <c:v>44</c:v>
                </c:pt>
                <c:pt idx="1">
                  <c:v>70</c:v>
                </c:pt>
                <c:pt idx="2">
                  <c:v>Харитонов</c:v>
                </c:pt>
                <c:pt idx="3">
                  <c:v>Виталий</c:v>
                </c:pt>
                <c:pt idx="4">
                  <c:v>45</c:v>
                </c:pt>
                <c:pt idx="5">
                  <c:v>Республика Беларусь</c:v>
                </c:pt>
                <c:pt idx="6">
                  <c:v>Многобор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Sheet1!$BN$45:$CQ$45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5.5324074074074095E-3</c:v>
                </c:pt>
                <c:pt idx="2">
                  <c:v>5.7291666666666671E-3</c:v>
                </c:pt>
                <c:pt idx="3">
                  <c:v>8.2175925925925958E-3</c:v>
                </c:pt>
                <c:pt idx="4">
                  <c:v>8.5648148148148168E-3</c:v>
                </c:pt>
                <c:pt idx="5">
                  <c:v>9.2476851851851782E-3</c:v>
                </c:pt>
                <c:pt idx="6">
                  <c:v>1.2245370370370365E-2</c:v>
                </c:pt>
                <c:pt idx="7">
                  <c:v>1.2662037037037027E-2</c:v>
                </c:pt>
                <c:pt idx="8">
                  <c:v>1.3483796296296299E-2</c:v>
                </c:pt>
                <c:pt idx="9">
                  <c:v>1.399305555555555E-2</c:v>
                </c:pt>
                <c:pt idx="10">
                  <c:v>1.4907407407407397E-2</c:v>
                </c:pt>
                <c:pt idx="11">
                  <c:v>1.684027777777776E-2</c:v>
                </c:pt>
                <c:pt idx="12">
                  <c:v>1.7152777777777781E-2</c:v>
                </c:pt>
                <c:pt idx="13">
                  <c:v>1.7754629629629634E-2</c:v>
                </c:pt>
                <c:pt idx="14">
                  <c:v>1.8182870370370377E-2</c:v>
                </c:pt>
                <c:pt idx="15">
                  <c:v>1.878472222222223E-2</c:v>
                </c:pt>
                <c:pt idx="16">
                  <c:v>2.0405092592592627E-2</c:v>
                </c:pt>
                <c:pt idx="17">
                  <c:v>2.0937499999999998E-2</c:v>
                </c:pt>
                <c:pt idx="18">
                  <c:v>2.1643518518518506E-2</c:v>
                </c:pt>
                <c:pt idx="19">
                  <c:v>2.1631944444444426E-2</c:v>
                </c:pt>
                <c:pt idx="20">
                  <c:v>2.2731481481481464E-2</c:v>
                </c:pt>
                <c:pt idx="21">
                  <c:v>2.4421296296296288E-2</c:v>
                </c:pt>
                <c:pt idx="22">
                  <c:v>2.5833333333333319E-2</c:v>
                </c:pt>
                <c:pt idx="23">
                  <c:v>2.7256944444444431E-2</c:v>
                </c:pt>
                <c:pt idx="24">
                  <c:v>2.8321759259259227E-2</c:v>
                </c:pt>
                <c:pt idx="25">
                  <c:v>2.918981481481478E-2</c:v>
                </c:pt>
                <c:pt idx="26">
                  <c:v>3.142361111111111E-2</c:v>
                </c:pt>
                <c:pt idx="27">
                  <c:v>3.3032407407407399E-2</c:v>
                </c:pt>
                <c:pt idx="28">
                  <c:v>3.460648148148146E-2</c:v>
                </c:pt>
                <c:pt idx="29">
                  <c:v>3.537037037037033E-2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628-4C4B-B88B-6312C1A7B1BF}"/>
            </c:ext>
          </c:extLst>
        </c:ser>
        <c:ser>
          <c:idx val="44"/>
          <c:order val="44"/>
          <c:tx>
            <c:strRef>
              <c:f>Sheet1!$A$46:$H$46</c:f>
              <c:strCache>
                <c:ptCount val="8"/>
                <c:pt idx="0">
                  <c:v>45</c:v>
                </c:pt>
                <c:pt idx="1">
                  <c:v>257</c:v>
                </c:pt>
                <c:pt idx="2">
                  <c:v>Дюба</c:v>
                </c:pt>
                <c:pt idx="3">
                  <c:v>Евгений</c:v>
                </c:pt>
                <c:pt idx="4">
                  <c:v>42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Sheet1!$BN$46:$CQ$46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5.4166666666666669E-3</c:v>
                </c:pt>
                <c:pt idx="2">
                  <c:v>5.5208333333333325E-3</c:v>
                </c:pt>
                <c:pt idx="3">
                  <c:v>6.7939814814814842E-3</c:v>
                </c:pt>
                <c:pt idx="4">
                  <c:v>6.9907407407407418E-3</c:v>
                </c:pt>
                <c:pt idx="5">
                  <c:v>7.3842592592592571E-3</c:v>
                </c:pt>
                <c:pt idx="6">
                  <c:v>8.9467592592592515E-3</c:v>
                </c:pt>
                <c:pt idx="7">
                  <c:v>9.201388888888884E-3</c:v>
                </c:pt>
                <c:pt idx="8">
                  <c:v>9.6412037037037074E-3</c:v>
                </c:pt>
                <c:pt idx="9">
                  <c:v>9.8958333333333259E-3</c:v>
                </c:pt>
                <c:pt idx="10">
                  <c:v>1.0405092592592591E-2</c:v>
                </c:pt>
                <c:pt idx="11">
                  <c:v>1.1296296296296277E-2</c:v>
                </c:pt>
                <c:pt idx="12">
                  <c:v>1.1469907407407401E-2</c:v>
                </c:pt>
                <c:pt idx="13">
                  <c:v>1.1770833333333341E-2</c:v>
                </c:pt>
                <c:pt idx="14">
                  <c:v>1.1921296296296305E-2</c:v>
                </c:pt>
                <c:pt idx="15">
                  <c:v>1.2303240740740753E-2</c:v>
                </c:pt>
                <c:pt idx="16">
                  <c:v>1.3587962962962954E-2</c:v>
                </c:pt>
                <c:pt idx="17">
                  <c:v>1.4062500000000006E-2</c:v>
                </c:pt>
                <c:pt idx="18">
                  <c:v>1.4872685185185197E-2</c:v>
                </c:pt>
                <c:pt idx="19">
                  <c:v>1.4942129629629639E-2</c:v>
                </c:pt>
                <c:pt idx="20">
                  <c:v>1.574074074074075E-2</c:v>
                </c:pt>
                <c:pt idx="21">
                  <c:v>1.7789351851851862E-2</c:v>
                </c:pt>
                <c:pt idx="22">
                  <c:v>1.9895833333333335E-2</c:v>
                </c:pt>
                <c:pt idx="23">
                  <c:v>2.2754629629629625E-2</c:v>
                </c:pt>
                <c:pt idx="24">
                  <c:v>2.4432870370370369E-2</c:v>
                </c:pt>
                <c:pt idx="25">
                  <c:v>2.5844907407407414E-2</c:v>
                </c:pt>
                <c:pt idx="26">
                  <c:v>2.9652777777777806E-2</c:v>
                </c:pt>
                <c:pt idx="27">
                  <c:v>3.1863425925925948E-2</c:v>
                </c:pt>
                <c:pt idx="28">
                  <c:v>3.4085648148148157E-2</c:v>
                </c:pt>
                <c:pt idx="29">
                  <c:v>3.5416666666666652E-2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628-4C4B-B88B-6312C1A7B1BF}"/>
            </c:ext>
          </c:extLst>
        </c:ser>
        <c:ser>
          <c:idx val="45"/>
          <c:order val="45"/>
          <c:tx>
            <c:strRef>
              <c:f>Sheet1!$A$47:$H$47</c:f>
              <c:strCache>
                <c:ptCount val="8"/>
                <c:pt idx="0">
                  <c:v>46</c:v>
                </c:pt>
                <c:pt idx="1">
                  <c:v>77</c:v>
                </c:pt>
                <c:pt idx="2">
                  <c:v>Инин</c:v>
                </c:pt>
                <c:pt idx="3">
                  <c:v>Владислав</c:v>
                </c:pt>
                <c:pt idx="4">
                  <c:v>27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25-29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Sheet1!$BN$47:$CQ$47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9.8032407407407408E-3</c:v>
                </c:pt>
                <c:pt idx="2">
                  <c:v>1.1018518518518518E-2</c:v>
                </c:pt>
                <c:pt idx="3">
                  <c:v>1.2777777777777777E-2</c:v>
                </c:pt>
                <c:pt idx="4">
                  <c:v>1.320601851851852E-2</c:v>
                </c:pt>
                <c:pt idx="5">
                  <c:v>1.3749999999999998E-2</c:v>
                </c:pt>
                <c:pt idx="6">
                  <c:v>1.5949074074074074E-2</c:v>
                </c:pt>
                <c:pt idx="7">
                  <c:v>1.623842592592592E-2</c:v>
                </c:pt>
                <c:pt idx="8">
                  <c:v>1.6701388888888891E-2</c:v>
                </c:pt>
                <c:pt idx="9">
                  <c:v>1.7025462962962964E-2</c:v>
                </c:pt>
                <c:pt idx="10">
                  <c:v>1.7650462962962965E-2</c:v>
                </c:pt>
                <c:pt idx="11">
                  <c:v>1.9027777777777755E-2</c:v>
                </c:pt>
                <c:pt idx="12">
                  <c:v>1.9328703703703695E-2</c:v>
                </c:pt>
                <c:pt idx="13">
                  <c:v>1.9606481481481502E-2</c:v>
                </c:pt>
                <c:pt idx="14">
                  <c:v>1.9780092592592599E-2</c:v>
                </c:pt>
                <c:pt idx="15">
                  <c:v>2.0162037037037048E-2</c:v>
                </c:pt>
                <c:pt idx="16">
                  <c:v>2.1388888888888902E-2</c:v>
                </c:pt>
                <c:pt idx="17">
                  <c:v>2.1898148148148167E-2</c:v>
                </c:pt>
                <c:pt idx="18">
                  <c:v>2.2511574074074087E-2</c:v>
                </c:pt>
                <c:pt idx="19">
                  <c:v>2.2835648148148133E-2</c:v>
                </c:pt>
                <c:pt idx="20">
                  <c:v>2.3356481481481478E-2</c:v>
                </c:pt>
                <c:pt idx="21">
                  <c:v>2.4745370370370348E-2</c:v>
                </c:pt>
                <c:pt idx="22">
                  <c:v>2.6041666666666657E-2</c:v>
                </c:pt>
                <c:pt idx="23">
                  <c:v>2.7337962962962953E-2</c:v>
                </c:pt>
                <c:pt idx="24">
                  <c:v>2.8622685185185182E-2</c:v>
                </c:pt>
                <c:pt idx="25">
                  <c:v>2.9618055555555522E-2</c:v>
                </c:pt>
                <c:pt idx="26">
                  <c:v>3.1701388888888876E-2</c:v>
                </c:pt>
                <c:pt idx="27">
                  <c:v>3.3402777777777753E-2</c:v>
                </c:pt>
                <c:pt idx="28">
                  <c:v>3.4907407407407387E-2</c:v>
                </c:pt>
                <c:pt idx="29">
                  <c:v>3.5729166666666645E-2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628-4C4B-B88B-6312C1A7B1BF}"/>
            </c:ext>
          </c:extLst>
        </c:ser>
        <c:ser>
          <c:idx val="46"/>
          <c:order val="46"/>
          <c:tx>
            <c:strRef>
              <c:f>Sheet1!$A$48:$H$48</c:f>
              <c:strCache>
                <c:ptCount val="8"/>
                <c:pt idx="0">
                  <c:v>47</c:v>
                </c:pt>
                <c:pt idx="1">
                  <c:v>131</c:v>
                </c:pt>
                <c:pt idx="2">
                  <c:v>Тарасенко</c:v>
                </c:pt>
                <c:pt idx="3">
                  <c:v>Артем</c:v>
                </c:pt>
                <c:pt idx="4">
                  <c:v>37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Sheet1!$BN$48:$CQ$48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5.1157407407407436E-3</c:v>
                </c:pt>
                <c:pt idx="2">
                  <c:v>5.9953703703703697E-3</c:v>
                </c:pt>
                <c:pt idx="3">
                  <c:v>9.039351851851854E-3</c:v>
                </c:pt>
                <c:pt idx="4">
                  <c:v>9.5138888888888842E-3</c:v>
                </c:pt>
                <c:pt idx="5">
                  <c:v>1.0289351851851848E-2</c:v>
                </c:pt>
                <c:pt idx="6">
                  <c:v>1.3576388888888888E-2</c:v>
                </c:pt>
                <c:pt idx="7">
                  <c:v>1.4016203703703711E-2</c:v>
                </c:pt>
                <c:pt idx="8">
                  <c:v>1.4861111111111117E-2</c:v>
                </c:pt>
                <c:pt idx="9">
                  <c:v>1.5405092592592595E-2</c:v>
                </c:pt>
                <c:pt idx="10">
                  <c:v>1.6261574074074067E-2</c:v>
                </c:pt>
                <c:pt idx="11">
                  <c:v>1.8229166666666644E-2</c:v>
                </c:pt>
                <c:pt idx="12">
                  <c:v>1.864583333333332E-2</c:v>
                </c:pt>
                <c:pt idx="13">
                  <c:v>1.9282407407407415E-2</c:v>
                </c:pt>
                <c:pt idx="14">
                  <c:v>1.9618055555555555E-2</c:v>
                </c:pt>
                <c:pt idx="15">
                  <c:v>2.028935185185185E-2</c:v>
                </c:pt>
                <c:pt idx="16">
                  <c:v>2.1979166666666661E-2</c:v>
                </c:pt>
                <c:pt idx="17">
                  <c:v>2.2592592592592609E-2</c:v>
                </c:pt>
                <c:pt idx="18">
                  <c:v>2.332175925925925E-2</c:v>
                </c:pt>
                <c:pt idx="19">
                  <c:v>2.3437499999999986E-2</c:v>
                </c:pt>
                <c:pt idx="20">
                  <c:v>2.4236111111111097E-2</c:v>
                </c:pt>
                <c:pt idx="21">
                  <c:v>2.5937499999999988E-2</c:v>
                </c:pt>
                <c:pt idx="22">
                  <c:v>2.7453703703703702E-2</c:v>
                </c:pt>
                <c:pt idx="23">
                  <c:v>2.8900462962962947E-2</c:v>
                </c:pt>
                <c:pt idx="24">
                  <c:v>2.9988425925925905E-2</c:v>
                </c:pt>
                <c:pt idx="25">
                  <c:v>3.0868055555555524E-2</c:v>
                </c:pt>
                <c:pt idx="26">
                  <c:v>3.2731481481481473E-2</c:v>
                </c:pt>
                <c:pt idx="27">
                  <c:v>3.4016203703703701E-2</c:v>
                </c:pt>
                <c:pt idx="28">
                  <c:v>3.5243055555555541E-2</c:v>
                </c:pt>
                <c:pt idx="29">
                  <c:v>3.5821759259259234E-2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628-4C4B-B88B-6312C1A7B1BF}"/>
            </c:ext>
          </c:extLst>
        </c:ser>
        <c:ser>
          <c:idx val="47"/>
          <c:order val="47"/>
          <c:tx>
            <c:strRef>
              <c:f>Sheet1!$A$49:$H$49</c:f>
              <c:strCache>
                <c:ptCount val="8"/>
                <c:pt idx="0">
                  <c:v>48</c:v>
                </c:pt>
                <c:pt idx="1">
                  <c:v>75</c:v>
                </c:pt>
                <c:pt idx="2">
                  <c:v>Чечура</c:v>
                </c:pt>
                <c:pt idx="3">
                  <c:v>Андрей</c:v>
                </c:pt>
                <c:pt idx="4">
                  <c:v>34</c:v>
                </c:pt>
                <c:pt idx="5">
                  <c:v>Республика Беларусь</c:v>
                </c:pt>
                <c:pt idx="6">
                  <c:v>Многобор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Sheet1!$BN$49:$CQ$49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3.680555555555555E-3</c:v>
                </c:pt>
                <c:pt idx="2">
                  <c:v>3.9120370370370368E-3</c:v>
                </c:pt>
                <c:pt idx="3">
                  <c:v>7.1874999999999994E-3</c:v>
                </c:pt>
                <c:pt idx="4">
                  <c:v>7.6851851851851838E-3</c:v>
                </c:pt>
                <c:pt idx="5">
                  <c:v>8.611111111111111E-3</c:v>
                </c:pt>
                <c:pt idx="6">
                  <c:v>1.201388888888888E-2</c:v>
                </c:pt>
                <c:pt idx="7">
                  <c:v>1.2418981481481489E-2</c:v>
                </c:pt>
                <c:pt idx="8">
                  <c:v>1.3263888888888895E-2</c:v>
                </c:pt>
                <c:pt idx="9">
                  <c:v>1.3796296296296293E-2</c:v>
                </c:pt>
                <c:pt idx="10">
                  <c:v>1.4664351851851845E-2</c:v>
                </c:pt>
                <c:pt idx="11">
                  <c:v>1.6527777777777766E-2</c:v>
                </c:pt>
                <c:pt idx="12">
                  <c:v>1.6817129629629626E-2</c:v>
                </c:pt>
                <c:pt idx="13">
                  <c:v>1.7372685185185213E-2</c:v>
                </c:pt>
                <c:pt idx="14">
                  <c:v>1.7743055555555567E-2</c:v>
                </c:pt>
                <c:pt idx="15">
                  <c:v>1.8240740740740752E-2</c:v>
                </c:pt>
                <c:pt idx="16">
                  <c:v>1.9861111111111107E-2</c:v>
                </c:pt>
                <c:pt idx="17">
                  <c:v>2.0300925925925917E-2</c:v>
                </c:pt>
                <c:pt idx="18">
                  <c:v>2.1030092592592586E-2</c:v>
                </c:pt>
                <c:pt idx="19">
                  <c:v>2.1365740740740755E-2</c:v>
                </c:pt>
                <c:pt idx="20">
                  <c:v>2.2337962962962976E-2</c:v>
                </c:pt>
                <c:pt idx="21">
                  <c:v>2.4259259259259272E-2</c:v>
                </c:pt>
                <c:pt idx="22">
                  <c:v>2.5775462962962986E-2</c:v>
                </c:pt>
                <c:pt idx="23">
                  <c:v>2.7210648148148164E-2</c:v>
                </c:pt>
                <c:pt idx="24">
                  <c:v>2.8564814814814821E-2</c:v>
                </c:pt>
                <c:pt idx="25">
                  <c:v>2.9918981481481477E-2</c:v>
                </c:pt>
                <c:pt idx="26">
                  <c:v>3.2418981481481507E-2</c:v>
                </c:pt>
                <c:pt idx="27">
                  <c:v>3.3969907407407435E-2</c:v>
                </c:pt>
                <c:pt idx="28">
                  <c:v>3.5393518518518519E-2</c:v>
                </c:pt>
                <c:pt idx="29">
                  <c:v>3.623842592592591E-2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628-4C4B-B88B-6312C1A7B1BF}"/>
            </c:ext>
          </c:extLst>
        </c:ser>
        <c:ser>
          <c:idx val="48"/>
          <c:order val="48"/>
          <c:tx>
            <c:strRef>
              <c:f>Sheet1!$A$50:$H$50</c:f>
              <c:strCache>
                <c:ptCount val="8"/>
                <c:pt idx="0">
                  <c:v>49</c:v>
                </c:pt>
                <c:pt idx="1">
                  <c:v>72</c:v>
                </c:pt>
                <c:pt idx="2">
                  <c:v>Vashkevich</c:v>
                </c:pt>
                <c:pt idx="3">
                  <c:v>Anton</c:v>
                </c:pt>
                <c:pt idx="4">
                  <c:v>38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Sheet1!$BN$50:$CQ$50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5.7523148148148143E-3</c:v>
                </c:pt>
                <c:pt idx="2">
                  <c:v>6.7476851851851864E-3</c:v>
                </c:pt>
                <c:pt idx="3">
                  <c:v>9.4097222222222221E-3</c:v>
                </c:pt>
                <c:pt idx="4">
                  <c:v>9.8495370370370386E-3</c:v>
                </c:pt>
                <c:pt idx="5">
                  <c:v>1.0624999999999996E-2</c:v>
                </c:pt>
                <c:pt idx="6">
                  <c:v>1.3553240740740741E-2</c:v>
                </c:pt>
                <c:pt idx="7">
                  <c:v>1.3865740740740748E-2</c:v>
                </c:pt>
                <c:pt idx="8">
                  <c:v>1.4583333333333337E-2</c:v>
                </c:pt>
                <c:pt idx="9">
                  <c:v>1.5069444444444441E-2</c:v>
                </c:pt>
                <c:pt idx="10">
                  <c:v>1.5844907407407405E-2</c:v>
                </c:pt>
                <c:pt idx="11">
                  <c:v>1.7581018518518496E-2</c:v>
                </c:pt>
                <c:pt idx="12">
                  <c:v>1.7997685185185186E-2</c:v>
                </c:pt>
                <c:pt idx="13">
                  <c:v>1.8599537037037039E-2</c:v>
                </c:pt>
                <c:pt idx="14">
                  <c:v>1.8923611111111113E-2</c:v>
                </c:pt>
                <c:pt idx="15">
                  <c:v>1.9375000000000003E-2</c:v>
                </c:pt>
                <c:pt idx="16">
                  <c:v>2.0439814814814827E-2</c:v>
                </c:pt>
                <c:pt idx="17">
                  <c:v>2.0949074074074092E-2</c:v>
                </c:pt>
                <c:pt idx="18">
                  <c:v>2.1666666666666667E-2</c:v>
                </c:pt>
                <c:pt idx="19">
                  <c:v>2.1828703703703697E-2</c:v>
                </c:pt>
                <c:pt idx="20">
                  <c:v>2.3043981481481485E-2</c:v>
                </c:pt>
                <c:pt idx="21">
                  <c:v>2.5416666666666657E-2</c:v>
                </c:pt>
                <c:pt idx="22">
                  <c:v>2.7256944444444431E-2</c:v>
                </c:pt>
                <c:pt idx="23">
                  <c:v>2.8958333333333336E-2</c:v>
                </c:pt>
                <c:pt idx="24">
                  <c:v>3.0127314814814815E-2</c:v>
                </c:pt>
                <c:pt idx="25">
                  <c:v>3.1099537037037023E-2</c:v>
                </c:pt>
                <c:pt idx="26">
                  <c:v>3.3240740740740737E-2</c:v>
                </c:pt>
                <c:pt idx="27">
                  <c:v>3.489583333333332E-2</c:v>
                </c:pt>
                <c:pt idx="28">
                  <c:v>3.6412037037037048E-2</c:v>
                </c:pt>
                <c:pt idx="29">
                  <c:v>3.7314814814814801E-2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628-4C4B-B88B-6312C1A7B1BF}"/>
            </c:ext>
          </c:extLst>
        </c:ser>
        <c:ser>
          <c:idx val="49"/>
          <c:order val="49"/>
          <c:tx>
            <c:strRef>
              <c:f>Sheet1!$A$51:$H$51</c:f>
              <c:strCache>
                <c:ptCount val="8"/>
                <c:pt idx="0">
                  <c:v>50</c:v>
                </c:pt>
                <c:pt idx="1">
                  <c:v>139</c:v>
                </c:pt>
                <c:pt idx="2">
                  <c:v>Shinkarev</c:v>
                </c:pt>
                <c:pt idx="3">
                  <c:v>Alexey</c:v>
                </c:pt>
                <c:pt idx="4">
                  <c:v>36</c:v>
                </c:pt>
                <c:pt idx="5">
                  <c:v>Республика Беларусь</c:v>
                </c:pt>
                <c:pt idx="6">
                  <c:v>Grebenstar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Sheet1!$BN$51:$CQ$51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8.4490740740740707E-3</c:v>
                </c:pt>
                <c:pt idx="2">
                  <c:v>9.9652777777777778E-3</c:v>
                </c:pt>
                <c:pt idx="3">
                  <c:v>1.2175925925925923E-2</c:v>
                </c:pt>
                <c:pt idx="4">
                  <c:v>1.2430555555555556E-2</c:v>
                </c:pt>
                <c:pt idx="5">
                  <c:v>1.2986111111111108E-2</c:v>
                </c:pt>
                <c:pt idx="6">
                  <c:v>1.5196759259259257E-2</c:v>
                </c:pt>
                <c:pt idx="7">
                  <c:v>1.5428240740740742E-2</c:v>
                </c:pt>
                <c:pt idx="8">
                  <c:v>1.6006944444444449E-2</c:v>
                </c:pt>
                <c:pt idx="9">
                  <c:v>1.6469907407407405E-2</c:v>
                </c:pt>
                <c:pt idx="10">
                  <c:v>1.7094907407407406E-2</c:v>
                </c:pt>
                <c:pt idx="11">
                  <c:v>1.835648148148146E-2</c:v>
                </c:pt>
                <c:pt idx="12">
                  <c:v>1.8553240740740731E-2</c:v>
                </c:pt>
                <c:pt idx="13">
                  <c:v>1.894675925925926E-2</c:v>
                </c:pt>
                <c:pt idx="14">
                  <c:v>1.9189814814814812E-2</c:v>
                </c:pt>
                <c:pt idx="15">
                  <c:v>1.9513888888888886E-2</c:v>
                </c:pt>
                <c:pt idx="16">
                  <c:v>2.0567129629629644E-2</c:v>
                </c:pt>
                <c:pt idx="17">
                  <c:v>2.0821759259259276E-2</c:v>
                </c:pt>
                <c:pt idx="18">
                  <c:v>2.1342592592592607E-2</c:v>
                </c:pt>
                <c:pt idx="19">
                  <c:v>2.1863425925925925E-2</c:v>
                </c:pt>
                <c:pt idx="20">
                  <c:v>2.2673611111111103E-2</c:v>
                </c:pt>
                <c:pt idx="21">
                  <c:v>2.4826388888888898E-2</c:v>
                </c:pt>
                <c:pt idx="22">
                  <c:v>2.6597222222222217E-2</c:v>
                </c:pt>
                <c:pt idx="23">
                  <c:v>2.8321759259259255E-2</c:v>
                </c:pt>
                <c:pt idx="24">
                  <c:v>2.9525462962962962E-2</c:v>
                </c:pt>
                <c:pt idx="25">
                  <c:v>3.0486111111111103E-2</c:v>
                </c:pt>
                <c:pt idx="26">
                  <c:v>3.288194444444445E-2</c:v>
                </c:pt>
                <c:pt idx="27">
                  <c:v>3.4594907407407421E-2</c:v>
                </c:pt>
                <c:pt idx="28">
                  <c:v>3.6284722222222232E-2</c:v>
                </c:pt>
                <c:pt idx="29">
                  <c:v>3.7337962962962934E-2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628-4C4B-B88B-6312C1A7B1BF}"/>
            </c:ext>
          </c:extLst>
        </c:ser>
        <c:ser>
          <c:idx val="50"/>
          <c:order val="50"/>
          <c:tx>
            <c:strRef>
              <c:f>Sheet1!$A$52:$H$52</c:f>
              <c:strCache>
                <c:ptCount val="8"/>
                <c:pt idx="0">
                  <c:v>51</c:v>
                </c:pt>
                <c:pt idx="1">
                  <c:v>171</c:v>
                </c:pt>
                <c:pt idx="2">
                  <c:v>Мармыль</c:v>
                </c:pt>
                <c:pt idx="3">
                  <c:v>Ольга</c:v>
                </c:pt>
                <c:pt idx="4">
                  <c:v>36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Ж 30-39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Sheet1!$BN$52:$CQ$52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2.10648148148148E-3</c:v>
                </c:pt>
                <c:pt idx="2">
                  <c:v>2.7199074074074105E-3</c:v>
                </c:pt>
                <c:pt idx="3">
                  <c:v>7.037037037037043E-3</c:v>
                </c:pt>
                <c:pt idx="4">
                  <c:v>7.6620370370370366E-3</c:v>
                </c:pt>
                <c:pt idx="5">
                  <c:v>8.7962962962962951E-3</c:v>
                </c:pt>
                <c:pt idx="6">
                  <c:v>1.3356481481481483E-2</c:v>
                </c:pt>
                <c:pt idx="7">
                  <c:v>1.3958333333333336E-2</c:v>
                </c:pt>
                <c:pt idx="8">
                  <c:v>1.5081018518518521E-2</c:v>
                </c:pt>
                <c:pt idx="9">
                  <c:v>1.5821759259259258E-2</c:v>
                </c:pt>
                <c:pt idx="10">
                  <c:v>1.6944444444444456E-2</c:v>
                </c:pt>
                <c:pt idx="11">
                  <c:v>1.9849537037037027E-2</c:v>
                </c:pt>
                <c:pt idx="12">
                  <c:v>2.0462962962962974E-2</c:v>
                </c:pt>
                <c:pt idx="13">
                  <c:v>2.1562500000000012E-2</c:v>
                </c:pt>
                <c:pt idx="14">
                  <c:v>2.2118055555555571E-2</c:v>
                </c:pt>
                <c:pt idx="15">
                  <c:v>2.2974537037037057E-2</c:v>
                </c:pt>
                <c:pt idx="16">
                  <c:v>2.5416666666666671E-2</c:v>
                </c:pt>
                <c:pt idx="17">
                  <c:v>2.614583333333334E-2</c:v>
                </c:pt>
                <c:pt idx="18">
                  <c:v>2.7037037037037054E-2</c:v>
                </c:pt>
                <c:pt idx="19">
                  <c:v>2.6874999999999996E-2</c:v>
                </c:pt>
                <c:pt idx="20">
                  <c:v>2.7511574074074063E-2</c:v>
                </c:pt>
                <c:pt idx="21">
                  <c:v>2.8854166666666667E-2</c:v>
                </c:pt>
                <c:pt idx="22">
                  <c:v>3.0127314814814815E-2</c:v>
                </c:pt>
                <c:pt idx="23">
                  <c:v>3.1412037037037044E-2</c:v>
                </c:pt>
                <c:pt idx="24">
                  <c:v>3.2407407407407413E-2</c:v>
                </c:pt>
                <c:pt idx="25">
                  <c:v>3.3275462962962937E-2</c:v>
                </c:pt>
                <c:pt idx="26">
                  <c:v>3.4953703703703709E-2</c:v>
                </c:pt>
                <c:pt idx="27">
                  <c:v>3.6273148148148138E-2</c:v>
                </c:pt>
                <c:pt idx="28">
                  <c:v>3.7372685185185189E-2</c:v>
                </c:pt>
                <c:pt idx="29">
                  <c:v>3.8124999999999964E-2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628-4C4B-B88B-6312C1A7B1BF}"/>
            </c:ext>
          </c:extLst>
        </c:ser>
        <c:ser>
          <c:idx val="51"/>
          <c:order val="51"/>
          <c:tx>
            <c:strRef>
              <c:f>Sheet1!$A$53:$H$53</c:f>
              <c:strCache>
                <c:ptCount val="8"/>
                <c:pt idx="0">
                  <c:v>52</c:v>
                </c:pt>
                <c:pt idx="1">
                  <c:v>190</c:v>
                </c:pt>
                <c:pt idx="2">
                  <c:v>Кудрявцев</c:v>
                </c:pt>
                <c:pt idx="3">
                  <c:v>Александр</c:v>
                </c:pt>
                <c:pt idx="4">
                  <c:v>38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Sheet1!$BN$53:$CQ$53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1.1516203703703699E-2</c:v>
                </c:pt>
                <c:pt idx="2">
                  <c:v>1.1678240740740736E-2</c:v>
                </c:pt>
                <c:pt idx="3">
                  <c:v>1.368055555555555E-2</c:v>
                </c:pt>
                <c:pt idx="4">
                  <c:v>1.3958333333333323E-2</c:v>
                </c:pt>
                <c:pt idx="5">
                  <c:v>1.4537037037037029E-2</c:v>
                </c:pt>
                <c:pt idx="6">
                  <c:v>1.6840277777777773E-2</c:v>
                </c:pt>
                <c:pt idx="7">
                  <c:v>1.7094907407407406E-2</c:v>
                </c:pt>
                <c:pt idx="8">
                  <c:v>1.7696759259259259E-2</c:v>
                </c:pt>
                <c:pt idx="9">
                  <c:v>1.8043981481481466E-2</c:v>
                </c:pt>
                <c:pt idx="10">
                  <c:v>1.8703703703703695E-2</c:v>
                </c:pt>
                <c:pt idx="11">
                  <c:v>2.0300925925925903E-2</c:v>
                </c:pt>
                <c:pt idx="12">
                  <c:v>2.0578703703703682E-2</c:v>
                </c:pt>
                <c:pt idx="13">
                  <c:v>2.1053240740740747E-2</c:v>
                </c:pt>
                <c:pt idx="14">
                  <c:v>2.1319444444444446E-2</c:v>
                </c:pt>
                <c:pt idx="15">
                  <c:v>2.1724537037037028E-2</c:v>
                </c:pt>
                <c:pt idx="16">
                  <c:v>2.2881944444444441E-2</c:v>
                </c:pt>
                <c:pt idx="17">
                  <c:v>2.3321759259259278E-2</c:v>
                </c:pt>
                <c:pt idx="18">
                  <c:v>2.3946759259259237E-2</c:v>
                </c:pt>
                <c:pt idx="19">
                  <c:v>2.4062500000000001E-2</c:v>
                </c:pt>
                <c:pt idx="20">
                  <c:v>2.4791666666666684E-2</c:v>
                </c:pt>
                <c:pt idx="21">
                  <c:v>2.6724537037037047E-2</c:v>
                </c:pt>
                <c:pt idx="22">
                  <c:v>2.8437500000000004E-2</c:v>
                </c:pt>
                <c:pt idx="23">
                  <c:v>3.0277777777777765E-2</c:v>
                </c:pt>
                <c:pt idx="24">
                  <c:v>3.1493055555555566E-2</c:v>
                </c:pt>
                <c:pt idx="25">
                  <c:v>3.2453703703703707E-2</c:v>
                </c:pt>
                <c:pt idx="26">
                  <c:v>3.4722222222222238E-2</c:v>
                </c:pt>
                <c:pt idx="27">
                  <c:v>3.6273148148148138E-2</c:v>
                </c:pt>
                <c:pt idx="28">
                  <c:v>3.7777777777777771E-2</c:v>
                </c:pt>
                <c:pt idx="29">
                  <c:v>3.8634259259259229E-2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628-4C4B-B88B-6312C1A7B1BF}"/>
            </c:ext>
          </c:extLst>
        </c:ser>
        <c:ser>
          <c:idx val="52"/>
          <c:order val="52"/>
          <c:tx>
            <c:strRef>
              <c:f>Sheet1!$A$54:$H$54</c:f>
              <c:strCache>
                <c:ptCount val="8"/>
                <c:pt idx="0">
                  <c:v>53</c:v>
                </c:pt>
                <c:pt idx="1">
                  <c:v>121</c:v>
                </c:pt>
                <c:pt idx="2">
                  <c:v>Николаев</c:v>
                </c:pt>
                <c:pt idx="3">
                  <c:v>Алексей</c:v>
                </c:pt>
                <c:pt idx="4">
                  <c:v>44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Sheet1!$BN$54:$CQ$54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5.787037037037035E-3</c:v>
                </c:pt>
                <c:pt idx="2">
                  <c:v>6.15740740740741E-3</c:v>
                </c:pt>
                <c:pt idx="3">
                  <c:v>9.039351851851854E-3</c:v>
                </c:pt>
                <c:pt idx="4">
                  <c:v>9.3634259259259278E-3</c:v>
                </c:pt>
                <c:pt idx="5">
                  <c:v>9.9884259259259284E-3</c:v>
                </c:pt>
                <c:pt idx="6">
                  <c:v>1.190972222222221E-2</c:v>
                </c:pt>
                <c:pt idx="7">
                  <c:v>1.2199074074074084E-2</c:v>
                </c:pt>
                <c:pt idx="8">
                  <c:v>1.2835648148148152E-2</c:v>
                </c:pt>
                <c:pt idx="9">
                  <c:v>1.3240740740740747E-2</c:v>
                </c:pt>
                <c:pt idx="10">
                  <c:v>1.3854166666666667E-2</c:v>
                </c:pt>
                <c:pt idx="11">
                  <c:v>1.5335648148148126E-2</c:v>
                </c:pt>
                <c:pt idx="12">
                  <c:v>1.5578703703703706E-2</c:v>
                </c:pt>
                <c:pt idx="13">
                  <c:v>1.5960648148148168E-2</c:v>
                </c:pt>
                <c:pt idx="14">
                  <c:v>1.6134259259259279E-2</c:v>
                </c:pt>
                <c:pt idx="15">
                  <c:v>1.6493055555555566E-2</c:v>
                </c:pt>
                <c:pt idx="16">
                  <c:v>1.7349537037037052E-2</c:v>
                </c:pt>
                <c:pt idx="17">
                  <c:v>1.7708333333333326E-2</c:v>
                </c:pt>
                <c:pt idx="18">
                  <c:v>1.819444444444443E-2</c:v>
                </c:pt>
                <c:pt idx="19">
                  <c:v>1.8298611111111127E-2</c:v>
                </c:pt>
                <c:pt idx="20">
                  <c:v>1.9756944444444452E-2</c:v>
                </c:pt>
                <c:pt idx="21">
                  <c:v>2.2789351851851866E-2</c:v>
                </c:pt>
                <c:pt idx="22">
                  <c:v>2.5254629629629655E-2</c:v>
                </c:pt>
                <c:pt idx="23">
                  <c:v>2.7754629629629657E-2</c:v>
                </c:pt>
                <c:pt idx="24">
                  <c:v>2.9398148148148173E-2</c:v>
                </c:pt>
                <c:pt idx="25">
                  <c:v>3.0891203703703712E-2</c:v>
                </c:pt>
                <c:pt idx="26">
                  <c:v>3.3969907407407435E-2</c:v>
                </c:pt>
                <c:pt idx="27">
                  <c:v>3.6250000000000032E-2</c:v>
                </c:pt>
                <c:pt idx="28">
                  <c:v>3.8356481481481491E-2</c:v>
                </c:pt>
                <c:pt idx="29">
                  <c:v>3.9537037037037037E-2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628-4C4B-B88B-6312C1A7B1BF}"/>
            </c:ext>
          </c:extLst>
        </c:ser>
        <c:ser>
          <c:idx val="53"/>
          <c:order val="53"/>
          <c:tx>
            <c:strRef>
              <c:f>Sheet1!$A$55:$H$55</c:f>
              <c:strCache>
                <c:ptCount val="8"/>
                <c:pt idx="0">
                  <c:v>54</c:v>
                </c:pt>
                <c:pt idx="1">
                  <c:v>211</c:v>
                </c:pt>
                <c:pt idx="2">
                  <c:v>Юрченко</c:v>
                </c:pt>
                <c:pt idx="3">
                  <c:v>Александр</c:v>
                </c:pt>
                <c:pt idx="4">
                  <c:v>34</c:v>
                </c:pt>
                <c:pt idx="5">
                  <c:v>Россия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Sheet1!$BN$55:$CQ$55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1.1597222222222221E-2</c:v>
                </c:pt>
                <c:pt idx="2">
                  <c:v>1.3668981481481476E-2</c:v>
                </c:pt>
                <c:pt idx="3">
                  <c:v>1.5763888888888883E-2</c:v>
                </c:pt>
                <c:pt idx="4">
                  <c:v>1.5983796296296288E-2</c:v>
                </c:pt>
                <c:pt idx="5">
                  <c:v>1.6539351851851847E-2</c:v>
                </c:pt>
                <c:pt idx="6">
                  <c:v>1.8171296296296283E-2</c:v>
                </c:pt>
                <c:pt idx="7">
                  <c:v>1.8263888888888885E-2</c:v>
                </c:pt>
                <c:pt idx="8">
                  <c:v>1.8761574074074069E-2</c:v>
                </c:pt>
                <c:pt idx="9">
                  <c:v>1.9074074074074077E-2</c:v>
                </c:pt>
                <c:pt idx="10">
                  <c:v>1.9340277777777776E-2</c:v>
                </c:pt>
                <c:pt idx="11">
                  <c:v>2.0578703703703682E-2</c:v>
                </c:pt>
                <c:pt idx="12">
                  <c:v>2.0694444444444432E-2</c:v>
                </c:pt>
                <c:pt idx="13">
                  <c:v>2.0972222222222225E-2</c:v>
                </c:pt>
                <c:pt idx="14">
                  <c:v>2.1064814814814814E-2</c:v>
                </c:pt>
                <c:pt idx="15">
                  <c:v>2.1203703703703697E-2</c:v>
                </c:pt>
                <c:pt idx="16">
                  <c:v>2.1886574074074072E-2</c:v>
                </c:pt>
                <c:pt idx="17">
                  <c:v>2.2199074074074066E-2</c:v>
                </c:pt>
                <c:pt idx="18">
                  <c:v>2.2754629629629625E-2</c:v>
                </c:pt>
                <c:pt idx="19">
                  <c:v>2.3425925925925919E-2</c:v>
                </c:pt>
                <c:pt idx="20">
                  <c:v>2.4618055555555546E-2</c:v>
                </c:pt>
                <c:pt idx="21">
                  <c:v>2.7094907407407401E-2</c:v>
                </c:pt>
                <c:pt idx="22">
                  <c:v>2.8981481481481469E-2</c:v>
                </c:pt>
                <c:pt idx="23">
                  <c:v>3.0995370370370368E-2</c:v>
                </c:pt>
                <c:pt idx="24">
                  <c:v>3.2430555555555546E-2</c:v>
                </c:pt>
                <c:pt idx="25">
                  <c:v>3.3483796296296275E-2</c:v>
                </c:pt>
                <c:pt idx="26">
                  <c:v>3.5879629629629622E-2</c:v>
                </c:pt>
                <c:pt idx="27">
                  <c:v>3.771990740740741E-2</c:v>
                </c:pt>
                <c:pt idx="28">
                  <c:v>3.9282407407407405E-2</c:v>
                </c:pt>
                <c:pt idx="29">
                  <c:v>4.0300925925925907E-2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628-4C4B-B88B-6312C1A7B1BF}"/>
            </c:ext>
          </c:extLst>
        </c:ser>
        <c:ser>
          <c:idx val="54"/>
          <c:order val="54"/>
          <c:tx>
            <c:strRef>
              <c:f>Sheet1!$A$56:$H$56</c:f>
              <c:strCache>
                <c:ptCount val="8"/>
                <c:pt idx="0">
                  <c:v>55</c:v>
                </c:pt>
                <c:pt idx="1">
                  <c:v>68</c:v>
                </c:pt>
                <c:pt idx="2">
                  <c:v>Marchuk</c:v>
                </c:pt>
                <c:pt idx="3">
                  <c:v>Artyom</c:v>
                </c:pt>
                <c:pt idx="4">
                  <c:v>30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Sheet1!$BN$56:$CQ$56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8.8541666666666664E-3</c:v>
                </c:pt>
                <c:pt idx="2">
                  <c:v>9.5486111111111119E-3</c:v>
                </c:pt>
                <c:pt idx="3">
                  <c:v>1.3055555555555556E-2</c:v>
                </c:pt>
                <c:pt idx="4">
                  <c:v>1.3634259259259263E-2</c:v>
                </c:pt>
                <c:pt idx="5">
                  <c:v>1.4467592592592587E-2</c:v>
                </c:pt>
                <c:pt idx="6">
                  <c:v>1.7893518518518517E-2</c:v>
                </c:pt>
                <c:pt idx="7">
                  <c:v>1.8229166666666671E-2</c:v>
                </c:pt>
                <c:pt idx="8">
                  <c:v>1.906250000000001E-2</c:v>
                </c:pt>
                <c:pt idx="9">
                  <c:v>1.9641203703703702E-2</c:v>
                </c:pt>
                <c:pt idx="10">
                  <c:v>2.0624999999999991E-2</c:v>
                </c:pt>
                <c:pt idx="11">
                  <c:v>2.2962962962962949E-2</c:v>
                </c:pt>
                <c:pt idx="12">
                  <c:v>2.3391203703703706E-2</c:v>
                </c:pt>
                <c:pt idx="13">
                  <c:v>2.4050925925925948E-2</c:v>
                </c:pt>
                <c:pt idx="14">
                  <c:v>2.4513888888888891E-2</c:v>
                </c:pt>
                <c:pt idx="15">
                  <c:v>2.5185185185185199E-2</c:v>
                </c:pt>
                <c:pt idx="16">
                  <c:v>2.7013888888888893E-2</c:v>
                </c:pt>
                <c:pt idx="17">
                  <c:v>2.7569444444444452E-2</c:v>
                </c:pt>
                <c:pt idx="18">
                  <c:v>2.8229166666666666E-2</c:v>
                </c:pt>
                <c:pt idx="19">
                  <c:v>2.8622685185185195E-2</c:v>
                </c:pt>
                <c:pt idx="20">
                  <c:v>2.9629629629629645E-2</c:v>
                </c:pt>
                <c:pt idx="21">
                  <c:v>3.1597222222222235E-2</c:v>
                </c:pt>
                <c:pt idx="22">
                  <c:v>3.3101851851851855E-2</c:v>
                </c:pt>
                <c:pt idx="23">
                  <c:v>3.4560185185185194E-2</c:v>
                </c:pt>
                <c:pt idx="24">
                  <c:v>3.5659722222222245E-2</c:v>
                </c:pt>
                <c:pt idx="25">
                  <c:v>3.6423611111111115E-2</c:v>
                </c:pt>
                <c:pt idx="26">
                  <c:v>3.8020833333333337E-2</c:v>
                </c:pt>
                <c:pt idx="27">
                  <c:v>3.9212962962962977E-2</c:v>
                </c:pt>
                <c:pt idx="28">
                  <c:v>4.0243055555555574E-2</c:v>
                </c:pt>
                <c:pt idx="29">
                  <c:v>4.0613425925925928E-2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628-4C4B-B88B-6312C1A7B1BF}"/>
            </c:ext>
          </c:extLst>
        </c:ser>
        <c:ser>
          <c:idx val="55"/>
          <c:order val="55"/>
          <c:tx>
            <c:strRef>
              <c:f>Sheet1!$A$57:$H$57</c:f>
              <c:strCache>
                <c:ptCount val="8"/>
                <c:pt idx="0">
                  <c:v>56</c:v>
                </c:pt>
                <c:pt idx="1">
                  <c:v>106</c:v>
                </c:pt>
                <c:pt idx="2">
                  <c:v>Савостьянов</c:v>
                </c:pt>
                <c:pt idx="3">
                  <c:v>Александр</c:v>
                </c:pt>
                <c:pt idx="4">
                  <c:v>42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Sheet1!$BN$57:$CQ$57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8.252314814814813E-3</c:v>
                </c:pt>
                <c:pt idx="2">
                  <c:v>8.9699074074074056E-3</c:v>
                </c:pt>
                <c:pt idx="3">
                  <c:v>1.1678240740740739E-2</c:v>
                </c:pt>
                <c:pt idx="4">
                  <c:v>1.2060185185185174E-2</c:v>
                </c:pt>
                <c:pt idx="5">
                  <c:v>1.2673611111111108E-2</c:v>
                </c:pt>
                <c:pt idx="6">
                  <c:v>1.5439814814814809E-2</c:v>
                </c:pt>
                <c:pt idx="7">
                  <c:v>1.5636574074074067E-2</c:v>
                </c:pt>
                <c:pt idx="8">
                  <c:v>1.6099537037037051E-2</c:v>
                </c:pt>
                <c:pt idx="9">
                  <c:v>1.6481481481481486E-2</c:v>
                </c:pt>
                <c:pt idx="10">
                  <c:v>1.7222222222222222E-2</c:v>
                </c:pt>
                <c:pt idx="11">
                  <c:v>1.8564814814814798E-2</c:v>
                </c:pt>
                <c:pt idx="12">
                  <c:v>1.877314814814815E-2</c:v>
                </c:pt>
                <c:pt idx="13">
                  <c:v>1.9155092592592599E-2</c:v>
                </c:pt>
                <c:pt idx="14">
                  <c:v>1.9409722222222231E-2</c:v>
                </c:pt>
                <c:pt idx="15">
                  <c:v>1.9745370370370371E-2</c:v>
                </c:pt>
                <c:pt idx="16">
                  <c:v>2.0810185185185209E-2</c:v>
                </c:pt>
                <c:pt idx="17">
                  <c:v>2.1041666666666681E-2</c:v>
                </c:pt>
                <c:pt idx="18">
                  <c:v>2.151620370370369E-2</c:v>
                </c:pt>
                <c:pt idx="19">
                  <c:v>2.1805555555555564E-2</c:v>
                </c:pt>
                <c:pt idx="20">
                  <c:v>2.2858796296296308E-2</c:v>
                </c:pt>
                <c:pt idx="21">
                  <c:v>2.5717592592592611E-2</c:v>
                </c:pt>
                <c:pt idx="22">
                  <c:v>2.7812500000000018E-2</c:v>
                </c:pt>
                <c:pt idx="23">
                  <c:v>3.0439814814814808E-2</c:v>
                </c:pt>
                <c:pt idx="24">
                  <c:v>3.1921296296296309E-2</c:v>
                </c:pt>
                <c:pt idx="25">
                  <c:v>3.3194444444444443E-2</c:v>
                </c:pt>
                <c:pt idx="26">
                  <c:v>3.6006944444444466E-2</c:v>
                </c:pt>
                <c:pt idx="27">
                  <c:v>3.8078703703703726E-2</c:v>
                </c:pt>
                <c:pt idx="28">
                  <c:v>3.996527777777778E-2</c:v>
                </c:pt>
                <c:pt idx="29">
                  <c:v>4.1041666666666643E-2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628-4C4B-B88B-6312C1A7B1BF}"/>
            </c:ext>
          </c:extLst>
        </c:ser>
        <c:ser>
          <c:idx val="56"/>
          <c:order val="56"/>
          <c:tx>
            <c:strRef>
              <c:f>Sheet1!$A$58:$H$58</c:f>
              <c:strCache>
                <c:ptCount val="8"/>
                <c:pt idx="0">
                  <c:v>57</c:v>
                </c:pt>
                <c:pt idx="1">
                  <c:v>258</c:v>
                </c:pt>
                <c:pt idx="2">
                  <c:v>Царев</c:v>
                </c:pt>
                <c:pt idx="3">
                  <c:v>Сергей</c:v>
                </c:pt>
                <c:pt idx="4">
                  <c:v>55</c:v>
                </c:pt>
                <c:pt idx="5">
                  <c:v>Россия</c:v>
                </c:pt>
                <c:pt idx="7">
                  <c:v>М 55-59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Sheet1!$BN$58:$CQ$58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9.4097222222222221E-3</c:v>
                </c:pt>
                <c:pt idx="2">
                  <c:v>1.0150462962962965E-2</c:v>
                </c:pt>
                <c:pt idx="3">
                  <c:v>1.2094907407407408E-2</c:v>
                </c:pt>
                <c:pt idx="4">
                  <c:v>1.2465277777777783E-2</c:v>
                </c:pt>
                <c:pt idx="5">
                  <c:v>1.3067129629629623E-2</c:v>
                </c:pt>
                <c:pt idx="6">
                  <c:v>1.5844907407407405E-2</c:v>
                </c:pt>
                <c:pt idx="7">
                  <c:v>1.6087962962962971E-2</c:v>
                </c:pt>
                <c:pt idx="8">
                  <c:v>1.6736111111111118E-2</c:v>
                </c:pt>
                <c:pt idx="9">
                  <c:v>1.7083333333333339E-2</c:v>
                </c:pt>
                <c:pt idx="10">
                  <c:v>1.7662037037037032E-2</c:v>
                </c:pt>
                <c:pt idx="11">
                  <c:v>1.8958333333333327E-2</c:v>
                </c:pt>
                <c:pt idx="12">
                  <c:v>1.9108796296296304E-2</c:v>
                </c:pt>
                <c:pt idx="13">
                  <c:v>1.950231481481482E-2</c:v>
                </c:pt>
                <c:pt idx="14">
                  <c:v>1.9733796296296305E-2</c:v>
                </c:pt>
                <c:pt idx="15">
                  <c:v>2.0104166666666673E-2</c:v>
                </c:pt>
                <c:pt idx="16">
                  <c:v>2.119212962962963E-2</c:v>
                </c:pt>
                <c:pt idx="17">
                  <c:v>2.1412037037037035E-2</c:v>
                </c:pt>
                <c:pt idx="18">
                  <c:v>2.1944444444444433E-2</c:v>
                </c:pt>
                <c:pt idx="19">
                  <c:v>2.2037037037037036E-2</c:v>
                </c:pt>
                <c:pt idx="20">
                  <c:v>2.3136574074074073E-2</c:v>
                </c:pt>
                <c:pt idx="21">
                  <c:v>2.5659722222222223E-2</c:v>
                </c:pt>
                <c:pt idx="22">
                  <c:v>2.7789351851851857E-2</c:v>
                </c:pt>
                <c:pt idx="23">
                  <c:v>2.9930555555555544E-2</c:v>
                </c:pt>
                <c:pt idx="24">
                  <c:v>3.142361111111111E-2</c:v>
                </c:pt>
                <c:pt idx="25">
                  <c:v>3.2708333333333311E-2</c:v>
                </c:pt>
                <c:pt idx="26">
                  <c:v>3.5810185185185195E-2</c:v>
                </c:pt>
                <c:pt idx="27">
                  <c:v>3.8020833333333337E-2</c:v>
                </c:pt>
                <c:pt idx="28">
                  <c:v>4.0150462962962985E-2</c:v>
                </c:pt>
                <c:pt idx="29">
                  <c:v>4.1458333333333319E-2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628-4C4B-B88B-6312C1A7B1BF}"/>
            </c:ext>
          </c:extLst>
        </c:ser>
        <c:ser>
          <c:idx val="57"/>
          <c:order val="57"/>
          <c:tx>
            <c:strRef>
              <c:f>Sheet1!$A$59:$H$59</c:f>
              <c:strCache>
                <c:ptCount val="8"/>
                <c:pt idx="0">
                  <c:v>58</c:v>
                </c:pt>
                <c:pt idx="1">
                  <c:v>176</c:v>
                </c:pt>
                <c:pt idx="2">
                  <c:v>Калугин</c:v>
                </c:pt>
                <c:pt idx="3">
                  <c:v>Александр</c:v>
                </c:pt>
                <c:pt idx="4">
                  <c:v>41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Sheet1!$BN$59:$CQ$59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1.2384259259259255E-2</c:v>
                </c:pt>
                <c:pt idx="2">
                  <c:v>1.3773148148148152E-2</c:v>
                </c:pt>
                <c:pt idx="3">
                  <c:v>1.6307870370370375E-2</c:v>
                </c:pt>
                <c:pt idx="4">
                  <c:v>1.6689814814814824E-2</c:v>
                </c:pt>
                <c:pt idx="5">
                  <c:v>1.7476851851851855E-2</c:v>
                </c:pt>
                <c:pt idx="6">
                  <c:v>2.0902777777777784E-2</c:v>
                </c:pt>
                <c:pt idx="7">
                  <c:v>2.1238425925925924E-2</c:v>
                </c:pt>
                <c:pt idx="8">
                  <c:v>2.2175925925925932E-2</c:v>
                </c:pt>
                <c:pt idx="9">
                  <c:v>2.2673611111111103E-2</c:v>
                </c:pt>
                <c:pt idx="10">
                  <c:v>2.3287037037037037E-2</c:v>
                </c:pt>
                <c:pt idx="11">
                  <c:v>2.5729166666666664E-2</c:v>
                </c:pt>
                <c:pt idx="12">
                  <c:v>2.6331018518518517E-2</c:v>
                </c:pt>
                <c:pt idx="13">
                  <c:v>2.699074074074076E-2</c:v>
                </c:pt>
                <c:pt idx="14">
                  <c:v>2.7430555555555569E-2</c:v>
                </c:pt>
                <c:pt idx="15">
                  <c:v>2.7858796296296312E-2</c:v>
                </c:pt>
                <c:pt idx="16">
                  <c:v>2.9895833333333344E-2</c:v>
                </c:pt>
                <c:pt idx="17">
                  <c:v>3.0381944444444475E-2</c:v>
                </c:pt>
                <c:pt idx="18">
                  <c:v>3.2037037037037031E-2</c:v>
                </c:pt>
                <c:pt idx="19">
                  <c:v>3.2962962962962958E-2</c:v>
                </c:pt>
                <c:pt idx="20">
                  <c:v>3.3865740740740752E-2</c:v>
                </c:pt>
                <c:pt idx="21">
                  <c:v>3.5381944444444438E-2</c:v>
                </c:pt>
                <c:pt idx="22">
                  <c:v>3.6562499999999998E-2</c:v>
                </c:pt>
                <c:pt idx="23">
                  <c:v>3.7557870370370366E-2</c:v>
                </c:pt>
                <c:pt idx="24">
                  <c:v>3.833333333333333E-2</c:v>
                </c:pt>
                <c:pt idx="25">
                  <c:v>3.9143518518518494E-2</c:v>
                </c:pt>
                <c:pt idx="26">
                  <c:v>4.0462962962962951E-2</c:v>
                </c:pt>
                <c:pt idx="27">
                  <c:v>4.1412037037037025E-2</c:v>
                </c:pt>
                <c:pt idx="28">
                  <c:v>4.221064814814815E-2</c:v>
                </c:pt>
                <c:pt idx="29">
                  <c:v>4.2511574074074049E-2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628-4C4B-B88B-6312C1A7B1BF}"/>
            </c:ext>
          </c:extLst>
        </c:ser>
        <c:ser>
          <c:idx val="58"/>
          <c:order val="58"/>
          <c:tx>
            <c:strRef>
              <c:f>Sheet1!$A$60:$H$60</c:f>
              <c:strCache>
                <c:ptCount val="8"/>
                <c:pt idx="0">
                  <c:v>59</c:v>
                </c:pt>
                <c:pt idx="1">
                  <c:v>85</c:v>
                </c:pt>
                <c:pt idx="2">
                  <c:v>Maliauka</c:v>
                </c:pt>
                <c:pt idx="3">
                  <c:v>Siarhei</c:v>
                </c:pt>
                <c:pt idx="4">
                  <c:v>33</c:v>
                </c:pt>
                <c:pt idx="5">
                  <c:v>Республика Беларусь</c:v>
                </c:pt>
                <c:pt idx="6">
                  <c:v>Grebenstar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Sheet1!$BN$60:$CQ$60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1.1724537037037037E-2</c:v>
                </c:pt>
                <c:pt idx="2">
                  <c:v>1.1909722222222221E-2</c:v>
                </c:pt>
                <c:pt idx="3">
                  <c:v>1.4560185185185183E-2</c:v>
                </c:pt>
                <c:pt idx="4">
                  <c:v>1.4918981481481478E-2</c:v>
                </c:pt>
                <c:pt idx="5">
                  <c:v>1.5636574074074067E-2</c:v>
                </c:pt>
                <c:pt idx="6">
                  <c:v>1.8449074074074076E-2</c:v>
                </c:pt>
                <c:pt idx="7">
                  <c:v>1.8715277777777775E-2</c:v>
                </c:pt>
                <c:pt idx="8">
                  <c:v>1.9537037037037033E-2</c:v>
                </c:pt>
                <c:pt idx="9">
                  <c:v>2.0046296296296298E-2</c:v>
                </c:pt>
                <c:pt idx="10">
                  <c:v>2.0706018518518512E-2</c:v>
                </c:pt>
                <c:pt idx="11">
                  <c:v>2.2719907407407383E-2</c:v>
                </c:pt>
                <c:pt idx="12">
                  <c:v>2.3067129629629618E-2</c:v>
                </c:pt>
                <c:pt idx="13">
                  <c:v>2.3668981481481485E-2</c:v>
                </c:pt>
                <c:pt idx="14">
                  <c:v>2.3900462962962971E-2</c:v>
                </c:pt>
                <c:pt idx="15">
                  <c:v>2.4212962962962964E-2</c:v>
                </c:pt>
                <c:pt idx="16">
                  <c:v>2.5625000000000009E-2</c:v>
                </c:pt>
                <c:pt idx="17">
                  <c:v>2.6076388888888885E-2</c:v>
                </c:pt>
                <c:pt idx="18">
                  <c:v>2.6782407407407394E-2</c:v>
                </c:pt>
                <c:pt idx="19">
                  <c:v>2.7025462962962973E-2</c:v>
                </c:pt>
                <c:pt idx="20">
                  <c:v>2.7511574074074091E-2</c:v>
                </c:pt>
                <c:pt idx="21">
                  <c:v>2.8912037037037056E-2</c:v>
                </c:pt>
                <c:pt idx="22">
                  <c:v>3.0532407407407425E-2</c:v>
                </c:pt>
                <c:pt idx="23">
                  <c:v>3.2187500000000008E-2</c:v>
                </c:pt>
                <c:pt idx="24">
                  <c:v>3.3356481481481487E-2</c:v>
                </c:pt>
                <c:pt idx="25">
                  <c:v>3.4363425925925922E-2</c:v>
                </c:pt>
                <c:pt idx="26">
                  <c:v>3.6377314814814821E-2</c:v>
                </c:pt>
                <c:pt idx="27">
                  <c:v>3.7962962962962976E-2</c:v>
                </c:pt>
                <c:pt idx="28">
                  <c:v>4.0729166666666677E-2</c:v>
                </c:pt>
                <c:pt idx="29">
                  <c:v>4.2511574074074077E-2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628-4C4B-B88B-6312C1A7B1BF}"/>
            </c:ext>
          </c:extLst>
        </c:ser>
        <c:ser>
          <c:idx val="59"/>
          <c:order val="59"/>
          <c:tx>
            <c:strRef>
              <c:f>Sheet1!$A$61:$H$61</c:f>
              <c:strCache>
                <c:ptCount val="8"/>
                <c:pt idx="0">
                  <c:v>60</c:v>
                </c:pt>
                <c:pt idx="1">
                  <c:v>138</c:v>
                </c:pt>
                <c:pt idx="2">
                  <c:v>Купреенко</c:v>
                </c:pt>
                <c:pt idx="3">
                  <c:v>Игорь</c:v>
                </c:pt>
                <c:pt idx="4">
                  <c:v>40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Sheet1!$BN$61:$CQ$61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1.0995370370370367E-2</c:v>
                </c:pt>
                <c:pt idx="2">
                  <c:v>1.2766203703703703E-2</c:v>
                </c:pt>
                <c:pt idx="3">
                  <c:v>1.579861111111111E-2</c:v>
                </c:pt>
                <c:pt idx="4">
                  <c:v>1.6284722222222214E-2</c:v>
                </c:pt>
                <c:pt idx="5">
                  <c:v>1.7187499999999994E-2</c:v>
                </c:pt>
                <c:pt idx="6">
                  <c:v>2.0381944444444453E-2</c:v>
                </c:pt>
                <c:pt idx="7">
                  <c:v>2.0775462962962954E-2</c:v>
                </c:pt>
                <c:pt idx="8">
                  <c:v>2.1585648148148159E-2</c:v>
                </c:pt>
                <c:pt idx="9">
                  <c:v>2.2118055555555544E-2</c:v>
                </c:pt>
                <c:pt idx="10">
                  <c:v>2.2881944444444441E-2</c:v>
                </c:pt>
                <c:pt idx="11">
                  <c:v>2.482638888888887E-2</c:v>
                </c:pt>
                <c:pt idx="12">
                  <c:v>2.5162037037037038E-2</c:v>
                </c:pt>
                <c:pt idx="13">
                  <c:v>2.5659722222222223E-2</c:v>
                </c:pt>
                <c:pt idx="14">
                  <c:v>2.5868055555555561E-2</c:v>
                </c:pt>
                <c:pt idx="15">
                  <c:v>2.6331018518518517E-2</c:v>
                </c:pt>
                <c:pt idx="16">
                  <c:v>2.7523148148148158E-2</c:v>
                </c:pt>
                <c:pt idx="17">
                  <c:v>2.7916666666666673E-2</c:v>
                </c:pt>
                <c:pt idx="18">
                  <c:v>2.842592592592591E-2</c:v>
                </c:pt>
                <c:pt idx="19">
                  <c:v>2.9212962962962954E-2</c:v>
                </c:pt>
                <c:pt idx="20">
                  <c:v>3.0266203703703698E-2</c:v>
                </c:pt>
                <c:pt idx="21">
                  <c:v>3.2534722222222215E-2</c:v>
                </c:pt>
                <c:pt idx="22">
                  <c:v>3.4270833333333334E-2</c:v>
                </c:pt>
                <c:pt idx="23">
                  <c:v>3.5995370370370372E-2</c:v>
                </c:pt>
                <c:pt idx="24">
                  <c:v>3.7164351851851851E-2</c:v>
                </c:pt>
                <c:pt idx="25">
                  <c:v>3.8032407407407376E-2</c:v>
                </c:pt>
                <c:pt idx="26">
                  <c:v>3.9837962962962964E-2</c:v>
                </c:pt>
                <c:pt idx="27">
                  <c:v>4.1203703703703687E-2</c:v>
                </c:pt>
                <c:pt idx="28">
                  <c:v>4.2291666666666644E-2</c:v>
                </c:pt>
                <c:pt idx="29">
                  <c:v>4.2928240740740697E-2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628-4C4B-B88B-6312C1A7B1BF}"/>
            </c:ext>
          </c:extLst>
        </c:ser>
        <c:ser>
          <c:idx val="60"/>
          <c:order val="60"/>
          <c:tx>
            <c:strRef>
              <c:f>Sheet1!$A$62:$H$62</c:f>
              <c:strCache>
                <c:ptCount val="8"/>
                <c:pt idx="0">
                  <c:v>61</c:v>
                </c:pt>
                <c:pt idx="1">
                  <c:v>217</c:v>
                </c:pt>
                <c:pt idx="2">
                  <c:v>Удальцов</c:v>
                </c:pt>
                <c:pt idx="3">
                  <c:v>Александр</c:v>
                </c:pt>
                <c:pt idx="4">
                  <c:v>35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Sheet1!$BN$62:$CQ$62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7.4305555555555548E-3</c:v>
                </c:pt>
                <c:pt idx="2">
                  <c:v>9.9999999999999985E-3</c:v>
                </c:pt>
                <c:pt idx="3">
                  <c:v>1.3425925925925924E-2</c:v>
                </c:pt>
                <c:pt idx="4">
                  <c:v>1.395833333333333E-2</c:v>
                </c:pt>
                <c:pt idx="5">
                  <c:v>1.4965277777777779E-2</c:v>
                </c:pt>
                <c:pt idx="6">
                  <c:v>1.8784722222222217E-2</c:v>
                </c:pt>
                <c:pt idx="7">
                  <c:v>1.9212962962962959E-2</c:v>
                </c:pt>
                <c:pt idx="8">
                  <c:v>2.0243055555555556E-2</c:v>
                </c:pt>
                <c:pt idx="9">
                  <c:v>2.0821759259259248E-2</c:v>
                </c:pt>
                <c:pt idx="10">
                  <c:v>2.1782407407407403E-2</c:v>
                </c:pt>
                <c:pt idx="11">
                  <c:v>2.3993055555555545E-2</c:v>
                </c:pt>
                <c:pt idx="12">
                  <c:v>2.4479166666666663E-2</c:v>
                </c:pt>
                <c:pt idx="13">
                  <c:v>2.5208333333333346E-2</c:v>
                </c:pt>
                <c:pt idx="14">
                  <c:v>2.5567129629629634E-2</c:v>
                </c:pt>
                <c:pt idx="15">
                  <c:v>2.6296296296296304E-2</c:v>
                </c:pt>
                <c:pt idx="16">
                  <c:v>2.8240740740740733E-2</c:v>
                </c:pt>
                <c:pt idx="17">
                  <c:v>2.8923611111111108E-2</c:v>
                </c:pt>
                <c:pt idx="18">
                  <c:v>2.9594907407407417E-2</c:v>
                </c:pt>
                <c:pt idx="19">
                  <c:v>3.1018518518518515E-2</c:v>
                </c:pt>
                <c:pt idx="20">
                  <c:v>3.2106481481481486E-2</c:v>
                </c:pt>
                <c:pt idx="21">
                  <c:v>3.4537037037037047E-2</c:v>
                </c:pt>
                <c:pt idx="22">
                  <c:v>3.6284722222222232E-2</c:v>
                </c:pt>
                <c:pt idx="23">
                  <c:v>3.7743055555555544E-2</c:v>
                </c:pt>
                <c:pt idx="24">
                  <c:v>3.877314814814814E-2</c:v>
                </c:pt>
                <c:pt idx="25">
                  <c:v>3.9594907407407398E-2</c:v>
                </c:pt>
                <c:pt idx="26">
                  <c:v>4.1076388888888898E-2</c:v>
                </c:pt>
                <c:pt idx="27">
                  <c:v>4.2349537037037033E-2</c:v>
                </c:pt>
                <c:pt idx="28">
                  <c:v>4.3344907407407401E-2</c:v>
                </c:pt>
                <c:pt idx="29">
                  <c:v>4.3414351851851829E-2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628-4C4B-B88B-6312C1A7B1BF}"/>
            </c:ext>
          </c:extLst>
        </c:ser>
        <c:ser>
          <c:idx val="61"/>
          <c:order val="61"/>
          <c:tx>
            <c:strRef>
              <c:f>Sheet1!$A$63:$H$63</c:f>
              <c:strCache>
                <c:ptCount val="8"/>
                <c:pt idx="0">
                  <c:v>62</c:v>
                </c:pt>
                <c:pt idx="1">
                  <c:v>186</c:v>
                </c:pt>
                <c:pt idx="2">
                  <c:v>Чайка</c:v>
                </c:pt>
                <c:pt idx="3">
                  <c:v>Александр</c:v>
                </c:pt>
                <c:pt idx="4">
                  <c:v>53</c:v>
                </c:pt>
                <c:pt idx="5">
                  <c:v>Россия</c:v>
                </c:pt>
                <c:pt idx="7">
                  <c:v>М 50-54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Sheet1!$BN$63:$CQ$63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1.1157407407407408E-2</c:v>
                </c:pt>
                <c:pt idx="2">
                  <c:v>1.215277777777778E-2</c:v>
                </c:pt>
                <c:pt idx="3">
                  <c:v>1.4166666666666668E-2</c:v>
                </c:pt>
                <c:pt idx="4">
                  <c:v>1.4548611111111109E-2</c:v>
                </c:pt>
                <c:pt idx="5">
                  <c:v>1.5185185185185184E-2</c:v>
                </c:pt>
                <c:pt idx="6">
                  <c:v>1.7650462962962951E-2</c:v>
                </c:pt>
                <c:pt idx="7">
                  <c:v>1.7951388888888892E-2</c:v>
                </c:pt>
                <c:pt idx="8">
                  <c:v>1.8657407407407414E-2</c:v>
                </c:pt>
                <c:pt idx="9">
                  <c:v>1.9120370370370371E-2</c:v>
                </c:pt>
                <c:pt idx="10">
                  <c:v>1.9872685185185188E-2</c:v>
                </c:pt>
                <c:pt idx="11">
                  <c:v>2.1874999999999992E-2</c:v>
                </c:pt>
                <c:pt idx="12">
                  <c:v>2.2199074074074079E-2</c:v>
                </c:pt>
                <c:pt idx="13">
                  <c:v>2.2766203703703719E-2</c:v>
                </c:pt>
                <c:pt idx="14">
                  <c:v>2.3043981481481499E-2</c:v>
                </c:pt>
                <c:pt idx="15">
                  <c:v>2.3437500000000014E-2</c:v>
                </c:pt>
                <c:pt idx="16">
                  <c:v>2.4571759259259252E-2</c:v>
                </c:pt>
                <c:pt idx="17">
                  <c:v>2.4999999999999994E-2</c:v>
                </c:pt>
                <c:pt idx="18">
                  <c:v>2.5520833333333326E-2</c:v>
                </c:pt>
                <c:pt idx="19">
                  <c:v>2.6203703703703715E-2</c:v>
                </c:pt>
                <c:pt idx="20">
                  <c:v>2.7291666666666686E-2</c:v>
                </c:pt>
                <c:pt idx="21">
                  <c:v>2.9490740740740748E-2</c:v>
                </c:pt>
                <c:pt idx="22">
                  <c:v>3.1296296296296322E-2</c:v>
                </c:pt>
                <c:pt idx="23">
                  <c:v>3.3252314814814832E-2</c:v>
                </c:pt>
                <c:pt idx="24">
                  <c:v>3.4629629629629649E-2</c:v>
                </c:pt>
                <c:pt idx="25">
                  <c:v>3.5810185185185195E-2</c:v>
                </c:pt>
                <c:pt idx="26">
                  <c:v>3.8506944444444469E-2</c:v>
                </c:pt>
                <c:pt idx="27">
                  <c:v>4.0578703703703728E-2</c:v>
                </c:pt>
                <c:pt idx="28">
                  <c:v>4.238425925925926E-2</c:v>
                </c:pt>
                <c:pt idx="29">
                  <c:v>4.3437500000000018E-2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628-4C4B-B88B-6312C1A7B1BF}"/>
            </c:ext>
          </c:extLst>
        </c:ser>
        <c:ser>
          <c:idx val="62"/>
          <c:order val="62"/>
          <c:tx>
            <c:strRef>
              <c:f>Sheet1!$A$64:$H$64</c:f>
              <c:strCache>
                <c:ptCount val="8"/>
                <c:pt idx="0">
                  <c:v>63</c:v>
                </c:pt>
                <c:pt idx="1">
                  <c:v>157</c:v>
                </c:pt>
                <c:pt idx="2">
                  <c:v>Автушко</c:v>
                </c:pt>
                <c:pt idx="3">
                  <c:v>Денис</c:v>
                </c:pt>
                <c:pt idx="4">
                  <c:v>44</c:v>
                </c:pt>
                <c:pt idx="5">
                  <c:v>Республика Беларусь</c:v>
                </c:pt>
                <c:pt idx="6">
                  <c:v>Аист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Sheet1!$BN$64:$CQ$64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9.46759259259259E-3</c:v>
                </c:pt>
                <c:pt idx="2">
                  <c:v>1.0486111111111109E-2</c:v>
                </c:pt>
                <c:pt idx="3">
                  <c:v>1.4479166666666668E-2</c:v>
                </c:pt>
                <c:pt idx="4">
                  <c:v>1.5046296296296294E-2</c:v>
                </c:pt>
                <c:pt idx="5">
                  <c:v>1.5983796296296295E-2</c:v>
                </c:pt>
                <c:pt idx="6">
                  <c:v>1.9733796296296291E-2</c:v>
                </c:pt>
                <c:pt idx="7">
                  <c:v>2.0266203703703703E-2</c:v>
                </c:pt>
                <c:pt idx="8">
                  <c:v>2.1226851851851858E-2</c:v>
                </c:pt>
                <c:pt idx="9">
                  <c:v>2.1944444444444433E-2</c:v>
                </c:pt>
                <c:pt idx="10">
                  <c:v>2.2893518518518507E-2</c:v>
                </c:pt>
                <c:pt idx="11">
                  <c:v>2.5300925925925907E-2</c:v>
                </c:pt>
                <c:pt idx="12">
                  <c:v>2.5740740740740731E-2</c:v>
                </c:pt>
                <c:pt idx="13">
                  <c:v>2.6620370370370378E-2</c:v>
                </c:pt>
                <c:pt idx="14">
                  <c:v>2.7094907407407415E-2</c:v>
                </c:pt>
                <c:pt idx="15">
                  <c:v>2.7881944444444445E-2</c:v>
                </c:pt>
                <c:pt idx="16">
                  <c:v>2.9664351851851872E-2</c:v>
                </c:pt>
                <c:pt idx="17">
                  <c:v>3.0208333333333337E-2</c:v>
                </c:pt>
                <c:pt idx="18">
                  <c:v>3.0914351851851846E-2</c:v>
                </c:pt>
                <c:pt idx="19">
                  <c:v>3.1134259259259264E-2</c:v>
                </c:pt>
                <c:pt idx="20">
                  <c:v>3.1932870370370375E-2</c:v>
                </c:pt>
                <c:pt idx="21">
                  <c:v>3.3854166666666671E-2</c:v>
                </c:pt>
                <c:pt idx="22">
                  <c:v>3.5474537037037041E-2</c:v>
                </c:pt>
                <c:pt idx="23">
                  <c:v>3.7083333333333329E-2</c:v>
                </c:pt>
                <c:pt idx="24">
                  <c:v>3.8229166666666675E-2</c:v>
                </c:pt>
                <c:pt idx="25">
                  <c:v>3.9050925925925906E-2</c:v>
                </c:pt>
                <c:pt idx="26">
                  <c:v>4.0972222222222243E-2</c:v>
                </c:pt>
                <c:pt idx="27">
                  <c:v>4.2314814814814833E-2</c:v>
                </c:pt>
                <c:pt idx="28">
                  <c:v>4.3587962962962967E-2</c:v>
                </c:pt>
                <c:pt idx="29">
                  <c:v>4.4212962962962954E-2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628-4C4B-B88B-6312C1A7B1BF}"/>
            </c:ext>
          </c:extLst>
        </c:ser>
        <c:ser>
          <c:idx val="63"/>
          <c:order val="63"/>
          <c:tx>
            <c:strRef>
              <c:f>Sheet1!$A$65:$H$65</c:f>
              <c:strCache>
                <c:ptCount val="8"/>
                <c:pt idx="0">
                  <c:v>64</c:v>
                </c:pt>
                <c:pt idx="1">
                  <c:v>248</c:v>
                </c:pt>
                <c:pt idx="2">
                  <c:v>Ташбеков</c:v>
                </c:pt>
                <c:pt idx="3">
                  <c:v>Денис</c:v>
                </c:pt>
                <c:pt idx="4">
                  <c:v>45</c:v>
                </c:pt>
                <c:pt idx="5">
                  <c:v>Россия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Sheet1!$BN$65:$CQ$65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1.113425925925926E-2</c:v>
                </c:pt>
                <c:pt idx="2">
                  <c:v>1.2349537037037037E-2</c:v>
                </c:pt>
                <c:pt idx="3">
                  <c:v>1.3506944444444446E-2</c:v>
                </c:pt>
                <c:pt idx="4">
                  <c:v>1.3715277777777778E-2</c:v>
                </c:pt>
                <c:pt idx="5">
                  <c:v>1.4178240740740741E-2</c:v>
                </c:pt>
                <c:pt idx="6">
                  <c:v>1.6168981481481479E-2</c:v>
                </c:pt>
                <c:pt idx="7">
                  <c:v>1.6319444444444442E-2</c:v>
                </c:pt>
                <c:pt idx="8">
                  <c:v>1.681712962962964E-2</c:v>
                </c:pt>
                <c:pt idx="9">
                  <c:v>1.7175925925925928E-2</c:v>
                </c:pt>
                <c:pt idx="10">
                  <c:v>1.7743055555555554E-2</c:v>
                </c:pt>
                <c:pt idx="11">
                  <c:v>1.9039351851851835E-2</c:v>
                </c:pt>
                <c:pt idx="12">
                  <c:v>1.9178240740740746E-2</c:v>
                </c:pt>
                <c:pt idx="13">
                  <c:v>1.9594907407407422E-2</c:v>
                </c:pt>
                <c:pt idx="14">
                  <c:v>1.9814814814814827E-2</c:v>
                </c:pt>
                <c:pt idx="15">
                  <c:v>2.0173611111111128E-2</c:v>
                </c:pt>
                <c:pt idx="16">
                  <c:v>2.1273148148148152E-2</c:v>
                </c:pt>
                <c:pt idx="17">
                  <c:v>2.1504629629629624E-2</c:v>
                </c:pt>
                <c:pt idx="18">
                  <c:v>2.2094907407407383E-2</c:v>
                </c:pt>
                <c:pt idx="19">
                  <c:v>2.2743055555555544E-2</c:v>
                </c:pt>
                <c:pt idx="20">
                  <c:v>2.4085648148148148E-2</c:v>
                </c:pt>
                <c:pt idx="21">
                  <c:v>2.724537037037035E-2</c:v>
                </c:pt>
                <c:pt idx="22">
                  <c:v>2.9791666666666661E-2</c:v>
                </c:pt>
                <c:pt idx="23">
                  <c:v>3.2615740740740723E-2</c:v>
                </c:pt>
                <c:pt idx="24">
                  <c:v>3.4537037037037033E-2</c:v>
                </c:pt>
                <c:pt idx="25">
                  <c:v>3.6111111111111094E-2</c:v>
                </c:pt>
                <c:pt idx="26">
                  <c:v>3.9317129629629632E-2</c:v>
                </c:pt>
                <c:pt idx="27">
                  <c:v>4.1747685185185179E-2</c:v>
                </c:pt>
                <c:pt idx="28">
                  <c:v>4.4108796296296271E-2</c:v>
                </c:pt>
                <c:pt idx="29">
                  <c:v>4.5682870370370332E-2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628-4C4B-B88B-6312C1A7B1BF}"/>
            </c:ext>
          </c:extLst>
        </c:ser>
        <c:ser>
          <c:idx val="64"/>
          <c:order val="64"/>
          <c:tx>
            <c:strRef>
              <c:f>Sheet1!$A$66:$H$66</c:f>
              <c:strCache>
                <c:ptCount val="8"/>
                <c:pt idx="0">
                  <c:v>65</c:v>
                </c:pt>
                <c:pt idx="1">
                  <c:v>215</c:v>
                </c:pt>
                <c:pt idx="2">
                  <c:v>Филиппович</c:v>
                </c:pt>
                <c:pt idx="3">
                  <c:v>Татьяна</c:v>
                </c:pt>
                <c:pt idx="4">
                  <c:v>36</c:v>
                </c:pt>
                <c:pt idx="5">
                  <c:v>Россия</c:v>
                </c:pt>
                <c:pt idx="7">
                  <c:v>Ж 30-39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Sheet1!$BN$66:$CQ$66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9.6296296296296303E-3</c:v>
                </c:pt>
                <c:pt idx="2">
                  <c:v>1.1030092592592595E-2</c:v>
                </c:pt>
                <c:pt idx="3">
                  <c:v>1.4293981481481484E-2</c:v>
                </c:pt>
                <c:pt idx="4">
                  <c:v>1.4814814814814815E-2</c:v>
                </c:pt>
                <c:pt idx="5">
                  <c:v>1.5810185185185184E-2</c:v>
                </c:pt>
                <c:pt idx="6">
                  <c:v>1.938657407407407E-2</c:v>
                </c:pt>
                <c:pt idx="7">
                  <c:v>1.9861111111111107E-2</c:v>
                </c:pt>
                <c:pt idx="8">
                  <c:v>2.0949074074074078E-2</c:v>
                </c:pt>
                <c:pt idx="9">
                  <c:v>2.1620370370370373E-2</c:v>
                </c:pt>
                <c:pt idx="10">
                  <c:v>2.2407407407407418E-2</c:v>
                </c:pt>
                <c:pt idx="11">
                  <c:v>2.4733796296296282E-2</c:v>
                </c:pt>
                <c:pt idx="12">
                  <c:v>2.5208333333333346E-2</c:v>
                </c:pt>
                <c:pt idx="13">
                  <c:v>2.6030092592592605E-2</c:v>
                </c:pt>
                <c:pt idx="14">
                  <c:v>2.6504629629629642E-2</c:v>
                </c:pt>
                <c:pt idx="15">
                  <c:v>2.7118055555555562E-2</c:v>
                </c:pt>
                <c:pt idx="16">
                  <c:v>2.8784722222222225E-2</c:v>
                </c:pt>
                <c:pt idx="17">
                  <c:v>2.9375000000000012E-2</c:v>
                </c:pt>
                <c:pt idx="18">
                  <c:v>3.0196759259259243E-2</c:v>
                </c:pt>
                <c:pt idx="19">
                  <c:v>3.068287037037036E-2</c:v>
                </c:pt>
                <c:pt idx="20">
                  <c:v>3.1608796296296288E-2</c:v>
                </c:pt>
                <c:pt idx="21">
                  <c:v>3.3611111111111105E-2</c:v>
                </c:pt>
                <c:pt idx="22">
                  <c:v>3.5254629629629636E-2</c:v>
                </c:pt>
                <c:pt idx="23">
                  <c:v>3.7037037037037035E-2</c:v>
                </c:pt>
                <c:pt idx="24">
                  <c:v>3.8321759259259236E-2</c:v>
                </c:pt>
                <c:pt idx="25">
                  <c:v>3.9351851851851832E-2</c:v>
                </c:pt>
                <c:pt idx="26">
                  <c:v>4.1608796296296297E-2</c:v>
                </c:pt>
                <c:pt idx="27">
                  <c:v>4.3252314814814813E-2</c:v>
                </c:pt>
                <c:pt idx="28">
                  <c:v>4.4861111111111102E-2</c:v>
                </c:pt>
                <c:pt idx="29">
                  <c:v>4.6145833333333303E-2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628-4C4B-B88B-6312C1A7B1BF}"/>
            </c:ext>
          </c:extLst>
        </c:ser>
        <c:ser>
          <c:idx val="65"/>
          <c:order val="65"/>
          <c:tx>
            <c:strRef>
              <c:f>Sheet1!$A$67:$H$67</c:f>
              <c:strCache>
                <c:ptCount val="8"/>
                <c:pt idx="0">
                  <c:v>66</c:v>
                </c:pt>
                <c:pt idx="1">
                  <c:v>143</c:v>
                </c:pt>
                <c:pt idx="2">
                  <c:v>Дикарев</c:v>
                </c:pt>
                <c:pt idx="3">
                  <c:v>Сергей</c:v>
                </c:pt>
                <c:pt idx="4">
                  <c:v>47</c:v>
                </c:pt>
                <c:pt idx="5">
                  <c:v>Республика Беларусь</c:v>
                </c:pt>
                <c:pt idx="6">
                  <c:v>Grebenstar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Sheet1!$BN$67:$CQ$67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8.5879629629629639E-3</c:v>
                </c:pt>
                <c:pt idx="2">
                  <c:v>9.9768518518518548E-3</c:v>
                </c:pt>
                <c:pt idx="3">
                  <c:v>1.2997685185185189E-2</c:v>
                </c:pt>
                <c:pt idx="4">
                  <c:v>1.3530092592592594E-2</c:v>
                </c:pt>
                <c:pt idx="5">
                  <c:v>1.4490740740740735E-2</c:v>
                </c:pt>
                <c:pt idx="6">
                  <c:v>1.7719907407407406E-2</c:v>
                </c:pt>
                <c:pt idx="7">
                  <c:v>1.8194444444444444E-2</c:v>
                </c:pt>
                <c:pt idx="8">
                  <c:v>1.9201388888888893E-2</c:v>
                </c:pt>
                <c:pt idx="9">
                  <c:v>1.9756944444444452E-2</c:v>
                </c:pt>
                <c:pt idx="10">
                  <c:v>2.0868055555555556E-2</c:v>
                </c:pt>
                <c:pt idx="11">
                  <c:v>2.3449074074074067E-2</c:v>
                </c:pt>
                <c:pt idx="12">
                  <c:v>2.3854166666666676E-2</c:v>
                </c:pt>
                <c:pt idx="13">
                  <c:v>2.4641203703703707E-2</c:v>
                </c:pt>
                <c:pt idx="14">
                  <c:v>2.5219907407407413E-2</c:v>
                </c:pt>
                <c:pt idx="15">
                  <c:v>2.6053240740740752E-2</c:v>
                </c:pt>
                <c:pt idx="16">
                  <c:v>2.7662037037037041E-2</c:v>
                </c:pt>
                <c:pt idx="17">
                  <c:v>2.8287037037037055E-2</c:v>
                </c:pt>
                <c:pt idx="18">
                  <c:v>2.9050925925925924E-2</c:v>
                </c:pt>
                <c:pt idx="19">
                  <c:v>2.9305555555555571E-2</c:v>
                </c:pt>
                <c:pt idx="20">
                  <c:v>3.0381944444444475E-2</c:v>
                </c:pt>
                <c:pt idx="21">
                  <c:v>3.2800925925925942E-2</c:v>
                </c:pt>
                <c:pt idx="22">
                  <c:v>3.5034722222222231E-2</c:v>
                </c:pt>
                <c:pt idx="23">
                  <c:v>3.7164351851851879E-2</c:v>
                </c:pt>
                <c:pt idx="24">
                  <c:v>3.8530092592592602E-2</c:v>
                </c:pt>
                <c:pt idx="25">
                  <c:v>3.9629629629629626E-2</c:v>
                </c:pt>
                <c:pt idx="26">
                  <c:v>4.200231481481484E-2</c:v>
                </c:pt>
                <c:pt idx="27">
                  <c:v>4.3784722222222239E-2</c:v>
                </c:pt>
                <c:pt idx="28">
                  <c:v>4.5243055555555578E-2</c:v>
                </c:pt>
                <c:pt idx="29">
                  <c:v>4.6157407407407425E-2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628-4C4B-B88B-6312C1A7B1BF}"/>
            </c:ext>
          </c:extLst>
        </c:ser>
        <c:ser>
          <c:idx val="66"/>
          <c:order val="66"/>
          <c:tx>
            <c:strRef>
              <c:f>Sheet1!$A$68:$H$68</c:f>
              <c:strCache>
                <c:ptCount val="8"/>
                <c:pt idx="0">
                  <c:v>67</c:v>
                </c:pt>
                <c:pt idx="1">
                  <c:v>38</c:v>
                </c:pt>
                <c:pt idx="2">
                  <c:v>Вашкевич</c:v>
                </c:pt>
                <c:pt idx="3">
                  <c:v>Виктор</c:v>
                </c:pt>
                <c:pt idx="4">
                  <c:v>40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Sheet1!$BN$68:$CQ$68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6.9212962962963004E-3</c:v>
                </c:pt>
                <c:pt idx="2">
                  <c:v>8.067129629629629E-3</c:v>
                </c:pt>
                <c:pt idx="3">
                  <c:v>1.2037037037037034E-2</c:v>
                </c:pt>
                <c:pt idx="4">
                  <c:v>1.2604166666666666E-2</c:v>
                </c:pt>
                <c:pt idx="5">
                  <c:v>1.3553240740740741E-2</c:v>
                </c:pt>
                <c:pt idx="6">
                  <c:v>1.7164351851851847E-2</c:v>
                </c:pt>
                <c:pt idx="7">
                  <c:v>1.7557870370370376E-2</c:v>
                </c:pt>
                <c:pt idx="8">
                  <c:v>1.8506944444444451E-2</c:v>
                </c:pt>
                <c:pt idx="9">
                  <c:v>1.9166666666666665E-2</c:v>
                </c:pt>
                <c:pt idx="10">
                  <c:v>2.0104166666666659E-2</c:v>
                </c:pt>
                <c:pt idx="11">
                  <c:v>2.2685185185185155E-2</c:v>
                </c:pt>
                <c:pt idx="12">
                  <c:v>2.3067129629629632E-2</c:v>
                </c:pt>
                <c:pt idx="13">
                  <c:v>2.3854166666666676E-2</c:v>
                </c:pt>
                <c:pt idx="14">
                  <c:v>2.4363425925925927E-2</c:v>
                </c:pt>
                <c:pt idx="15">
                  <c:v>2.494212962962962E-2</c:v>
                </c:pt>
                <c:pt idx="16">
                  <c:v>2.6793981481481488E-2</c:v>
                </c:pt>
                <c:pt idx="17">
                  <c:v>2.7361111111111114E-2</c:v>
                </c:pt>
                <c:pt idx="18">
                  <c:v>2.8043981481481489E-2</c:v>
                </c:pt>
                <c:pt idx="19">
                  <c:v>2.8136574074074092E-2</c:v>
                </c:pt>
                <c:pt idx="20">
                  <c:v>2.9270833333333357E-2</c:v>
                </c:pt>
                <c:pt idx="21">
                  <c:v>3.1932870370370389E-2</c:v>
                </c:pt>
                <c:pt idx="22">
                  <c:v>3.4039351851851862E-2</c:v>
                </c:pt>
                <c:pt idx="23">
                  <c:v>3.6006944444444466E-2</c:v>
                </c:pt>
                <c:pt idx="24">
                  <c:v>3.7384259259259284E-2</c:v>
                </c:pt>
                <c:pt idx="25">
                  <c:v>3.856481481481483E-2</c:v>
                </c:pt>
                <c:pt idx="26">
                  <c:v>4.1145833333333354E-2</c:v>
                </c:pt>
                <c:pt idx="27">
                  <c:v>4.3101851851851863E-2</c:v>
                </c:pt>
                <c:pt idx="28">
                  <c:v>4.5127314814814828E-2</c:v>
                </c:pt>
                <c:pt idx="29">
                  <c:v>4.6469907407407418E-2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628-4C4B-B88B-6312C1A7B1BF}"/>
            </c:ext>
          </c:extLst>
        </c:ser>
        <c:ser>
          <c:idx val="67"/>
          <c:order val="67"/>
          <c:tx>
            <c:strRef>
              <c:f>Sheet1!$A$69:$H$69</c:f>
              <c:strCache>
                <c:ptCount val="8"/>
                <c:pt idx="0">
                  <c:v>68</c:v>
                </c:pt>
                <c:pt idx="1">
                  <c:v>256</c:v>
                </c:pt>
                <c:pt idx="2">
                  <c:v>Павленко</c:v>
                </c:pt>
                <c:pt idx="3">
                  <c:v>Денис</c:v>
                </c:pt>
                <c:pt idx="4">
                  <c:v>44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Sheet1!$BN$69:$CQ$69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1.079861111111111E-2</c:v>
                </c:pt>
                <c:pt idx="2">
                  <c:v>1.1909722222222221E-2</c:v>
                </c:pt>
                <c:pt idx="3">
                  <c:v>1.4004629629629631E-2</c:v>
                </c:pt>
                <c:pt idx="4">
                  <c:v>1.4374999999999999E-2</c:v>
                </c:pt>
                <c:pt idx="5">
                  <c:v>1.4965277777777772E-2</c:v>
                </c:pt>
                <c:pt idx="6">
                  <c:v>1.7546296296296296E-2</c:v>
                </c:pt>
                <c:pt idx="7">
                  <c:v>1.7847222222222223E-2</c:v>
                </c:pt>
                <c:pt idx="8">
                  <c:v>1.8599537037037039E-2</c:v>
                </c:pt>
                <c:pt idx="9">
                  <c:v>1.9062499999999996E-2</c:v>
                </c:pt>
                <c:pt idx="10">
                  <c:v>1.982638888888888E-2</c:v>
                </c:pt>
                <c:pt idx="11">
                  <c:v>2.1724537037037014E-2</c:v>
                </c:pt>
                <c:pt idx="12">
                  <c:v>2.2094907407407396E-2</c:v>
                </c:pt>
                <c:pt idx="13">
                  <c:v>2.2650462962962969E-2</c:v>
                </c:pt>
                <c:pt idx="14">
                  <c:v>2.2893518518518521E-2</c:v>
                </c:pt>
                <c:pt idx="15">
                  <c:v>2.3402777777777786E-2</c:v>
                </c:pt>
                <c:pt idx="16">
                  <c:v>2.4988425925925928E-2</c:v>
                </c:pt>
                <c:pt idx="17">
                  <c:v>2.5636574074074076E-2</c:v>
                </c:pt>
                <c:pt idx="18">
                  <c:v>2.6423611111111106E-2</c:v>
                </c:pt>
                <c:pt idx="19">
                  <c:v>2.7407407407407422E-2</c:v>
                </c:pt>
                <c:pt idx="20">
                  <c:v>2.8807870370370386E-2</c:v>
                </c:pt>
                <c:pt idx="21">
                  <c:v>3.2002314814814845E-2</c:v>
                </c:pt>
                <c:pt idx="22">
                  <c:v>3.4155092592592612E-2</c:v>
                </c:pt>
                <c:pt idx="23">
                  <c:v>3.6041666666666666E-2</c:v>
                </c:pt>
                <c:pt idx="24">
                  <c:v>3.7372685185185189E-2</c:v>
                </c:pt>
                <c:pt idx="25">
                  <c:v>3.856481481481483E-2</c:v>
                </c:pt>
                <c:pt idx="26">
                  <c:v>4.1226851851851876E-2</c:v>
                </c:pt>
                <c:pt idx="27">
                  <c:v>4.3125000000000024E-2</c:v>
                </c:pt>
                <c:pt idx="28">
                  <c:v>4.520833333333335E-2</c:v>
                </c:pt>
                <c:pt idx="29">
                  <c:v>4.6724537037037051E-2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628-4C4B-B88B-6312C1A7B1BF}"/>
            </c:ext>
          </c:extLst>
        </c:ser>
        <c:ser>
          <c:idx val="68"/>
          <c:order val="68"/>
          <c:tx>
            <c:strRef>
              <c:f>Sheet1!$A$70:$H$70</c:f>
              <c:strCache>
                <c:ptCount val="8"/>
                <c:pt idx="0">
                  <c:v>69</c:v>
                </c:pt>
                <c:pt idx="1">
                  <c:v>222</c:v>
                </c:pt>
                <c:pt idx="2">
                  <c:v>Кричмара</c:v>
                </c:pt>
                <c:pt idx="3">
                  <c:v>Анастасия</c:v>
                </c:pt>
                <c:pt idx="4">
                  <c:v>34</c:v>
                </c:pt>
                <c:pt idx="5">
                  <c:v>Россия</c:v>
                </c:pt>
                <c:pt idx="6">
                  <c:v>Беговая школа Темп</c:v>
                </c:pt>
                <c:pt idx="7">
                  <c:v>Ж 30-39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Sheet1!$BN$70:$CQ$70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1.202546296296296E-2</c:v>
                </c:pt>
                <c:pt idx="2">
                  <c:v>1.2569444444444446E-2</c:v>
                </c:pt>
                <c:pt idx="3">
                  <c:v>1.5925925925925927E-2</c:v>
                </c:pt>
                <c:pt idx="4">
                  <c:v>1.6388888888888883E-2</c:v>
                </c:pt>
                <c:pt idx="5">
                  <c:v>1.7199074074074075E-2</c:v>
                </c:pt>
                <c:pt idx="6">
                  <c:v>2.0162037037037034E-2</c:v>
                </c:pt>
                <c:pt idx="7">
                  <c:v>2.0520833333333335E-2</c:v>
                </c:pt>
                <c:pt idx="8">
                  <c:v>2.1388888888888888E-2</c:v>
                </c:pt>
                <c:pt idx="9">
                  <c:v>2.1979166666666661E-2</c:v>
                </c:pt>
                <c:pt idx="10">
                  <c:v>2.2777777777777786E-2</c:v>
                </c:pt>
                <c:pt idx="11">
                  <c:v>2.494212962962962E-2</c:v>
                </c:pt>
                <c:pt idx="12">
                  <c:v>2.5289351851851855E-2</c:v>
                </c:pt>
                <c:pt idx="13">
                  <c:v>2.5995370370370391E-2</c:v>
                </c:pt>
                <c:pt idx="14">
                  <c:v>2.6388888888888892E-2</c:v>
                </c:pt>
                <c:pt idx="15">
                  <c:v>2.6967592592592599E-2</c:v>
                </c:pt>
                <c:pt idx="16">
                  <c:v>2.8495370370370393E-2</c:v>
                </c:pt>
                <c:pt idx="17">
                  <c:v>2.8969907407407403E-2</c:v>
                </c:pt>
                <c:pt idx="18">
                  <c:v>2.961805555555555E-2</c:v>
                </c:pt>
                <c:pt idx="19">
                  <c:v>2.9942129629629624E-2</c:v>
                </c:pt>
                <c:pt idx="20">
                  <c:v>3.0995370370370368E-2</c:v>
                </c:pt>
                <c:pt idx="21">
                  <c:v>3.3287037037037046E-2</c:v>
                </c:pt>
                <c:pt idx="22">
                  <c:v>3.533564814814813E-2</c:v>
                </c:pt>
                <c:pt idx="23">
                  <c:v>3.7314814814814801E-2</c:v>
                </c:pt>
                <c:pt idx="24">
                  <c:v>3.8703703703703685E-2</c:v>
                </c:pt>
                <c:pt idx="25">
                  <c:v>3.9861111111111097E-2</c:v>
                </c:pt>
                <c:pt idx="26">
                  <c:v>4.2326388888888899E-2</c:v>
                </c:pt>
                <c:pt idx="27">
                  <c:v>4.4097222222222232E-2</c:v>
                </c:pt>
                <c:pt idx="28">
                  <c:v>4.5740740740740748E-2</c:v>
                </c:pt>
                <c:pt idx="29">
                  <c:v>4.6817129629629611E-2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628-4C4B-B88B-6312C1A7B1BF}"/>
            </c:ext>
          </c:extLst>
        </c:ser>
        <c:ser>
          <c:idx val="69"/>
          <c:order val="69"/>
          <c:tx>
            <c:strRef>
              <c:f>Sheet1!$A$71:$H$71</c:f>
              <c:strCache>
                <c:ptCount val="8"/>
                <c:pt idx="0">
                  <c:v>70</c:v>
                </c:pt>
                <c:pt idx="1">
                  <c:v>241</c:v>
                </c:pt>
                <c:pt idx="2">
                  <c:v>Тужиков</c:v>
                </c:pt>
                <c:pt idx="3">
                  <c:v>Василий</c:v>
                </c:pt>
                <c:pt idx="4">
                  <c:v>42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Sheet1!$BN$71:$CQ$71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1.1041666666666665E-2</c:v>
                </c:pt>
                <c:pt idx="2">
                  <c:v>1.1782407407407412E-2</c:v>
                </c:pt>
                <c:pt idx="3">
                  <c:v>1.4224537037037042E-2</c:v>
                </c:pt>
                <c:pt idx="4">
                  <c:v>1.4745370370370374E-2</c:v>
                </c:pt>
                <c:pt idx="5">
                  <c:v>1.5613425925925926E-2</c:v>
                </c:pt>
                <c:pt idx="6">
                  <c:v>2.0104166666666673E-2</c:v>
                </c:pt>
                <c:pt idx="7">
                  <c:v>2.0428240740740747E-2</c:v>
                </c:pt>
                <c:pt idx="8">
                  <c:v>2.1527777777777785E-2</c:v>
                </c:pt>
                <c:pt idx="9">
                  <c:v>2.2129629629629624E-2</c:v>
                </c:pt>
                <c:pt idx="10">
                  <c:v>2.298611111111111E-2</c:v>
                </c:pt>
                <c:pt idx="11">
                  <c:v>2.540509259259259E-2</c:v>
                </c:pt>
                <c:pt idx="12">
                  <c:v>2.5844907407407414E-2</c:v>
                </c:pt>
                <c:pt idx="13">
                  <c:v>2.6562500000000017E-2</c:v>
                </c:pt>
                <c:pt idx="14">
                  <c:v>2.7060185185185201E-2</c:v>
                </c:pt>
                <c:pt idx="15">
                  <c:v>2.7511574074074091E-2</c:v>
                </c:pt>
                <c:pt idx="16">
                  <c:v>2.8460648148148138E-2</c:v>
                </c:pt>
                <c:pt idx="17">
                  <c:v>2.883101851851852E-2</c:v>
                </c:pt>
                <c:pt idx="18">
                  <c:v>2.9374999999999984E-2</c:v>
                </c:pt>
                <c:pt idx="19">
                  <c:v>2.960648148148147E-2</c:v>
                </c:pt>
                <c:pt idx="20">
                  <c:v>3.0856481481481485E-2</c:v>
                </c:pt>
                <c:pt idx="21">
                  <c:v>3.3738425925925922E-2</c:v>
                </c:pt>
                <c:pt idx="22">
                  <c:v>3.5972222222222211E-2</c:v>
                </c:pt>
                <c:pt idx="23">
                  <c:v>3.9004629629629611E-2</c:v>
                </c:pt>
                <c:pt idx="24">
                  <c:v>4.1134259259259232E-2</c:v>
                </c:pt>
                <c:pt idx="25">
                  <c:v>4.2071759259259239E-2</c:v>
                </c:pt>
                <c:pt idx="26">
                  <c:v>4.3888888888888894E-2</c:v>
                </c:pt>
                <c:pt idx="27">
                  <c:v>4.5081018518518506E-2</c:v>
                </c:pt>
                <c:pt idx="28">
                  <c:v>4.6168981481481464E-2</c:v>
                </c:pt>
                <c:pt idx="29">
                  <c:v>4.6990740740740722E-2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628-4C4B-B88B-6312C1A7B1BF}"/>
            </c:ext>
          </c:extLst>
        </c:ser>
        <c:ser>
          <c:idx val="70"/>
          <c:order val="70"/>
          <c:tx>
            <c:strRef>
              <c:f>Sheet1!$A$72:$H$72</c:f>
              <c:strCache>
                <c:ptCount val="8"/>
                <c:pt idx="0">
                  <c:v>71</c:v>
                </c:pt>
                <c:pt idx="1">
                  <c:v>136</c:v>
                </c:pt>
                <c:pt idx="2">
                  <c:v>Волынчук</c:v>
                </c:pt>
                <c:pt idx="3">
                  <c:v>Евгений</c:v>
                </c:pt>
                <c:pt idx="4">
                  <c:v>32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Sheet1!$BN$72:$CQ$72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1.2395833333333335E-2</c:v>
                </c:pt>
                <c:pt idx="2">
                  <c:v>1.3043981481481483E-2</c:v>
                </c:pt>
                <c:pt idx="3">
                  <c:v>1.5219907407407404E-2</c:v>
                </c:pt>
                <c:pt idx="4">
                  <c:v>1.5486111111111117E-2</c:v>
                </c:pt>
                <c:pt idx="5">
                  <c:v>1.6226851851851853E-2</c:v>
                </c:pt>
                <c:pt idx="6">
                  <c:v>1.8645833333333334E-2</c:v>
                </c:pt>
                <c:pt idx="7">
                  <c:v>1.8831018518518525E-2</c:v>
                </c:pt>
                <c:pt idx="8">
                  <c:v>1.9317129629629629E-2</c:v>
                </c:pt>
                <c:pt idx="9">
                  <c:v>1.9594907407407408E-2</c:v>
                </c:pt>
                <c:pt idx="10">
                  <c:v>2.0104166666666659E-2</c:v>
                </c:pt>
                <c:pt idx="11">
                  <c:v>2.1689814814814801E-2</c:v>
                </c:pt>
                <c:pt idx="12">
                  <c:v>2.1689814814814815E-2</c:v>
                </c:pt>
                <c:pt idx="13">
                  <c:v>2.1990740740740755E-2</c:v>
                </c:pt>
                <c:pt idx="14">
                  <c:v>2.2187499999999999E-2</c:v>
                </c:pt>
                <c:pt idx="15">
                  <c:v>2.2546296296296314E-2</c:v>
                </c:pt>
                <c:pt idx="16">
                  <c:v>2.3472222222222228E-2</c:v>
                </c:pt>
                <c:pt idx="17">
                  <c:v>2.3784722222222221E-2</c:v>
                </c:pt>
                <c:pt idx="18">
                  <c:v>2.4328703703703713E-2</c:v>
                </c:pt>
                <c:pt idx="19">
                  <c:v>2.5034722222222236E-2</c:v>
                </c:pt>
                <c:pt idx="20">
                  <c:v>2.6446759259259267E-2</c:v>
                </c:pt>
                <c:pt idx="21">
                  <c:v>2.9456018518518548E-2</c:v>
                </c:pt>
                <c:pt idx="22">
                  <c:v>3.1898148148148148E-2</c:v>
                </c:pt>
                <c:pt idx="23">
                  <c:v>3.4317129629629656E-2</c:v>
                </c:pt>
                <c:pt idx="24">
                  <c:v>3.5949074074074078E-2</c:v>
                </c:pt>
                <c:pt idx="25">
                  <c:v>3.739583333333335E-2</c:v>
                </c:pt>
                <c:pt idx="26">
                  <c:v>4.0763888888888905E-2</c:v>
                </c:pt>
                <c:pt idx="27">
                  <c:v>4.3414351851851857E-2</c:v>
                </c:pt>
                <c:pt idx="28">
                  <c:v>4.6134259259259291E-2</c:v>
                </c:pt>
                <c:pt idx="29">
                  <c:v>4.7418981481481493E-2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628-4C4B-B88B-6312C1A7B1BF}"/>
            </c:ext>
          </c:extLst>
        </c:ser>
        <c:ser>
          <c:idx val="71"/>
          <c:order val="71"/>
          <c:tx>
            <c:strRef>
              <c:f>Sheet1!$A$73:$H$73</c:f>
              <c:strCache>
                <c:ptCount val="8"/>
                <c:pt idx="0">
                  <c:v>72</c:v>
                </c:pt>
                <c:pt idx="1">
                  <c:v>153</c:v>
                </c:pt>
                <c:pt idx="2">
                  <c:v>Kevlich</c:v>
                </c:pt>
                <c:pt idx="3">
                  <c:v>Pavel</c:v>
                </c:pt>
                <c:pt idx="4">
                  <c:v>40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Sheet1!$BN$73:$CQ$73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1.0162037037037039E-2</c:v>
                </c:pt>
                <c:pt idx="2">
                  <c:v>1.1041666666666665E-2</c:v>
                </c:pt>
                <c:pt idx="3">
                  <c:v>1.4872685185185183E-2</c:v>
                </c:pt>
                <c:pt idx="4">
                  <c:v>1.5370370370370368E-2</c:v>
                </c:pt>
                <c:pt idx="5">
                  <c:v>1.6099537037037037E-2</c:v>
                </c:pt>
                <c:pt idx="6">
                  <c:v>1.9027777777777768E-2</c:v>
                </c:pt>
                <c:pt idx="7">
                  <c:v>1.9351851851851842E-2</c:v>
                </c:pt>
                <c:pt idx="8">
                  <c:v>2.0196759259259275E-2</c:v>
                </c:pt>
                <c:pt idx="9">
                  <c:v>2.0775462962962954E-2</c:v>
                </c:pt>
                <c:pt idx="10">
                  <c:v>2.1423611111111102E-2</c:v>
                </c:pt>
                <c:pt idx="11">
                  <c:v>2.331018518518517E-2</c:v>
                </c:pt>
                <c:pt idx="12">
                  <c:v>2.3634259259259258E-2</c:v>
                </c:pt>
                <c:pt idx="13">
                  <c:v>2.4189814814814817E-2</c:v>
                </c:pt>
                <c:pt idx="14">
                  <c:v>2.4479166666666663E-2</c:v>
                </c:pt>
                <c:pt idx="15">
                  <c:v>2.4918981481481486E-2</c:v>
                </c:pt>
                <c:pt idx="16">
                  <c:v>2.6412037037037067E-2</c:v>
                </c:pt>
                <c:pt idx="17">
                  <c:v>2.6782407407407394E-2</c:v>
                </c:pt>
                <c:pt idx="18">
                  <c:v>2.8379629629629616E-2</c:v>
                </c:pt>
                <c:pt idx="19">
                  <c:v>3.0335648148148139E-2</c:v>
                </c:pt>
                <c:pt idx="20">
                  <c:v>3.1562499999999993E-2</c:v>
                </c:pt>
                <c:pt idx="21">
                  <c:v>3.3912037037037032E-2</c:v>
                </c:pt>
                <c:pt idx="22">
                  <c:v>3.5972222222222211E-2</c:v>
                </c:pt>
                <c:pt idx="23">
                  <c:v>3.8101851851851831E-2</c:v>
                </c:pt>
                <c:pt idx="24">
                  <c:v>3.9409722222222221E-2</c:v>
                </c:pt>
                <c:pt idx="25">
                  <c:v>4.049768518518515E-2</c:v>
                </c:pt>
                <c:pt idx="26">
                  <c:v>4.3020833333333341E-2</c:v>
                </c:pt>
                <c:pt idx="27">
                  <c:v>4.4965277777777785E-2</c:v>
                </c:pt>
                <c:pt idx="28">
                  <c:v>4.6655092592592595E-2</c:v>
                </c:pt>
                <c:pt idx="29">
                  <c:v>4.7488425925925892E-2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628-4C4B-B88B-6312C1A7B1BF}"/>
            </c:ext>
          </c:extLst>
        </c:ser>
        <c:ser>
          <c:idx val="72"/>
          <c:order val="72"/>
          <c:tx>
            <c:strRef>
              <c:f>Sheet1!$A$74:$H$74</c:f>
              <c:strCache>
                <c:ptCount val="8"/>
                <c:pt idx="0">
                  <c:v>73</c:v>
                </c:pt>
                <c:pt idx="1">
                  <c:v>42</c:v>
                </c:pt>
                <c:pt idx="2">
                  <c:v>Бакунович</c:v>
                </c:pt>
                <c:pt idx="3">
                  <c:v>Роман</c:v>
                </c:pt>
                <c:pt idx="4">
                  <c:v>31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Sheet1!$BN$74:$CQ$74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1.1770833333333331E-2</c:v>
                </c:pt>
                <c:pt idx="2">
                  <c:v>1.3009259259259262E-2</c:v>
                </c:pt>
                <c:pt idx="3">
                  <c:v>1.579861111111111E-2</c:v>
                </c:pt>
                <c:pt idx="4">
                  <c:v>1.6238425925925927E-2</c:v>
                </c:pt>
                <c:pt idx="5">
                  <c:v>1.7048611111111112E-2</c:v>
                </c:pt>
                <c:pt idx="6">
                  <c:v>2.0231481481481475E-2</c:v>
                </c:pt>
                <c:pt idx="7">
                  <c:v>2.0613425925925938E-2</c:v>
                </c:pt>
                <c:pt idx="8">
                  <c:v>2.1516203703703704E-2</c:v>
                </c:pt>
                <c:pt idx="9">
                  <c:v>2.2129629629629638E-2</c:v>
                </c:pt>
                <c:pt idx="10">
                  <c:v>2.2974537037037029E-2</c:v>
                </c:pt>
                <c:pt idx="11">
                  <c:v>2.5474537037037032E-2</c:v>
                </c:pt>
                <c:pt idx="12">
                  <c:v>2.597222222222223E-2</c:v>
                </c:pt>
                <c:pt idx="13">
                  <c:v>2.6724537037037033E-2</c:v>
                </c:pt>
                <c:pt idx="14">
                  <c:v>2.7280092592592592E-2</c:v>
                </c:pt>
                <c:pt idx="15">
                  <c:v>2.8136574074074078E-2</c:v>
                </c:pt>
                <c:pt idx="16">
                  <c:v>3.0856481481481485E-2</c:v>
                </c:pt>
                <c:pt idx="17">
                  <c:v>3.1516203703703727E-2</c:v>
                </c:pt>
                <c:pt idx="18">
                  <c:v>3.2453703703703707E-2</c:v>
                </c:pt>
                <c:pt idx="19">
                  <c:v>3.2523148148148148E-2</c:v>
                </c:pt>
                <c:pt idx="20">
                  <c:v>3.3206018518518537E-2</c:v>
                </c:pt>
                <c:pt idx="21">
                  <c:v>3.5219907407407422E-2</c:v>
                </c:pt>
                <c:pt idx="22">
                  <c:v>3.6967592592592607E-2</c:v>
                </c:pt>
                <c:pt idx="23">
                  <c:v>3.8611111111111124E-2</c:v>
                </c:pt>
                <c:pt idx="24">
                  <c:v>3.9768518518518509E-2</c:v>
                </c:pt>
                <c:pt idx="25">
                  <c:v>4.0763888888888877E-2</c:v>
                </c:pt>
                <c:pt idx="26">
                  <c:v>4.2893518518518525E-2</c:v>
                </c:pt>
                <c:pt idx="27">
                  <c:v>4.4768518518518513E-2</c:v>
                </c:pt>
                <c:pt idx="28">
                  <c:v>4.6643518518518501E-2</c:v>
                </c:pt>
                <c:pt idx="29">
                  <c:v>4.7870370370370341E-2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628-4C4B-B88B-6312C1A7B1BF}"/>
            </c:ext>
          </c:extLst>
        </c:ser>
        <c:ser>
          <c:idx val="73"/>
          <c:order val="73"/>
          <c:tx>
            <c:strRef>
              <c:f>Sheet1!$A$75:$H$75</c:f>
              <c:strCache>
                <c:ptCount val="8"/>
                <c:pt idx="0">
                  <c:v>74</c:v>
                </c:pt>
                <c:pt idx="1">
                  <c:v>120</c:v>
                </c:pt>
                <c:pt idx="2">
                  <c:v>Gustomyasov</c:v>
                </c:pt>
                <c:pt idx="3">
                  <c:v>Igor</c:v>
                </c:pt>
                <c:pt idx="4">
                  <c:v>45</c:v>
                </c:pt>
                <c:pt idx="5">
                  <c:v>Россия</c:v>
                </c:pt>
                <c:pt idx="6">
                  <c:v>SBERBANK Triathlon Team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Sheet1!$BN$75:$CQ$75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1.2013888888888886E-2</c:v>
                </c:pt>
                <c:pt idx="2">
                  <c:v>1.337962962962963E-2</c:v>
                </c:pt>
                <c:pt idx="3">
                  <c:v>1.7175925925925928E-2</c:v>
                </c:pt>
                <c:pt idx="4">
                  <c:v>1.773148148148148E-2</c:v>
                </c:pt>
                <c:pt idx="5">
                  <c:v>1.8831018518518518E-2</c:v>
                </c:pt>
                <c:pt idx="6">
                  <c:v>2.1944444444444447E-2</c:v>
                </c:pt>
                <c:pt idx="7">
                  <c:v>2.2326388888888882E-2</c:v>
                </c:pt>
                <c:pt idx="8">
                  <c:v>2.3194444444444448E-2</c:v>
                </c:pt>
                <c:pt idx="9">
                  <c:v>2.3784722222222221E-2</c:v>
                </c:pt>
                <c:pt idx="10">
                  <c:v>2.4502314814814824E-2</c:v>
                </c:pt>
                <c:pt idx="11">
                  <c:v>2.6527777777777761E-2</c:v>
                </c:pt>
                <c:pt idx="12">
                  <c:v>2.6793981481481488E-2</c:v>
                </c:pt>
                <c:pt idx="13">
                  <c:v>2.7465277777777797E-2</c:v>
                </c:pt>
                <c:pt idx="14">
                  <c:v>2.7847222222222245E-2</c:v>
                </c:pt>
                <c:pt idx="15">
                  <c:v>2.8379629629629644E-2</c:v>
                </c:pt>
                <c:pt idx="16">
                  <c:v>2.9675925925925939E-2</c:v>
                </c:pt>
                <c:pt idx="17">
                  <c:v>3.0150462962962976E-2</c:v>
                </c:pt>
                <c:pt idx="18">
                  <c:v>3.0821759259259257E-2</c:v>
                </c:pt>
                <c:pt idx="19">
                  <c:v>3.1643518518518529E-2</c:v>
                </c:pt>
                <c:pt idx="20">
                  <c:v>3.2777777777777795E-2</c:v>
                </c:pt>
                <c:pt idx="21">
                  <c:v>3.5069444444444473E-2</c:v>
                </c:pt>
                <c:pt idx="22">
                  <c:v>3.7037037037037063E-2</c:v>
                </c:pt>
                <c:pt idx="23">
                  <c:v>3.9108796296296294E-2</c:v>
                </c:pt>
                <c:pt idx="24">
                  <c:v>4.0567129629629634E-2</c:v>
                </c:pt>
                <c:pt idx="25">
                  <c:v>4.1736111111111113E-2</c:v>
                </c:pt>
                <c:pt idx="26">
                  <c:v>4.4293981481481504E-2</c:v>
                </c:pt>
                <c:pt idx="27">
                  <c:v>4.5995370370370381E-2</c:v>
                </c:pt>
                <c:pt idx="28">
                  <c:v>4.745370370370372E-2</c:v>
                </c:pt>
                <c:pt idx="29">
                  <c:v>4.8171296296296295E-2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628-4C4B-B88B-6312C1A7B1BF}"/>
            </c:ext>
          </c:extLst>
        </c:ser>
        <c:ser>
          <c:idx val="74"/>
          <c:order val="74"/>
          <c:tx>
            <c:strRef>
              <c:f>Sheet1!$A$76:$H$76</c:f>
              <c:strCache>
                <c:ptCount val="8"/>
                <c:pt idx="0">
                  <c:v>75</c:v>
                </c:pt>
                <c:pt idx="1">
                  <c:v>242</c:v>
                </c:pt>
                <c:pt idx="2">
                  <c:v>Meshkov</c:v>
                </c:pt>
                <c:pt idx="3">
                  <c:v>Ivan</c:v>
                </c:pt>
                <c:pt idx="4">
                  <c:v>36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Sheet1!$BN$76:$CQ$76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9.1898148148148173E-3</c:v>
                </c:pt>
                <c:pt idx="2">
                  <c:v>9.8958333333333329E-3</c:v>
                </c:pt>
                <c:pt idx="3">
                  <c:v>1.3333333333333336E-2</c:v>
                </c:pt>
                <c:pt idx="4">
                  <c:v>1.383101851851852E-2</c:v>
                </c:pt>
                <c:pt idx="5">
                  <c:v>1.472222222222222E-2</c:v>
                </c:pt>
                <c:pt idx="6">
                  <c:v>1.7719907407407406E-2</c:v>
                </c:pt>
                <c:pt idx="7">
                  <c:v>1.8067129629629627E-2</c:v>
                </c:pt>
                <c:pt idx="8">
                  <c:v>1.9027777777777782E-2</c:v>
                </c:pt>
                <c:pt idx="9">
                  <c:v>1.9525462962962953E-2</c:v>
                </c:pt>
                <c:pt idx="10">
                  <c:v>2.0243055555555556E-2</c:v>
                </c:pt>
                <c:pt idx="11">
                  <c:v>2.2210648148148132E-2</c:v>
                </c:pt>
                <c:pt idx="12">
                  <c:v>2.2615740740740742E-2</c:v>
                </c:pt>
                <c:pt idx="13">
                  <c:v>2.3321759259259278E-2</c:v>
                </c:pt>
                <c:pt idx="14">
                  <c:v>2.3680555555555552E-2</c:v>
                </c:pt>
                <c:pt idx="15">
                  <c:v>2.4236111111111125E-2</c:v>
                </c:pt>
                <c:pt idx="16">
                  <c:v>2.5810185185185186E-2</c:v>
                </c:pt>
                <c:pt idx="17">
                  <c:v>2.6307870370370356E-2</c:v>
                </c:pt>
                <c:pt idx="18">
                  <c:v>2.6979166666666665E-2</c:v>
                </c:pt>
                <c:pt idx="19">
                  <c:v>2.7743055555555549E-2</c:v>
                </c:pt>
                <c:pt idx="20">
                  <c:v>2.9166666666666674E-2</c:v>
                </c:pt>
                <c:pt idx="21">
                  <c:v>3.2118055555555566E-2</c:v>
                </c:pt>
                <c:pt idx="22">
                  <c:v>3.4374999999999989E-2</c:v>
                </c:pt>
                <c:pt idx="23">
                  <c:v>3.6631944444444425E-2</c:v>
                </c:pt>
                <c:pt idx="24">
                  <c:v>3.8090277777777765E-2</c:v>
                </c:pt>
                <c:pt idx="25">
                  <c:v>3.9409722222222193E-2</c:v>
                </c:pt>
                <c:pt idx="26">
                  <c:v>4.2314814814814805E-2</c:v>
                </c:pt>
                <c:pt idx="27">
                  <c:v>4.4560185185185175E-2</c:v>
                </c:pt>
                <c:pt idx="28">
                  <c:v>4.6712962962962956E-2</c:v>
                </c:pt>
                <c:pt idx="29">
                  <c:v>4.8182870370370334E-2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628-4C4B-B88B-6312C1A7B1BF}"/>
            </c:ext>
          </c:extLst>
        </c:ser>
        <c:ser>
          <c:idx val="75"/>
          <c:order val="75"/>
          <c:tx>
            <c:strRef>
              <c:f>Sheet1!$A$77:$H$77</c:f>
              <c:strCache>
                <c:ptCount val="8"/>
                <c:pt idx="0">
                  <c:v>76</c:v>
                </c:pt>
                <c:pt idx="1">
                  <c:v>250</c:v>
                </c:pt>
                <c:pt idx="2">
                  <c:v>Ядровский</c:v>
                </c:pt>
                <c:pt idx="3">
                  <c:v>Антон</c:v>
                </c:pt>
                <c:pt idx="4">
                  <c:v>37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Sheet1!$BN$77:$CQ$77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8.9814814814814792E-3</c:v>
                </c:pt>
                <c:pt idx="2">
                  <c:v>9.8726851851851857E-3</c:v>
                </c:pt>
                <c:pt idx="3">
                  <c:v>1.1979166666666666E-2</c:v>
                </c:pt>
                <c:pt idx="4">
                  <c:v>1.246527777777777E-2</c:v>
                </c:pt>
                <c:pt idx="5">
                  <c:v>1.3240740740740733E-2</c:v>
                </c:pt>
                <c:pt idx="6">
                  <c:v>1.607638888888889E-2</c:v>
                </c:pt>
                <c:pt idx="7">
                  <c:v>1.6388888888888897E-2</c:v>
                </c:pt>
                <c:pt idx="8">
                  <c:v>1.709490740740742E-2</c:v>
                </c:pt>
                <c:pt idx="9">
                  <c:v>1.7557870370370376E-2</c:v>
                </c:pt>
                <c:pt idx="10">
                  <c:v>1.836805555555554E-2</c:v>
                </c:pt>
                <c:pt idx="11">
                  <c:v>2.0219907407407381E-2</c:v>
                </c:pt>
                <c:pt idx="12">
                  <c:v>2.0486111111111108E-2</c:v>
                </c:pt>
                <c:pt idx="13">
                  <c:v>2.085648148148149E-2</c:v>
                </c:pt>
                <c:pt idx="14">
                  <c:v>2.1111111111111122E-2</c:v>
                </c:pt>
                <c:pt idx="15">
                  <c:v>2.1539351851851865E-2</c:v>
                </c:pt>
                <c:pt idx="16">
                  <c:v>2.2685185185185169E-2</c:v>
                </c:pt>
                <c:pt idx="17">
                  <c:v>2.3113425925925912E-2</c:v>
                </c:pt>
                <c:pt idx="18">
                  <c:v>2.3599537037037016E-2</c:v>
                </c:pt>
                <c:pt idx="19">
                  <c:v>2.3935185185185184E-2</c:v>
                </c:pt>
                <c:pt idx="20">
                  <c:v>2.4976851851851861E-2</c:v>
                </c:pt>
                <c:pt idx="21">
                  <c:v>2.7754629629629643E-2</c:v>
                </c:pt>
                <c:pt idx="22">
                  <c:v>3.349537037037037E-2</c:v>
                </c:pt>
                <c:pt idx="23">
                  <c:v>3.5405092592592585E-2</c:v>
                </c:pt>
                <c:pt idx="24">
                  <c:v>3.681712962962963E-2</c:v>
                </c:pt>
                <c:pt idx="25">
                  <c:v>3.815972222222222E-2</c:v>
                </c:pt>
                <c:pt idx="26">
                  <c:v>4.1238425925925942E-2</c:v>
                </c:pt>
                <c:pt idx="27">
                  <c:v>4.3657407407407423E-2</c:v>
                </c:pt>
                <c:pt idx="28">
                  <c:v>4.658564814814814E-2</c:v>
                </c:pt>
                <c:pt idx="29">
                  <c:v>4.8402777777777739E-2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628-4C4B-B88B-6312C1A7B1BF}"/>
            </c:ext>
          </c:extLst>
        </c:ser>
        <c:ser>
          <c:idx val="76"/>
          <c:order val="76"/>
          <c:tx>
            <c:strRef>
              <c:f>Sheet1!$A$78:$H$78</c:f>
              <c:strCache>
                <c:ptCount val="8"/>
                <c:pt idx="0">
                  <c:v>77</c:v>
                </c:pt>
                <c:pt idx="1">
                  <c:v>90</c:v>
                </c:pt>
                <c:pt idx="2">
                  <c:v>Кущенко</c:v>
                </c:pt>
                <c:pt idx="3">
                  <c:v>Александр</c:v>
                </c:pt>
                <c:pt idx="4">
                  <c:v>61</c:v>
                </c:pt>
                <c:pt idx="5">
                  <c:v>Россия</c:v>
                </c:pt>
                <c:pt idx="6">
                  <c:v>impulse</c:v>
                </c:pt>
                <c:pt idx="7">
                  <c:v>М 60-69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Sheet1!$BN$78:$CQ$78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8.0092592592592576E-3</c:v>
                </c:pt>
                <c:pt idx="2">
                  <c:v>8.5995370370370375E-3</c:v>
                </c:pt>
                <c:pt idx="3">
                  <c:v>1.1655092592592592E-2</c:v>
                </c:pt>
                <c:pt idx="4">
                  <c:v>1.2037037037037041E-2</c:v>
                </c:pt>
                <c:pt idx="5">
                  <c:v>1.2800925925925924E-2</c:v>
                </c:pt>
                <c:pt idx="6">
                  <c:v>1.5636574074074067E-2</c:v>
                </c:pt>
                <c:pt idx="7">
                  <c:v>1.5925925925925927E-2</c:v>
                </c:pt>
                <c:pt idx="8">
                  <c:v>1.6759259259259265E-2</c:v>
                </c:pt>
                <c:pt idx="9">
                  <c:v>1.7303240740740744E-2</c:v>
                </c:pt>
                <c:pt idx="10">
                  <c:v>1.8148148148148135E-2</c:v>
                </c:pt>
                <c:pt idx="11">
                  <c:v>1.9513888888888886E-2</c:v>
                </c:pt>
                <c:pt idx="12">
                  <c:v>1.9722222222222224E-2</c:v>
                </c:pt>
                <c:pt idx="13">
                  <c:v>2.0138888888888901E-2</c:v>
                </c:pt>
                <c:pt idx="14">
                  <c:v>2.0451388888888894E-2</c:v>
                </c:pt>
                <c:pt idx="15">
                  <c:v>2.0925925925925931E-2</c:v>
                </c:pt>
                <c:pt idx="16">
                  <c:v>2.2650462962962969E-2</c:v>
                </c:pt>
                <c:pt idx="17">
                  <c:v>2.3125000000000007E-2</c:v>
                </c:pt>
                <c:pt idx="18">
                  <c:v>2.3692129629629632E-2</c:v>
                </c:pt>
                <c:pt idx="19">
                  <c:v>2.4062500000000001E-2</c:v>
                </c:pt>
                <c:pt idx="20">
                  <c:v>2.5659722222222237E-2</c:v>
                </c:pt>
                <c:pt idx="21">
                  <c:v>2.9293981481481476E-2</c:v>
                </c:pt>
                <c:pt idx="22">
                  <c:v>3.2233796296296302E-2</c:v>
                </c:pt>
                <c:pt idx="23">
                  <c:v>3.5208333333333341E-2</c:v>
                </c:pt>
                <c:pt idx="24">
                  <c:v>3.7141203703703718E-2</c:v>
                </c:pt>
                <c:pt idx="25">
                  <c:v>3.8761574074074073E-2</c:v>
                </c:pt>
                <c:pt idx="26">
                  <c:v>4.2291666666666672E-2</c:v>
                </c:pt>
                <c:pt idx="27">
                  <c:v>4.4803240740740741E-2</c:v>
                </c:pt>
                <c:pt idx="28">
                  <c:v>4.7060185185185177E-2</c:v>
                </c:pt>
                <c:pt idx="29">
                  <c:v>4.8530092592592555E-2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628-4C4B-B88B-6312C1A7B1BF}"/>
            </c:ext>
          </c:extLst>
        </c:ser>
        <c:ser>
          <c:idx val="77"/>
          <c:order val="77"/>
          <c:tx>
            <c:strRef>
              <c:f>Sheet1!$A$79:$H$79</c:f>
              <c:strCache>
                <c:ptCount val="8"/>
                <c:pt idx="0">
                  <c:v>78</c:v>
                </c:pt>
                <c:pt idx="1">
                  <c:v>47</c:v>
                </c:pt>
                <c:pt idx="2">
                  <c:v>Фенченко</c:v>
                </c:pt>
                <c:pt idx="3">
                  <c:v>Иван</c:v>
                </c:pt>
                <c:pt idx="4">
                  <c:v>38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Sheet1!$BN$79:$CQ$79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7.9398148148148162E-3</c:v>
                </c:pt>
                <c:pt idx="2">
                  <c:v>9.3981481481481485E-3</c:v>
                </c:pt>
                <c:pt idx="3">
                  <c:v>1.2060185185185188E-2</c:v>
                </c:pt>
                <c:pt idx="4">
                  <c:v>1.2430555555555556E-2</c:v>
                </c:pt>
                <c:pt idx="5">
                  <c:v>1.3032407407407409E-2</c:v>
                </c:pt>
                <c:pt idx="6">
                  <c:v>1.5601851851851853E-2</c:v>
                </c:pt>
                <c:pt idx="7">
                  <c:v>1.5821759259259272E-2</c:v>
                </c:pt>
                <c:pt idx="8">
                  <c:v>1.6458333333333339E-2</c:v>
                </c:pt>
                <c:pt idx="9">
                  <c:v>1.6944444444444429E-2</c:v>
                </c:pt>
                <c:pt idx="10">
                  <c:v>1.7719907407407393E-2</c:v>
                </c:pt>
                <c:pt idx="11">
                  <c:v>1.9224537037037026E-2</c:v>
                </c:pt>
                <c:pt idx="12">
                  <c:v>1.9560185185185194E-2</c:v>
                </c:pt>
                <c:pt idx="13">
                  <c:v>2.0081018518518526E-2</c:v>
                </c:pt>
                <c:pt idx="14">
                  <c:v>2.0439814814814827E-2</c:v>
                </c:pt>
                <c:pt idx="15">
                  <c:v>2.0821759259259276E-2</c:v>
                </c:pt>
                <c:pt idx="16">
                  <c:v>2.1793981481481511E-2</c:v>
                </c:pt>
                <c:pt idx="17">
                  <c:v>2.2187500000000027E-2</c:v>
                </c:pt>
                <c:pt idx="18">
                  <c:v>2.3680555555555566E-2</c:v>
                </c:pt>
                <c:pt idx="19">
                  <c:v>2.4201388888888883E-2</c:v>
                </c:pt>
                <c:pt idx="20">
                  <c:v>2.5613425925925914E-2</c:v>
                </c:pt>
                <c:pt idx="21">
                  <c:v>2.8981481481481483E-2</c:v>
                </c:pt>
                <c:pt idx="22">
                  <c:v>3.1712962962962971E-2</c:v>
                </c:pt>
                <c:pt idx="23">
                  <c:v>3.4374999999999989E-2</c:v>
                </c:pt>
                <c:pt idx="24">
                  <c:v>3.6423611111111115E-2</c:v>
                </c:pt>
                <c:pt idx="25">
                  <c:v>3.8113425925925898E-2</c:v>
                </c:pt>
                <c:pt idx="26">
                  <c:v>4.1828703703703701E-2</c:v>
                </c:pt>
                <c:pt idx="27">
                  <c:v>4.4479166666666653E-2</c:v>
                </c:pt>
                <c:pt idx="28">
                  <c:v>4.7233796296296288E-2</c:v>
                </c:pt>
                <c:pt idx="29">
                  <c:v>4.8865740740740737E-2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628-4C4B-B88B-6312C1A7B1BF}"/>
            </c:ext>
          </c:extLst>
        </c:ser>
        <c:ser>
          <c:idx val="78"/>
          <c:order val="78"/>
          <c:tx>
            <c:strRef>
              <c:f>Sheet1!$A$80:$H$80</c:f>
              <c:strCache>
                <c:ptCount val="8"/>
                <c:pt idx="0">
                  <c:v>79</c:v>
                </c:pt>
                <c:pt idx="1">
                  <c:v>183</c:v>
                </c:pt>
                <c:pt idx="2">
                  <c:v>Малец</c:v>
                </c:pt>
                <c:pt idx="3">
                  <c:v>Андрей</c:v>
                </c:pt>
                <c:pt idx="4">
                  <c:v>40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Sheet1!$BN$80:$CQ$80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9.039351851851854E-3</c:v>
                </c:pt>
                <c:pt idx="2">
                  <c:v>1.0127314814814818E-2</c:v>
                </c:pt>
                <c:pt idx="3">
                  <c:v>1.2581018518518519E-2</c:v>
                </c:pt>
                <c:pt idx="4">
                  <c:v>1.3078703703703703E-2</c:v>
                </c:pt>
                <c:pt idx="5">
                  <c:v>1.3773148148148145E-2</c:v>
                </c:pt>
                <c:pt idx="6">
                  <c:v>1.6574074074074061E-2</c:v>
                </c:pt>
                <c:pt idx="7">
                  <c:v>1.6944444444444456E-2</c:v>
                </c:pt>
                <c:pt idx="8">
                  <c:v>1.755787037037039E-2</c:v>
                </c:pt>
                <c:pt idx="9">
                  <c:v>1.8009259259259253E-2</c:v>
                </c:pt>
                <c:pt idx="10">
                  <c:v>1.8680555555555561E-2</c:v>
                </c:pt>
                <c:pt idx="11">
                  <c:v>2.0324074074074064E-2</c:v>
                </c:pt>
                <c:pt idx="12">
                  <c:v>2.0729166666666674E-2</c:v>
                </c:pt>
                <c:pt idx="13">
                  <c:v>2.1284722222222233E-2</c:v>
                </c:pt>
                <c:pt idx="14">
                  <c:v>2.1631944444444454E-2</c:v>
                </c:pt>
                <c:pt idx="15">
                  <c:v>2.2002314814814836E-2</c:v>
                </c:pt>
                <c:pt idx="16">
                  <c:v>2.3055555555555579E-2</c:v>
                </c:pt>
                <c:pt idx="17">
                  <c:v>2.3611111111111138E-2</c:v>
                </c:pt>
                <c:pt idx="18">
                  <c:v>2.4456018518518502E-2</c:v>
                </c:pt>
                <c:pt idx="19">
                  <c:v>2.613425925925926E-2</c:v>
                </c:pt>
                <c:pt idx="20">
                  <c:v>2.7222222222222231E-2</c:v>
                </c:pt>
                <c:pt idx="21">
                  <c:v>2.9930555555555557E-2</c:v>
                </c:pt>
                <c:pt idx="22">
                  <c:v>3.2314814814814824E-2</c:v>
                </c:pt>
                <c:pt idx="23">
                  <c:v>3.486111111111112E-2</c:v>
                </c:pt>
                <c:pt idx="24">
                  <c:v>3.6793981481481469E-2</c:v>
                </c:pt>
                <c:pt idx="25">
                  <c:v>3.9432870370370354E-2</c:v>
                </c:pt>
                <c:pt idx="26">
                  <c:v>4.2650462962962959E-2</c:v>
                </c:pt>
                <c:pt idx="27">
                  <c:v>4.5196759259259256E-2</c:v>
                </c:pt>
                <c:pt idx="28">
                  <c:v>4.7662037037037031E-2</c:v>
                </c:pt>
                <c:pt idx="29">
                  <c:v>4.9131944444444436E-2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628-4C4B-B88B-6312C1A7B1BF}"/>
            </c:ext>
          </c:extLst>
        </c:ser>
        <c:ser>
          <c:idx val="79"/>
          <c:order val="79"/>
          <c:tx>
            <c:strRef>
              <c:f>Sheet1!$A$81:$H$81</c:f>
              <c:strCache>
                <c:ptCount val="8"/>
                <c:pt idx="0">
                  <c:v>80</c:v>
                </c:pt>
                <c:pt idx="1">
                  <c:v>104</c:v>
                </c:pt>
                <c:pt idx="2">
                  <c:v>Семенин</c:v>
                </c:pt>
                <c:pt idx="3">
                  <c:v>Александр</c:v>
                </c:pt>
                <c:pt idx="4">
                  <c:v>45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Sheet1!$BN$81:$CQ$81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1.0486111111111113E-2</c:v>
                </c:pt>
                <c:pt idx="2">
                  <c:v>1.2303240740740743E-2</c:v>
                </c:pt>
                <c:pt idx="3">
                  <c:v>1.5138888888888896E-2</c:v>
                </c:pt>
                <c:pt idx="4">
                  <c:v>1.5625E-2</c:v>
                </c:pt>
                <c:pt idx="5">
                  <c:v>1.6585648148148155E-2</c:v>
                </c:pt>
                <c:pt idx="6">
                  <c:v>2.0208333333333328E-2</c:v>
                </c:pt>
                <c:pt idx="7">
                  <c:v>2.0601851851851857E-2</c:v>
                </c:pt>
                <c:pt idx="8">
                  <c:v>2.2037037037037049E-2</c:v>
                </c:pt>
                <c:pt idx="9">
                  <c:v>2.2650462962962956E-2</c:v>
                </c:pt>
                <c:pt idx="10">
                  <c:v>2.3356481481481478E-2</c:v>
                </c:pt>
                <c:pt idx="11">
                  <c:v>2.5763888888888878E-2</c:v>
                </c:pt>
                <c:pt idx="12">
                  <c:v>2.6284722222222223E-2</c:v>
                </c:pt>
                <c:pt idx="13">
                  <c:v>2.7222222222222231E-2</c:v>
                </c:pt>
                <c:pt idx="14">
                  <c:v>2.7708333333333349E-2</c:v>
                </c:pt>
                <c:pt idx="15">
                  <c:v>2.8333333333333349E-2</c:v>
                </c:pt>
                <c:pt idx="16">
                  <c:v>3.0370370370370381E-2</c:v>
                </c:pt>
                <c:pt idx="17">
                  <c:v>3.125E-2</c:v>
                </c:pt>
                <c:pt idx="18">
                  <c:v>3.2037037037037031E-2</c:v>
                </c:pt>
                <c:pt idx="19">
                  <c:v>3.2974537037037052E-2</c:v>
                </c:pt>
                <c:pt idx="20">
                  <c:v>3.3993055555555568E-2</c:v>
                </c:pt>
                <c:pt idx="21">
                  <c:v>3.6250000000000018E-2</c:v>
                </c:pt>
                <c:pt idx="22">
                  <c:v>3.8229166666666675E-2</c:v>
                </c:pt>
                <c:pt idx="23">
                  <c:v>4.0208333333333346E-2</c:v>
                </c:pt>
                <c:pt idx="24">
                  <c:v>4.1608796296296324E-2</c:v>
                </c:pt>
                <c:pt idx="25">
                  <c:v>4.2743055555555548E-2</c:v>
                </c:pt>
                <c:pt idx="26">
                  <c:v>4.5196759259259284E-2</c:v>
                </c:pt>
                <c:pt idx="27">
                  <c:v>4.6782407407407411E-2</c:v>
                </c:pt>
                <c:pt idx="28">
                  <c:v>4.8217592592592617E-2</c:v>
                </c:pt>
                <c:pt idx="29">
                  <c:v>4.9328703703703708E-2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628-4C4B-B88B-6312C1A7B1BF}"/>
            </c:ext>
          </c:extLst>
        </c:ser>
        <c:ser>
          <c:idx val="80"/>
          <c:order val="80"/>
          <c:tx>
            <c:strRef>
              <c:f>Sheet1!$A$82:$H$82</c:f>
              <c:strCache>
                <c:ptCount val="8"/>
                <c:pt idx="0">
                  <c:v>81</c:v>
                </c:pt>
                <c:pt idx="1">
                  <c:v>101</c:v>
                </c:pt>
                <c:pt idx="2">
                  <c:v>Кондейкин</c:v>
                </c:pt>
                <c:pt idx="3">
                  <c:v>Роман</c:v>
                </c:pt>
                <c:pt idx="4">
                  <c:v>43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Sheet1!$BN$82:$CQ$82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6.053240740740741E-3</c:v>
                </c:pt>
                <c:pt idx="2">
                  <c:v>7.6851851851851803E-3</c:v>
                </c:pt>
                <c:pt idx="3">
                  <c:v>1.0949074074074069E-2</c:v>
                </c:pt>
                <c:pt idx="4">
                  <c:v>1.1481481481481474E-2</c:v>
                </c:pt>
                <c:pt idx="5">
                  <c:v>1.249999999999999E-2</c:v>
                </c:pt>
                <c:pt idx="6">
                  <c:v>1.6145833333333318E-2</c:v>
                </c:pt>
                <c:pt idx="7">
                  <c:v>1.6574074074074074E-2</c:v>
                </c:pt>
                <c:pt idx="8">
                  <c:v>1.7546296296296296E-2</c:v>
                </c:pt>
                <c:pt idx="9">
                  <c:v>1.8229166666666657E-2</c:v>
                </c:pt>
                <c:pt idx="10">
                  <c:v>1.9189814814814812E-2</c:v>
                </c:pt>
                <c:pt idx="11">
                  <c:v>2.1655092592592573E-2</c:v>
                </c:pt>
                <c:pt idx="12">
                  <c:v>2.2233796296296279E-2</c:v>
                </c:pt>
                <c:pt idx="13">
                  <c:v>2.3194444444444448E-2</c:v>
                </c:pt>
                <c:pt idx="14">
                  <c:v>2.3657407407407405E-2</c:v>
                </c:pt>
                <c:pt idx="15">
                  <c:v>2.4374999999999994E-2</c:v>
                </c:pt>
                <c:pt idx="16">
                  <c:v>2.6250000000000023E-2</c:v>
                </c:pt>
                <c:pt idx="17">
                  <c:v>2.690972222222221E-2</c:v>
                </c:pt>
                <c:pt idx="18">
                  <c:v>2.7719907407407401E-2</c:v>
                </c:pt>
                <c:pt idx="19">
                  <c:v>2.8124999999999997E-2</c:v>
                </c:pt>
                <c:pt idx="20">
                  <c:v>2.9212962962962968E-2</c:v>
                </c:pt>
                <c:pt idx="21">
                  <c:v>3.170138888888889E-2</c:v>
                </c:pt>
                <c:pt idx="22">
                  <c:v>3.3969907407407407E-2</c:v>
                </c:pt>
                <c:pt idx="23">
                  <c:v>3.6435185185185182E-2</c:v>
                </c:pt>
                <c:pt idx="24">
                  <c:v>3.8240740740740742E-2</c:v>
                </c:pt>
                <c:pt idx="25">
                  <c:v>3.9872685185185164E-2</c:v>
                </c:pt>
                <c:pt idx="26">
                  <c:v>4.3009259259259247E-2</c:v>
                </c:pt>
                <c:pt idx="27">
                  <c:v>4.5370370370370366E-2</c:v>
                </c:pt>
                <c:pt idx="28">
                  <c:v>4.781249999999998E-2</c:v>
                </c:pt>
                <c:pt idx="29">
                  <c:v>4.9594907407407407E-2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628-4C4B-B88B-6312C1A7B1BF}"/>
            </c:ext>
          </c:extLst>
        </c:ser>
        <c:ser>
          <c:idx val="81"/>
          <c:order val="81"/>
          <c:tx>
            <c:strRef>
              <c:f>Sheet1!$A$83:$H$83</c:f>
              <c:strCache>
                <c:ptCount val="8"/>
                <c:pt idx="0">
                  <c:v>82</c:v>
                </c:pt>
                <c:pt idx="1">
                  <c:v>180</c:v>
                </c:pt>
                <c:pt idx="2">
                  <c:v>Серогодский</c:v>
                </c:pt>
                <c:pt idx="3">
                  <c:v>Кирилл</c:v>
                </c:pt>
                <c:pt idx="4">
                  <c:v>36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Sheet1!$BN$83:$CQ$83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1.0740740740740745E-2</c:v>
                </c:pt>
                <c:pt idx="2">
                  <c:v>1.1851851851851853E-2</c:v>
                </c:pt>
                <c:pt idx="3">
                  <c:v>1.5844907407407412E-2</c:v>
                </c:pt>
                <c:pt idx="4">
                  <c:v>1.6516203703703707E-2</c:v>
                </c:pt>
                <c:pt idx="5">
                  <c:v>1.7743055555555554E-2</c:v>
                </c:pt>
                <c:pt idx="6">
                  <c:v>2.2407407407407404E-2</c:v>
                </c:pt>
                <c:pt idx="7">
                  <c:v>2.2905092592592602E-2</c:v>
                </c:pt>
                <c:pt idx="8">
                  <c:v>2.4108796296296295E-2</c:v>
                </c:pt>
                <c:pt idx="9">
                  <c:v>2.4837962962962964E-2</c:v>
                </c:pt>
                <c:pt idx="10">
                  <c:v>2.5925925925925922E-2</c:v>
                </c:pt>
                <c:pt idx="11">
                  <c:v>2.8437499999999991E-2</c:v>
                </c:pt>
                <c:pt idx="12">
                  <c:v>2.8946759259259255E-2</c:v>
                </c:pt>
                <c:pt idx="13">
                  <c:v>2.9942129629629638E-2</c:v>
                </c:pt>
                <c:pt idx="14">
                  <c:v>3.0439814814814822E-2</c:v>
                </c:pt>
                <c:pt idx="15">
                  <c:v>3.113425925925925E-2</c:v>
                </c:pt>
                <c:pt idx="16">
                  <c:v>3.3194444444444443E-2</c:v>
                </c:pt>
                <c:pt idx="17">
                  <c:v>3.3888888888888885E-2</c:v>
                </c:pt>
                <c:pt idx="18">
                  <c:v>3.4791666666666665E-2</c:v>
                </c:pt>
                <c:pt idx="19">
                  <c:v>3.51736111111111E-2</c:v>
                </c:pt>
                <c:pt idx="20">
                  <c:v>3.6226851851851843E-2</c:v>
                </c:pt>
                <c:pt idx="21">
                  <c:v>3.8969907407407398E-2</c:v>
                </c:pt>
                <c:pt idx="22">
                  <c:v>4.0624999999999994E-2</c:v>
                </c:pt>
                <c:pt idx="23">
                  <c:v>4.221064814814815E-2</c:v>
                </c:pt>
                <c:pt idx="24">
                  <c:v>4.3252314814814813E-2</c:v>
                </c:pt>
                <c:pt idx="25">
                  <c:v>4.4189814814814793E-2</c:v>
                </c:pt>
                <c:pt idx="26">
                  <c:v>4.6319444444444441E-2</c:v>
                </c:pt>
                <c:pt idx="27">
                  <c:v>4.7719907407407391E-2</c:v>
                </c:pt>
                <c:pt idx="28">
                  <c:v>4.9027777777777753E-2</c:v>
                </c:pt>
                <c:pt idx="29">
                  <c:v>4.9652777777777768E-2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628-4C4B-B88B-6312C1A7B1BF}"/>
            </c:ext>
          </c:extLst>
        </c:ser>
        <c:ser>
          <c:idx val="82"/>
          <c:order val="82"/>
          <c:tx>
            <c:strRef>
              <c:f>Sheet1!$A$84:$H$84</c:f>
              <c:strCache>
                <c:ptCount val="8"/>
                <c:pt idx="0">
                  <c:v>83</c:v>
                </c:pt>
                <c:pt idx="1">
                  <c:v>76</c:v>
                </c:pt>
                <c:pt idx="2">
                  <c:v>Кривобок</c:v>
                </c:pt>
                <c:pt idx="3">
                  <c:v>Николай</c:v>
                </c:pt>
                <c:pt idx="4">
                  <c:v>38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Sheet1!$BN$84:$CQ$84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9.0277777777777769E-3</c:v>
                </c:pt>
                <c:pt idx="2">
                  <c:v>1.0902777777777782E-2</c:v>
                </c:pt>
                <c:pt idx="3">
                  <c:v>1.5486111111111117E-2</c:v>
                </c:pt>
                <c:pt idx="4">
                  <c:v>1.6215277777777787E-2</c:v>
                </c:pt>
                <c:pt idx="5">
                  <c:v>1.7500000000000002E-2</c:v>
                </c:pt>
                <c:pt idx="6">
                  <c:v>2.2800925925925933E-2</c:v>
                </c:pt>
                <c:pt idx="7">
                  <c:v>2.3460648148148161E-2</c:v>
                </c:pt>
                <c:pt idx="8">
                  <c:v>2.4803240740740765E-2</c:v>
                </c:pt>
                <c:pt idx="9">
                  <c:v>2.5833333333333333E-2</c:v>
                </c:pt>
                <c:pt idx="10">
                  <c:v>2.6990740740740746E-2</c:v>
                </c:pt>
                <c:pt idx="11">
                  <c:v>3.0335648148148139E-2</c:v>
                </c:pt>
                <c:pt idx="12">
                  <c:v>3.097222222222222E-2</c:v>
                </c:pt>
                <c:pt idx="13">
                  <c:v>3.2083333333333339E-2</c:v>
                </c:pt>
                <c:pt idx="14">
                  <c:v>3.2812500000000008E-2</c:v>
                </c:pt>
                <c:pt idx="15">
                  <c:v>3.3819444444444458E-2</c:v>
                </c:pt>
                <c:pt idx="16">
                  <c:v>3.7164351851851879E-2</c:v>
                </c:pt>
                <c:pt idx="17">
                  <c:v>3.8067129629629631E-2</c:v>
                </c:pt>
                <c:pt idx="18">
                  <c:v>3.90625E-2</c:v>
                </c:pt>
                <c:pt idx="19">
                  <c:v>4.1388888888888906E-2</c:v>
                </c:pt>
                <c:pt idx="20">
                  <c:v>4.1793981481481501E-2</c:v>
                </c:pt>
                <c:pt idx="21">
                  <c:v>4.2800925925925951E-2</c:v>
                </c:pt>
                <c:pt idx="22">
                  <c:v>4.3738425925925944E-2</c:v>
                </c:pt>
                <c:pt idx="23">
                  <c:v>4.4699074074074086E-2</c:v>
                </c:pt>
                <c:pt idx="24">
                  <c:v>4.5428240740740755E-2</c:v>
                </c:pt>
                <c:pt idx="25">
                  <c:v>4.6030092592592609E-2</c:v>
                </c:pt>
                <c:pt idx="26">
                  <c:v>4.7534722222222242E-2</c:v>
                </c:pt>
                <c:pt idx="27">
                  <c:v>4.8738425925925949E-2</c:v>
                </c:pt>
                <c:pt idx="28">
                  <c:v>4.9803240740740745E-2</c:v>
                </c:pt>
                <c:pt idx="29">
                  <c:v>5.0300925925925943E-2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628-4C4B-B88B-6312C1A7B1BF}"/>
            </c:ext>
          </c:extLst>
        </c:ser>
        <c:ser>
          <c:idx val="83"/>
          <c:order val="83"/>
          <c:tx>
            <c:strRef>
              <c:f>Sheet1!$A$85:$H$85</c:f>
              <c:strCache>
                <c:ptCount val="8"/>
                <c:pt idx="0">
                  <c:v>84</c:v>
                </c:pt>
                <c:pt idx="1">
                  <c:v>108</c:v>
                </c:pt>
                <c:pt idx="2">
                  <c:v>Акулич</c:v>
                </c:pt>
                <c:pt idx="3">
                  <c:v>Антон</c:v>
                </c:pt>
                <c:pt idx="4">
                  <c:v>29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25-29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Sheet1!$BN$85:$CQ$85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1.3437499999999998E-2</c:v>
                </c:pt>
                <c:pt idx="2">
                  <c:v>1.5671296296296294E-2</c:v>
                </c:pt>
                <c:pt idx="3">
                  <c:v>1.9027777777777775E-2</c:v>
                </c:pt>
                <c:pt idx="4">
                  <c:v>1.9467592592592592E-2</c:v>
                </c:pt>
                <c:pt idx="5">
                  <c:v>2.0462962962962961E-2</c:v>
                </c:pt>
                <c:pt idx="6">
                  <c:v>2.3784722222222207E-2</c:v>
                </c:pt>
                <c:pt idx="7">
                  <c:v>2.4224537037037031E-2</c:v>
                </c:pt>
                <c:pt idx="8">
                  <c:v>2.5208333333333333E-2</c:v>
                </c:pt>
                <c:pt idx="9">
                  <c:v>2.5821759259259253E-2</c:v>
                </c:pt>
                <c:pt idx="10">
                  <c:v>2.6886574074074077E-2</c:v>
                </c:pt>
                <c:pt idx="11">
                  <c:v>2.9224537037037007E-2</c:v>
                </c:pt>
                <c:pt idx="12">
                  <c:v>2.9652777777777778E-2</c:v>
                </c:pt>
                <c:pt idx="13">
                  <c:v>3.048611111111113E-2</c:v>
                </c:pt>
                <c:pt idx="14">
                  <c:v>3.0914351851851846E-2</c:v>
                </c:pt>
                <c:pt idx="15">
                  <c:v>3.1562500000000021E-2</c:v>
                </c:pt>
                <c:pt idx="16">
                  <c:v>3.3298611111111098E-2</c:v>
                </c:pt>
                <c:pt idx="17">
                  <c:v>3.3796296296296297E-2</c:v>
                </c:pt>
                <c:pt idx="18">
                  <c:v>3.457175925925926E-2</c:v>
                </c:pt>
                <c:pt idx="19">
                  <c:v>3.5729166666666659E-2</c:v>
                </c:pt>
                <c:pt idx="20">
                  <c:v>3.6770833333333336E-2</c:v>
                </c:pt>
                <c:pt idx="21">
                  <c:v>3.9074074074074081E-2</c:v>
                </c:pt>
                <c:pt idx="22">
                  <c:v>4.0706018518518516E-2</c:v>
                </c:pt>
                <c:pt idx="23">
                  <c:v>4.2314814814814805E-2</c:v>
                </c:pt>
                <c:pt idx="24">
                  <c:v>4.3472222222222218E-2</c:v>
                </c:pt>
                <c:pt idx="25">
                  <c:v>4.4444444444444425E-2</c:v>
                </c:pt>
                <c:pt idx="26">
                  <c:v>4.6574074074074073E-2</c:v>
                </c:pt>
                <c:pt idx="27">
                  <c:v>4.8182870370370362E-2</c:v>
                </c:pt>
                <c:pt idx="28">
                  <c:v>4.9525462962962952E-2</c:v>
                </c:pt>
                <c:pt idx="29">
                  <c:v>5.0405092592592571E-2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628-4C4B-B88B-6312C1A7B1BF}"/>
            </c:ext>
          </c:extLst>
        </c:ser>
        <c:ser>
          <c:idx val="84"/>
          <c:order val="84"/>
          <c:tx>
            <c:strRef>
              <c:f>Sheet1!$A$86:$H$86</c:f>
              <c:strCache>
                <c:ptCount val="8"/>
                <c:pt idx="0">
                  <c:v>85</c:v>
                </c:pt>
                <c:pt idx="1">
                  <c:v>107</c:v>
                </c:pt>
                <c:pt idx="2">
                  <c:v>Savostianova</c:v>
                </c:pt>
                <c:pt idx="3">
                  <c:v>Ksenia</c:v>
                </c:pt>
                <c:pt idx="4">
                  <c:v>44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Ж 40-49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Sheet1!$BN$86:$CQ$86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1.3576388888888888E-2</c:v>
                </c:pt>
                <c:pt idx="2">
                  <c:v>1.5706018518518522E-2</c:v>
                </c:pt>
                <c:pt idx="3">
                  <c:v>1.8391203703703701E-2</c:v>
                </c:pt>
                <c:pt idx="4">
                  <c:v>1.8865740740740738E-2</c:v>
                </c:pt>
                <c:pt idx="5">
                  <c:v>1.9907407407407408E-2</c:v>
                </c:pt>
                <c:pt idx="6">
                  <c:v>2.3182870370370368E-2</c:v>
                </c:pt>
                <c:pt idx="7">
                  <c:v>2.372685185185186E-2</c:v>
                </c:pt>
                <c:pt idx="8">
                  <c:v>2.4942129629629634E-2</c:v>
                </c:pt>
                <c:pt idx="9">
                  <c:v>2.5509259259259259E-2</c:v>
                </c:pt>
                <c:pt idx="10">
                  <c:v>2.6342592592592584E-2</c:v>
                </c:pt>
                <c:pt idx="11">
                  <c:v>2.8414351851851843E-2</c:v>
                </c:pt>
                <c:pt idx="12">
                  <c:v>2.8877314814814814E-2</c:v>
                </c:pt>
                <c:pt idx="13">
                  <c:v>2.9791666666666689E-2</c:v>
                </c:pt>
                <c:pt idx="14">
                  <c:v>3.0162037037037043E-2</c:v>
                </c:pt>
                <c:pt idx="15">
                  <c:v>3.0659722222222241E-2</c:v>
                </c:pt>
                <c:pt idx="16">
                  <c:v>3.2222222222222235E-2</c:v>
                </c:pt>
                <c:pt idx="17">
                  <c:v>3.2916666666666677E-2</c:v>
                </c:pt>
                <c:pt idx="18">
                  <c:v>3.3703703703703708E-2</c:v>
                </c:pt>
                <c:pt idx="19">
                  <c:v>3.4247685185185187E-2</c:v>
                </c:pt>
                <c:pt idx="20">
                  <c:v>3.5381944444444452E-2</c:v>
                </c:pt>
                <c:pt idx="21">
                  <c:v>3.7604166666666675E-2</c:v>
                </c:pt>
                <c:pt idx="22">
                  <c:v>3.9375000000000021E-2</c:v>
                </c:pt>
                <c:pt idx="23">
                  <c:v>4.1064814814814804E-2</c:v>
                </c:pt>
                <c:pt idx="24">
                  <c:v>4.2268518518518511E-2</c:v>
                </c:pt>
                <c:pt idx="25">
                  <c:v>4.3402777777777762E-2</c:v>
                </c:pt>
                <c:pt idx="26">
                  <c:v>4.5694444444444454E-2</c:v>
                </c:pt>
                <c:pt idx="27">
                  <c:v>4.748842592592592E-2</c:v>
                </c:pt>
                <c:pt idx="28">
                  <c:v>4.9398148148148135E-2</c:v>
                </c:pt>
                <c:pt idx="29">
                  <c:v>5.0659722222222203E-2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4628-4C4B-B88B-6312C1A7B1BF}"/>
            </c:ext>
          </c:extLst>
        </c:ser>
        <c:ser>
          <c:idx val="85"/>
          <c:order val="85"/>
          <c:tx>
            <c:strRef>
              <c:f>Sheet1!$A$87:$H$87</c:f>
              <c:strCache>
                <c:ptCount val="8"/>
                <c:pt idx="0">
                  <c:v>86</c:v>
                </c:pt>
                <c:pt idx="1">
                  <c:v>219</c:v>
                </c:pt>
                <c:pt idx="2">
                  <c:v>Самарина</c:v>
                </c:pt>
                <c:pt idx="3">
                  <c:v>Олеся</c:v>
                </c:pt>
                <c:pt idx="4">
                  <c:v>41</c:v>
                </c:pt>
                <c:pt idx="5">
                  <c:v>Россия</c:v>
                </c:pt>
                <c:pt idx="7">
                  <c:v>Ж 40-49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Sheet1!$BN$87:$CQ$87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1.1747685185185184E-2</c:v>
                </c:pt>
                <c:pt idx="2">
                  <c:v>1.2418981481481482E-2</c:v>
                </c:pt>
                <c:pt idx="3">
                  <c:v>1.5057870370370374E-2</c:v>
                </c:pt>
                <c:pt idx="4">
                  <c:v>1.5462962962962956E-2</c:v>
                </c:pt>
                <c:pt idx="5">
                  <c:v>1.6365740740740736E-2</c:v>
                </c:pt>
                <c:pt idx="6">
                  <c:v>1.9270833333333334E-2</c:v>
                </c:pt>
                <c:pt idx="7">
                  <c:v>1.9571759259259247E-2</c:v>
                </c:pt>
                <c:pt idx="8">
                  <c:v>2.0300925925925931E-2</c:v>
                </c:pt>
                <c:pt idx="9">
                  <c:v>2.090277777777777E-2</c:v>
                </c:pt>
                <c:pt idx="10">
                  <c:v>2.1643518518518506E-2</c:v>
                </c:pt>
                <c:pt idx="11">
                  <c:v>2.3414351851851839E-2</c:v>
                </c:pt>
                <c:pt idx="12">
                  <c:v>2.3645833333333338E-2</c:v>
                </c:pt>
                <c:pt idx="13">
                  <c:v>2.4317129629629647E-2</c:v>
                </c:pt>
                <c:pt idx="14">
                  <c:v>2.4687500000000001E-2</c:v>
                </c:pt>
                <c:pt idx="15">
                  <c:v>2.5173611111111119E-2</c:v>
                </c:pt>
                <c:pt idx="16">
                  <c:v>2.6608796296296311E-2</c:v>
                </c:pt>
                <c:pt idx="17">
                  <c:v>2.7037037037037026E-2</c:v>
                </c:pt>
                <c:pt idx="18">
                  <c:v>2.7534722222222224E-2</c:v>
                </c:pt>
                <c:pt idx="19">
                  <c:v>2.8032407407407409E-2</c:v>
                </c:pt>
                <c:pt idx="20">
                  <c:v>2.9340277777777785E-2</c:v>
                </c:pt>
                <c:pt idx="21">
                  <c:v>3.1863425925925934E-2</c:v>
                </c:pt>
                <c:pt idx="22">
                  <c:v>3.4085648148148157E-2</c:v>
                </c:pt>
                <c:pt idx="23">
                  <c:v>3.6365740740740754E-2</c:v>
                </c:pt>
                <c:pt idx="24">
                  <c:v>3.8171296296296287E-2</c:v>
                </c:pt>
                <c:pt idx="25">
                  <c:v>3.9664351851851853E-2</c:v>
                </c:pt>
                <c:pt idx="26">
                  <c:v>4.3009259259259275E-2</c:v>
                </c:pt>
                <c:pt idx="27">
                  <c:v>4.6006944444444448E-2</c:v>
                </c:pt>
                <c:pt idx="28">
                  <c:v>4.9074074074074076E-2</c:v>
                </c:pt>
                <c:pt idx="29">
                  <c:v>5.0694444444444431E-2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4628-4C4B-B88B-6312C1A7B1BF}"/>
            </c:ext>
          </c:extLst>
        </c:ser>
        <c:ser>
          <c:idx val="86"/>
          <c:order val="86"/>
          <c:tx>
            <c:strRef>
              <c:f>Sheet1!$A$88:$H$88</c:f>
              <c:strCache>
                <c:ptCount val="8"/>
                <c:pt idx="0">
                  <c:v>87</c:v>
                </c:pt>
                <c:pt idx="1">
                  <c:v>212</c:v>
                </c:pt>
                <c:pt idx="2">
                  <c:v>Самарин</c:v>
                </c:pt>
                <c:pt idx="3">
                  <c:v>Андрей</c:v>
                </c:pt>
                <c:pt idx="4">
                  <c:v>46</c:v>
                </c:pt>
                <c:pt idx="5">
                  <c:v>Россия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Sheet1!$BN$88:$CQ$88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1.1875E-2</c:v>
                </c:pt>
                <c:pt idx="2">
                  <c:v>1.2500000000000001E-2</c:v>
                </c:pt>
                <c:pt idx="3">
                  <c:v>1.4791666666666668E-2</c:v>
                </c:pt>
                <c:pt idx="4">
                  <c:v>1.518518518518519E-2</c:v>
                </c:pt>
                <c:pt idx="5">
                  <c:v>1.5775462962962963E-2</c:v>
                </c:pt>
                <c:pt idx="6">
                  <c:v>1.8356481481481474E-2</c:v>
                </c:pt>
                <c:pt idx="7">
                  <c:v>1.877314814814815E-2</c:v>
                </c:pt>
                <c:pt idx="8">
                  <c:v>1.9351851851851856E-2</c:v>
                </c:pt>
                <c:pt idx="9">
                  <c:v>1.982638888888888E-2</c:v>
                </c:pt>
                <c:pt idx="10">
                  <c:v>2.0659722222222218E-2</c:v>
                </c:pt>
                <c:pt idx="11">
                  <c:v>2.2638888888888875E-2</c:v>
                </c:pt>
                <c:pt idx="12">
                  <c:v>2.2939814814814816E-2</c:v>
                </c:pt>
                <c:pt idx="13">
                  <c:v>2.3587962962962977E-2</c:v>
                </c:pt>
                <c:pt idx="14">
                  <c:v>2.3854166666666676E-2</c:v>
                </c:pt>
                <c:pt idx="15">
                  <c:v>2.4236111111111125E-2</c:v>
                </c:pt>
                <c:pt idx="16">
                  <c:v>2.5277777777777788E-2</c:v>
                </c:pt>
                <c:pt idx="17">
                  <c:v>2.5659722222222237E-2</c:v>
                </c:pt>
                <c:pt idx="18">
                  <c:v>2.6134259259259246E-2</c:v>
                </c:pt>
                <c:pt idx="19">
                  <c:v>2.6412037037037026E-2</c:v>
                </c:pt>
                <c:pt idx="20">
                  <c:v>3.1226851851851839E-2</c:v>
                </c:pt>
                <c:pt idx="21">
                  <c:v>3.4189814814814798E-2</c:v>
                </c:pt>
                <c:pt idx="22">
                  <c:v>3.6504629629629609E-2</c:v>
                </c:pt>
                <c:pt idx="23">
                  <c:v>3.8611111111111096E-2</c:v>
                </c:pt>
                <c:pt idx="24">
                  <c:v>4.0023148148148141E-2</c:v>
                </c:pt>
                <c:pt idx="25">
                  <c:v>4.122685185185182E-2</c:v>
                </c:pt>
                <c:pt idx="26">
                  <c:v>4.3807870370370372E-2</c:v>
                </c:pt>
                <c:pt idx="27">
                  <c:v>4.5995370370370353E-2</c:v>
                </c:pt>
                <c:pt idx="28">
                  <c:v>4.9085648148148142E-2</c:v>
                </c:pt>
                <c:pt idx="29">
                  <c:v>5.0706018518518498E-2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4628-4C4B-B88B-6312C1A7B1BF}"/>
            </c:ext>
          </c:extLst>
        </c:ser>
        <c:ser>
          <c:idx val="87"/>
          <c:order val="87"/>
          <c:tx>
            <c:strRef>
              <c:f>Sheet1!$A$89:$H$89</c:f>
              <c:strCache>
                <c:ptCount val="8"/>
                <c:pt idx="0">
                  <c:v>88</c:v>
                </c:pt>
                <c:pt idx="1">
                  <c:v>238</c:v>
                </c:pt>
                <c:pt idx="2">
                  <c:v>Шапенко</c:v>
                </c:pt>
                <c:pt idx="3">
                  <c:v>Владимир</c:v>
                </c:pt>
                <c:pt idx="4">
                  <c:v>52</c:v>
                </c:pt>
                <c:pt idx="5">
                  <c:v>Россия</c:v>
                </c:pt>
                <c:pt idx="7">
                  <c:v>М 50-54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Sheet1!$BN$89:$CQ$89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6.9097222222222199E-3</c:v>
                </c:pt>
                <c:pt idx="2">
                  <c:v>7.3842592592592605E-3</c:v>
                </c:pt>
                <c:pt idx="3">
                  <c:v>1.0729166666666665E-2</c:v>
                </c:pt>
                <c:pt idx="4">
                  <c:v>1.1192129629629635E-2</c:v>
                </c:pt>
                <c:pt idx="5">
                  <c:v>1.2245370370370365E-2</c:v>
                </c:pt>
                <c:pt idx="6">
                  <c:v>1.6180555555555559E-2</c:v>
                </c:pt>
                <c:pt idx="7">
                  <c:v>1.6585648148148155E-2</c:v>
                </c:pt>
                <c:pt idx="8">
                  <c:v>1.7650462962962965E-2</c:v>
                </c:pt>
                <c:pt idx="9">
                  <c:v>1.8414351851851848E-2</c:v>
                </c:pt>
                <c:pt idx="10">
                  <c:v>1.9537037037037033E-2</c:v>
                </c:pt>
                <c:pt idx="11">
                  <c:v>2.2337962962962948E-2</c:v>
                </c:pt>
                <c:pt idx="12">
                  <c:v>2.2835648148148147E-2</c:v>
                </c:pt>
                <c:pt idx="13">
                  <c:v>2.3935185185185198E-2</c:v>
                </c:pt>
                <c:pt idx="14">
                  <c:v>2.4490740740740743E-2</c:v>
                </c:pt>
                <c:pt idx="15">
                  <c:v>2.5104166666666677E-2</c:v>
                </c:pt>
                <c:pt idx="16">
                  <c:v>2.7500000000000024E-2</c:v>
                </c:pt>
                <c:pt idx="17">
                  <c:v>2.8159722222222211E-2</c:v>
                </c:pt>
                <c:pt idx="18">
                  <c:v>2.9282407407407396E-2</c:v>
                </c:pt>
                <c:pt idx="19">
                  <c:v>2.9583333333333336E-2</c:v>
                </c:pt>
                <c:pt idx="20">
                  <c:v>3.0844907407407418E-2</c:v>
                </c:pt>
                <c:pt idx="21">
                  <c:v>3.3576388888888906E-2</c:v>
                </c:pt>
                <c:pt idx="22">
                  <c:v>3.5810185185185195E-2</c:v>
                </c:pt>
                <c:pt idx="23">
                  <c:v>3.8379629629629625E-2</c:v>
                </c:pt>
                <c:pt idx="24">
                  <c:v>4.0127314814814824E-2</c:v>
                </c:pt>
                <c:pt idx="25">
                  <c:v>4.1620370370370363E-2</c:v>
                </c:pt>
                <c:pt idx="26">
                  <c:v>4.4884259259259263E-2</c:v>
                </c:pt>
                <c:pt idx="27">
                  <c:v>4.7349537037037037E-2</c:v>
                </c:pt>
                <c:pt idx="28">
                  <c:v>4.9745370370370356E-2</c:v>
                </c:pt>
                <c:pt idx="29">
                  <c:v>5.1296296296296284E-2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4628-4C4B-B88B-6312C1A7B1BF}"/>
            </c:ext>
          </c:extLst>
        </c:ser>
        <c:ser>
          <c:idx val="88"/>
          <c:order val="88"/>
          <c:tx>
            <c:strRef>
              <c:f>Sheet1!$A$90:$H$90</c:f>
              <c:strCache>
                <c:ptCount val="8"/>
                <c:pt idx="0">
                  <c:v>89</c:v>
                </c:pt>
                <c:pt idx="1">
                  <c:v>210</c:v>
                </c:pt>
                <c:pt idx="2">
                  <c:v>Minenko</c:v>
                </c:pt>
                <c:pt idx="3">
                  <c:v>Aleksandr</c:v>
                </c:pt>
                <c:pt idx="4">
                  <c:v>40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Sheet1!$BN$90:$CQ$90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7.8703703703703679E-3</c:v>
                </c:pt>
                <c:pt idx="2">
                  <c:v>9.1782407407407438E-3</c:v>
                </c:pt>
                <c:pt idx="3">
                  <c:v>1.2222222222222232E-2</c:v>
                </c:pt>
                <c:pt idx="4">
                  <c:v>1.2708333333333335E-2</c:v>
                </c:pt>
                <c:pt idx="5">
                  <c:v>1.3634259259259263E-2</c:v>
                </c:pt>
                <c:pt idx="6">
                  <c:v>1.7013888888888898E-2</c:v>
                </c:pt>
                <c:pt idx="7">
                  <c:v>1.7453703703703721E-2</c:v>
                </c:pt>
                <c:pt idx="8">
                  <c:v>1.8368055555555554E-2</c:v>
                </c:pt>
                <c:pt idx="9">
                  <c:v>1.8958333333333327E-2</c:v>
                </c:pt>
                <c:pt idx="10">
                  <c:v>1.9918981481481482E-2</c:v>
                </c:pt>
                <c:pt idx="11">
                  <c:v>2.2488425925925912E-2</c:v>
                </c:pt>
                <c:pt idx="12">
                  <c:v>2.2881944444444455E-2</c:v>
                </c:pt>
                <c:pt idx="13">
                  <c:v>2.372685185185186E-2</c:v>
                </c:pt>
                <c:pt idx="14">
                  <c:v>2.4247685185185205E-2</c:v>
                </c:pt>
                <c:pt idx="15">
                  <c:v>2.4965277777777795E-2</c:v>
                </c:pt>
                <c:pt idx="16">
                  <c:v>2.7129629629629642E-2</c:v>
                </c:pt>
                <c:pt idx="17">
                  <c:v>2.7754629629629657E-2</c:v>
                </c:pt>
                <c:pt idx="18">
                  <c:v>2.8611111111111115E-2</c:v>
                </c:pt>
                <c:pt idx="19">
                  <c:v>2.9247685185185182E-2</c:v>
                </c:pt>
                <c:pt idx="20">
                  <c:v>3.0659722222222213E-2</c:v>
                </c:pt>
                <c:pt idx="21">
                  <c:v>3.3854166666666671E-2</c:v>
                </c:pt>
                <c:pt idx="22">
                  <c:v>3.6388888888888887E-2</c:v>
                </c:pt>
                <c:pt idx="23">
                  <c:v>3.888888888888889E-2</c:v>
                </c:pt>
                <c:pt idx="24">
                  <c:v>4.0567129629629634E-2</c:v>
                </c:pt>
                <c:pt idx="25">
                  <c:v>4.2002314814814812E-2</c:v>
                </c:pt>
                <c:pt idx="26">
                  <c:v>4.5115740740740734E-2</c:v>
                </c:pt>
                <c:pt idx="27">
                  <c:v>4.7476851851851853E-2</c:v>
                </c:pt>
                <c:pt idx="28">
                  <c:v>4.9895833333333306E-2</c:v>
                </c:pt>
                <c:pt idx="29">
                  <c:v>5.1666666666666639E-2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4628-4C4B-B88B-6312C1A7B1BF}"/>
            </c:ext>
          </c:extLst>
        </c:ser>
        <c:ser>
          <c:idx val="89"/>
          <c:order val="89"/>
          <c:tx>
            <c:strRef>
              <c:f>Sheet1!$A$91:$H$91</c:f>
              <c:strCache>
                <c:ptCount val="8"/>
                <c:pt idx="0">
                  <c:v>90</c:v>
                </c:pt>
                <c:pt idx="1">
                  <c:v>123</c:v>
                </c:pt>
                <c:pt idx="2">
                  <c:v>Шубина</c:v>
                </c:pt>
                <c:pt idx="3">
                  <c:v>Виктория</c:v>
                </c:pt>
                <c:pt idx="4">
                  <c:v>49</c:v>
                </c:pt>
                <c:pt idx="5">
                  <c:v>Россия</c:v>
                </c:pt>
                <c:pt idx="6">
                  <c:v>World Class</c:v>
                </c:pt>
                <c:pt idx="7">
                  <c:v>Ж 40-49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Sheet1!$BN$91:$CQ$91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7.9861111111111105E-3</c:v>
                </c:pt>
                <c:pt idx="2">
                  <c:v>8.5879629629629604E-3</c:v>
                </c:pt>
                <c:pt idx="3">
                  <c:v>1.1909722222222224E-2</c:v>
                </c:pt>
                <c:pt idx="4">
                  <c:v>1.2465277777777777E-2</c:v>
                </c:pt>
                <c:pt idx="5">
                  <c:v>1.3553240740740741E-2</c:v>
                </c:pt>
                <c:pt idx="6">
                  <c:v>1.7858796296296289E-2</c:v>
                </c:pt>
                <c:pt idx="7">
                  <c:v>1.8344907407407407E-2</c:v>
                </c:pt>
                <c:pt idx="8">
                  <c:v>1.950231481481482E-2</c:v>
                </c:pt>
                <c:pt idx="9">
                  <c:v>2.0208333333333328E-2</c:v>
                </c:pt>
                <c:pt idx="10">
                  <c:v>2.1238425925925911E-2</c:v>
                </c:pt>
                <c:pt idx="11">
                  <c:v>2.4085648148148134E-2</c:v>
                </c:pt>
                <c:pt idx="12">
                  <c:v>2.4548611111111104E-2</c:v>
                </c:pt>
                <c:pt idx="13">
                  <c:v>2.5393518518518524E-2</c:v>
                </c:pt>
                <c:pt idx="14">
                  <c:v>2.5914351851851855E-2</c:v>
                </c:pt>
                <c:pt idx="15">
                  <c:v>2.6724537037037047E-2</c:v>
                </c:pt>
                <c:pt idx="16">
                  <c:v>2.8819444444444453E-2</c:v>
                </c:pt>
                <c:pt idx="17">
                  <c:v>2.9467592592592601E-2</c:v>
                </c:pt>
                <c:pt idx="18">
                  <c:v>3.0254629629629631E-2</c:v>
                </c:pt>
                <c:pt idx="19">
                  <c:v>3.1331018518518508E-2</c:v>
                </c:pt>
                <c:pt idx="20">
                  <c:v>3.2696759259259245E-2</c:v>
                </c:pt>
                <c:pt idx="21">
                  <c:v>3.5439814814814799E-2</c:v>
                </c:pt>
                <c:pt idx="22">
                  <c:v>3.771990740740741E-2</c:v>
                </c:pt>
                <c:pt idx="23">
                  <c:v>4.0023148148148141E-2</c:v>
                </c:pt>
                <c:pt idx="24">
                  <c:v>4.1643518518518496E-2</c:v>
                </c:pt>
                <c:pt idx="25">
                  <c:v>4.303240740740738E-2</c:v>
                </c:pt>
                <c:pt idx="26">
                  <c:v>4.6099537037037036E-2</c:v>
                </c:pt>
                <c:pt idx="27">
                  <c:v>4.8564814814814811E-2</c:v>
                </c:pt>
                <c:pt idx="28">
                  <c:v>5.0752314814814792E-2</c:v>
                </c:pt>
                <c:pt idx="29">
                  <c:v>5.2106481481481448E-2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4628-4C4B-B88B-6312C1A7B1BF}"/>
            </c:ext>
          </c:extLst>
        </c:ser>
        <c:ser>
          <c:idx val="90"/>
          <c:order val="90"/>
          <c:tx>
            <c:strRef>
              <c:f>Sheet1!$A$92:$H$92</c:f>
              <c:strCache>
                <c:ptCount val="8"/>
                <c:pt idx="0">
                  <c:v>91</c:v>
                </c:pt>
                <c:pt idx="1">
                  <c:v>124</c:v>
                </c:pt>
                <c:pt idx="2">
                  <c:v>Довыденко</c:v>
                </c:pt>
                <c:pt idx="3">
                  <c:v>Ирина</c:v>
                </c:pt>
                <c:pt idx="4">
                  <c:v>47</c:v>
                </c:pt>
                <c:pt idx="5">
                  <c:v>Россия</c:v>
                </c:pt>
                <c:pt idx="6">
                  <c:v>TRIM</c:v>
                </c:pt>
                <c:pt idx="7">
                  <c:v>Ж 40-49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Sheet1!$BN$92:$CQ$92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8.4027777777777798E-3</c:v>
                </c:pt>
                <c:pt idx="2">
                  <c:v>9.6643518518518511E-3</c:v>
                </c:pt>
                <c:pt idx="3">
                  <c:v>1.3796296296296293E-2</c:v>
                </c:pt>
                <c:pt idx="4">
                  <c:v>1.4490740740740735E-2</c:v>
                </c:pt>
                <c:pt idx="5">
                  <c:v>1.5717592592592589E-2</c:v>
                </c:pt>
                <c:pt idx="6">
                  <c:v>2.0034722222222218E-2</c:v>
                </c:pt>
                <c:pt idx="7">
                  <c:v>2.0752314814814821E-2</c:v>
                </c:pt>
                <c:pt idx="8">
                  <c:v>2.2002314814814822E-2</c:v>
                </c:pt>
                <c:pt idx="9">
                  <c:v>2.2777777777777772E-2</c:v>
                </c:pt>
                <c:pt idx="10">
                  <c:v>2.388888888888889E-2</c:v>
                </c:pt>
                <c:pt idx="11">
                  <c:v>2.6747685185185166E-2</c:v>
                </c:pt>
                <c:pt idx="12">
                  <c:v>2.7314814814814806E-2</c:v>
                </c:pt>
                <c:pt idx="13">
                  <c:v>2.8240740740740747E-2</c:v>
                </c:pt>
                <c:pt idx="14">
                  <c:v>2.8796296296296292E-2</c:v>
                </c:pt>
                <c:pt idx="15">
                  <c:v>2.9479166666666695E-2</c:v>
                </c:pt>
                <c:pt idx="16">
                  <c:v>3.1435185185185205E-2</c:v>
                </c:pt>
                <c:pt idx="17">
                  <c:v>3.2025462962962964E-2</c:v>
                </c:pt>
                <c:pt idx="18">
                  <c:v>3.2789351851851861E-2</c:v>
                </c:pt>
                <c:pt idx="19">
                  <c:v>3.2962962962962958E-2</c:v>
                </c:pt>
                <c:pt idx="20">
                  <c:v>3.4143518518518517E-2</c:v>
                </c:pt>
                <c:pt idx="21">
                  <c:v>3.66550925925926E-2</c:v>
                </c:pt>
                <c:pt idx="22">
                  <c:v>3.8645833333333324E-2</c:v>
                </c:pt>
                <c:pt idx="23">
                  <c:v>4.148148148148148E-2</c:v>
                </c:pt>
                <c:pt idx="24">
                  <c:v>4.2870370370370364E-2</c:v>
                </c:pt>
                <c:pt idx="25">
                  <c:v>4.3981481481481455E-2</c:v>
                </c:pt>
                <c:pt idx="26">
                  <c:v>4.6909722222222228E-2</c:v>
                </c:pt>
                <c:pt idx="27">
                  <c:v>4.8888888888888898E-2</c:v>
                </c:pt>
                <c:pt idx="28">
                  <c:v>5.0949074074074063E-2</c:v>
                </c:pt>
                <c:pt idx="29">
                  <c:v>5.2118055555555542E-2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628-4C4B-B88B-6312C1A7B1BF}"/>
            </c:ext>
          </c:extLst>
        </c:ser>
        <c:ser>
          <c:idx val="91"/>
          <c:order val="91"/>
          <c:tx>
            <c:strRef>
              <c:f>Sheet1!$A$93:$H$93</c:f>
              <c:strCache>
                <c:ptCount val="8"/>
                <c:pt idx="0">
                  <c:v>92</c:v>
                </c:pt>
                <c:pt idx="1">
                  <c:v>66</c:v>
                </c:pt>
                <c:pt idx="2">
                  <c:v>Грицкевич</c:v>
                </c:pt>
                <c:pt idx="3">
                  <c:v>Илья</c:v>
                </c:pt>
                <c:pt idx="4">
                  <c:v>33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Sheet1!$BN$93:$CQ$93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8.4375000000000006E-3</c:v>
                </c:pt>
                <c:pt idx="2">
                  <c:v>8.8310185185185193E-3</c:v>
                </c:pt>
                <c:pt idx="3">
                  <c:v>1.2002314814814813E-2</c:v>
                </c:pt>
                <c:pt idx="4">
                  <c:v>1.233796296296296E-2</c:v>
                </c:pt>
                <c:pt idx="5">
                  <c:v>1.3159722222222218E-2</c:v>
                </c:pt>
                <c:pt idx="6">
                  <c:v>1.6157407407407412E-2</c:v>
                </c:pt>
                <c:pt idx="7">
                  <c:v>1.6469907407407405E-2</c:v>
                </c:pt>
                <c:pt idx="8">
                  <c:v>1.7222222222222222E-2</c:v>
                </c:pt>
                <c:pt idx="9">
                  <c:v>1.7812499999999995E-2</c:v>
                </c:pt>
                <c:pt idx="10">
                  <c:v>1.8645833333333334E-2</c:v>
                </c:pt>
                <c:pt idx="11">
                  <c:v>2.0787037037037034E-2</c:v>
                </c:pt>
                <c:pt idx="12">
                  <c:v>2.1250000000000005E-2</c:v>
                </c:pt>
                <c:pt idx="13">
                  <c:v>2.1886574074074086E-2</c:v>
                </c:pt>
                <c:pt idx="14">
                  <c:v>2.2326388888888896E-2</c:v>
                </c:pt>
                <c:pt idx="15">
                  <c:v>2.2928240740740749E-2</c:v>
                </c:pt>
                <c:pt idx="16">
                  <c:v>2.4768518518518523E-2</c:v>
                </c:pt>
                <c:pt idx="17">
                  <c:v>2.5266203703703694E-2</c:v>
                </c:pt>
                <c:pt idx="18">
                  <c:v>2.5914351851851841E-2</c:v>
                </c:pt>
                <c:pt idx="19">
                  <c:v>2.6446759259259253E-2</c:v>
                </c:pt>
                <c:pt idx="20">
                  <c:v>2.7523148148148158E-2</c:v>
                </c:pt>
                <c:pt idx="21">
                  <c:v>3.0497685185185183E-2</c:v>
                </c:pt>
                <c:pt idx="22">
                  <c:v>3.337962962962962E-2</c:v>
                </c:pt>
                <c:pt idx="23">
                  <c:v>3.6400462962962954E-2</c:v>
                </c:pt>
                <c:pt idx="24">
                  <c:v>3.8518518518518507E-2</c:v>
                </c:pt>
                <c:pt idx="25">
                  <c:v>4.0451388888888884E-2</c:v>
                </c:pt>
                <c:pt idx="26">
                  <c:v>4.462962962962963E-2</c:v>
                </c:pt>
                <c:pt idx="27">
                  <c:v>4.7974537037037052E-2</c:v>
                </c:pt>
                <c:pt idx="28">
                  <c:v>5.0497685185185159E-2</c:v>
                </c:pt>
                <c:pt idx="29">
                  <c:v>5.2210648148148131E-2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4628-4C4B-B88B-6312C1A7B1BF}"/>
            </c:ext>
          </c:extLst>
        </c:ser>
        <c:ser>
          <c:idx val="92"/>
          <c:order val="92"/>
          <c:tx>
            <c:strRef>
              <c:f>Sheet1!$A$94:$H$94</c:f>
              <c:strCache>
                <c:ptCount val="8"/>
                <c:pt idx="0">
                  <c:v>93</c:v>
                </c:pt>
                <c:pt idx="1">
                  <c:v>162</c:v>
                </c:pt>
                <c:pt idx="2">
                  <c:v>бань</c:v>
                </c:pt>
                <c:pt idx="3">
                  <c:v>александр</c:v>
                </c:pt>
                <c:pt idx="4">
                  <c:v>36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Sheet1!$BN$94:$CQ$94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1.2048611111111111E-2</c:v>
                </c:pt>
                <c:pt idx="2">
                  <c:v>1.2835648148148152E-2</c:v>
                </c:pt>
                <c:pt idx="3">
                  <c:v>1.6064814814814823E-2</c:v>
                </c:pt>
                <c:pt idx="4">
                  <c:v>1.6643518518518523E-2</c:v>
                </c:pt>
                <c:pt idx="5">
                  <c:v>1.7442129629629627E-2</c:v>
                </c:pt>
                <c:pt idx="6">
                  <c:v>2.0995370370370373E-2</c:v>
                </c:pt>
                <c:pt idx="7">
                  <c:v>2.1631944444444454E-2</c:v>
                </c:pt>
                <c:pt idx="8">
                  <c:v>2.2407407407407418E-2</c:v>
                </c:pt>
                <c:pt idx="9">
                  <c:v>2.2974537037037043E-2</c:v>
                </c:pt>
                <c:pt idx="10">
                  <c:v>2.3773148148148154E-2</c:v>
                </c:pt>
                <c:pt idx="11">
                  <c:v>2.5960648148148135E-2</c:v>
                </c:pt>
                <c:pt idx="12">
                  <c:v>2.6643518518518511E-2</c:v>
                </c:pt>
                <c:pt idx="13">
                  <c:v>2.7430555555555569E-2</c:v>
                </c:pt>
                <c:pt idx="14">
                  <c:v>2.7916666666666673E-2</c:v>
                </c:pt>
                <c:pt idx="15">
                  <c:v>2.8715277777777798E-2</c:v>
                </c:pt>
                <c:pt idx="16">
                  <c:v>3.0486111111111103E-2</c:v>
                </c:pt>
                <c:pt idx="17">
                  <c:v>3.1122685185185184E-2</c:v>
                </c:pt>
                <c:pt idx="18">
                  <c:v>3.2071759259259258E-2</c:v>
                </c:pt>
                <c:pt idx="19">
                  <c:v>3.2199074074074061E-2</c:v>
                </c:pt>
                <c:pt idx="20">
                  <c:v>3.2962962962962944E-2</c:v>
                </c:pt>
                <c:pt idx="21">
                  <c:v>3.4456018518518497E-2</c:v>
                </c:pt>
                <c:pt idx="22">
                  <c:v>3.6307870370370365E-2</c:v>
                </c:pt>
                <c:pt idx="23">
                  <c:v>3.8541666666666669E-2</c:v>
                </c:pt>
                <c:pt idx="24">
                  <c:v>4.0173611111111091E-2</c:v>
                </c:pt>
                <c:pt idx="25">
                  <c:v>4.1770833333333313E-2</c:v>
                </c:pt>
                <c:pt idx="26">
                  <c:v>4.53935185185185E-2</c:v>
                </c:pt>
                <c:pt idx="27">
                  <c:v>4.8159722222222201E-2</c:v>
                </c:pt>
                <c:pt idx="28">
                  <c:v>5.0787037037037019E-2</c:v>
                </c:pt>
                <c:pt idx="29">
                  <c:v>5.2256944444444398E-2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4628-4C4B-B88B-6312C1A7B1BF}"/>
            </c:ext>
          </c:extLst>
        </c:ser>
        <c:ser>
          <c:idx val="93"/>
          <c:order val="93"/>
          <c:tx>
            <c:strRef>
              <c:f>Sheet1!$A$95:$H$95</c:f>
              <c:strCache>
                <c:ptCount val="8"/>
                <c:pt idx="0">
                  <c:v>94</c:v>
                </c:pt>
                <c:pt idx="1">
                  <c:v>40</c:v>
                </c:pt>
                <c:pt idx="2">
                  <c:v>Стародуб</c:v>
                </c:pt>
                <c:pt idx="3">
                  <c:v>Евгений</c:v>
                </c:pt>
                <c:pt idx="4">
                  <c:v>23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18-24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Sheet1!$BN$95:$CQ$95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8.6458333333333318E-3</c:v>
                </c:pt>
                <c:pt idx="2">
                  <c:v>1.0254629629629631E-2</c:v>
                </c:pt>
                <c:pt idx="3">
                  <c:v>1.4907407407407411E-2</c:v>
                </c:pt>
                <c:pt idx="4">
                  <c:v>1.5648148148148147E-2</c:v>
                </c:pt>
                <c:pt idx="5">
                  <c:v>1.6921296296296295E-2</c:v>
                </c:pt>
                <c:pt idx="6">
                  <c:v>2.1574074074074065E-2</c:v>
                </c:pt>
                <c:pt idx="7">
                  <c:v>2.2187499999999999E-2</c:v>
                </c:pt>
                <c:pt idx="8">
                  <c:v>2.3344907407407411E-2</c:v>
                </c:pt>
                <c:pt idx="9">
                  <c:v>2.4155092592592589E-2</c:v>
                </c:pt>
                <c:pt idx="10">
                  <c:v>2.5370370370370363E-2</c:v>
                </c:pt>
                <c:pt idx="11">
                  <c:v>2.8217592592592586E-2</c:v>
                </c:pt>
                <c:pt idx="12">
                  <c:v>2.8773148148148145E-2</c:v>
                </c:pt>
                <c:pt idx="13">
                  <c:v>2.9930555555555571E-2</c:v>
                </c:pt>
                <c:pt idx="14">
                  <c:v>3.0486111111111117E-2</c:v>
                </c:pt>
                <c:pt idx="15">
                  <c:v>3.1504629629629632E-2</c:v>
                </c:pt>
                <c:pt idx="16">
                  <c:v>3.3888888888888885E-2</c:v>
                </c:pt>
                <c:pt idx="17">
                  <c:v>3.457175925925926E-2</c:v>
                </c:pt>
                <c:pt idx="18">
                  <c:v>3.5543981481481468E-2</c:v>
                </c:pt>
                <c:pt idx="19">
                  <c:v>3.5625000000000004E-2</c:v>
                </c:pt>
                <c:pt idx="20">
                  <c:v>3.6481481481481504E-2</c:v>
                </c:pt>
                <c:pt idx="21">
                  <c:v>3.8935185185185198E-2</c:v>
                </c:pt>
                <c:pt idx="22">
                  <c:v>4.0914351851851855E-2</c:v>
                </c:pt>
                <c:pt idx="23">
                  <c:v>4.2928240740740753E-2</c:v>
                </c:pt>
                <c:pt idx="24">
                  <c:v>4.4351851851851865E-2</c:v>
                </c:pt>
                <c:pt idx="25">
                  <c:v>4.5543981481481477E-2</c:v>
                </c:pt>
                <c:pt idx="26">
                  <c:v>4.7916666666666663E-2</c:v>
                </c:pt>
                <c:pt idx="27">
                  <c:v>4.9953703703703695E-2</c:v>
                </c:pt>
                <c:pt idx="28">
                  <c:v>5.1469907407407423E-2</c:v>
                </c:pt>
                <c:pt idx="29">
                  <c:v>5.2268518518518492E-2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4628-4C4B-B88B-6312C1A7B1BF}"/>
            </c:ext>
          </c:extLst>
        </c:ser>
        <c:ser>
          <c:idx val="94"/>
          <c:order val="94"/>
          <c:tx>
            <c:strRef>
              <c:f>Sheet1!$A$96:$H$96</c:f>
              <c:strCache>
                <c:ptCount val="8"/>
                <c:pt idx="0">
                  <c:v>95</c:v>
                </c:pt>
                <c:pt idx="1">
                  <c:v>46</c:v>
                </c:pt>
                <c:pt idx="2">
                  <c:v>Дашкевич</c:v>
                </c:pt>
                <c:pt idx="3">
                  <c:v>Павел</c:v>
                </c:pt>
                <c:pt idx="4">
                  <c:v>24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18-24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Sheet1!$BN$96:$CQ$96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1.0821759259259257E-2</c:v>
                </c:pt>
                <c:pt idx="2">
                  <c:v>1.1493055555555555E-2</c:v>
                </c:pt>
                <c:pt idx="3">
                  <c:v>1.5162037037037036E-2</c:v>
                </c:pt>
                <c:pt idx="4">
                  <c:v>1.5740740740740736E-2</c:v>
                </c:pt>
                <c:pt idx="5">
                  <c:v>1.6747685185185185E-2</c:v>
                </c:pt>
                <c:pt idx="6">
                  <c:v>2.1064814814814814E-2</c:v>
                </c:pt>
                <c:pt idx="7">
                  <c:v>2.1435185185185196E-2</c:v>
                </c:pt>
                <c:pt idx="8">
                  <c:v>2.2442129629629631E-2</c:v>
                </c:pt>
                <c:pt idx="9">
                  <c:v>2.315972222222222E-2</c:v>
                </c:pt>
                <c:pt idx="10">
                  <c:v>2.4282407407407405E-2</c:v>
                </c:pt>
                <c:pt idx="11">
                  <c:v>2.6678240740740725E-2</c:v>
                </c:pt>
                <c:pt idx="12">
                  <c:v>2.7141203703703709E-2</c:v>
                </c:pt>
                <c:pt idx="13">
                  <c:v>2.8090277777777783E-2</c:v>
                </c:pt>
                <c:pt idx="14">
                  <c:v>2.8437500000000004E-2</c:v>
                </c:pt>
                <c:pt idx="15">
                  <c:v>2.9143518518518527E-2</c:v>
                </c:pt>
                <c:pt idx="16">
                  <c:v>3.1111111111111117E-2</c:v>
                </c:pt>
                <c:pt idx="17">
                  <c:v>3.1736111111111132E-2</c:v>
                </c:pt>
                <c:pt idx="18">
                  <c:v>3.2696759259259273E-2</c:v>
                </c:pt>
                <c:pt idx="19">
                  <c:v>3.2858796296296303E-2</c:v>
                </c:pt>
                <c:pt idx="20">
                  <c:v>3.4108796296296318E-2</c:v>
                </c:pt>
                <c:pt idx="21">
                  <c:v>3.7256944444444454E-2</c:v>
                </c:pt>
                <c:pt idx="22">
                  <c:v>3.9907407407407419E-2</c:v>
                </c:pt>
                <c:pt idx="23">
                  <c:v>4.2453703703703716E-2</c:v>
                </c:pt>
                <c:pt idx="24">
                  <c:v>4.4050925925925938E-2</c:v>
                </c:pt>
                <c:pt idx="25">
                  <c:v>4.5300925925925911E-2</c:v>
                </c:pt>
                <c:pt idx="26">
                  <c:v>4.8078703703703707E-2</c:v>
                </c:pt>
                <c:pt idx="27">
                  <c:v>5.0057870370370378E-2</c:v>
                </c:pt>
                <c:pt idx="28">
                  <c:v>5.1921296296296326E-2</c:v>
                </c:pt>
                <c:pt idx="29">
                  <c:v>5.2581018518518485E-2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4628-4C4B-B88B-6312C1A7B1BF}"/>
            </c:ext>
          </c:extLst>
        </c:ser>
        <c:ser>
          <c:idx val="95"/>
          <c:order val="95"/>
          <c:tx>
            <c:strRef>
              <c:f>Sheet1!$A$97:$H$97</c:f>
              <c:strCache>
                <c:ptCount val="8"/>
                <c:pt idx="0">
                  <c:v>96</c:v>
                </c:pt>
                <c:pt idx="1">
                  <c:v>133</c:v>
                </c:pt>
                <c:pt idx="2">
                  <c:v>Мачук</c:v>
                </c:pt>
                <c:pt idx="3">
                  <c:v>Кирилл</c:v>
                </c:pt>
                <c:pt idx="4">
                  <c:v>29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М 25-29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Sheet1!$BN$97:$CQ$97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9.4328703703703692E-3</c:v>
                </c:pt>
                <c:pt idx="2">
                  <c:v>1.1342592592592595E-2</c:v>
                </c:pt>
                <c:pt idx="3">
                  <c:v>1.3807870370370373E-2</c:v>
                </c:pt>
                <c:pt idx="4">
                  <c:v>1.4189814814814815E-2</c:v>
                </c:pt>
                <c:pt idx="5">
                  <c:v>1.4930555555555558E-2</c:v>
                </c:pt>
                <c:pt idx="6">
                  <c:v>1.7812499999999995E-2</c:v>
                </c:pt>
                <c:pt idx="7">
                  <c:v>1.8067129629629641E-2</c:v>
                </c:pt>
                <c:pt idx="8">
                  <c:v>1.8738425925925936E-2</c:v>
                </c:pt>
                <c:pt idx="9">
                  <c:v>1.9212962962962959E-2</c:v>
                </c:pt>
                <c:pt idx="10">
                  <c:v>1.9861111111111107E-2</c:v>
                </c:pt>
                <c:pt idx="11">
                  <c:v>2.1944444444444419E-2</c:v>
                </c:pt>
                <c:pt idx="12">
                  <c:v>2.2268518518518521E-2</c:v>
                </c:pt>
                <c:pt idx="13">
                  <c:v>2.3067129629629632E-2</c:v>
                </c:pt>
                <c:pt idx="14">
                  <c:v>2.3310185185185198E-2</c:v>
                </c:pt>
                <c:pt idx="15">
                  <c:v>2.3738425925925927E-2</c:v>
                </c:pt>
                <c:pt idx="16">
                  <c:v>2.5173611111111105E-2</c:v>
                </c:pt>
                <c:pt idx="17">
                  <c:v>2.5578703703703715E-2</c:v>
                </c:pt>
                <c:pt idx="18">
                  <c:v>2.626157407407409E-2</c:v>
                </c:pt>
                <c:pt idx="19">
                  <c:v>2.7442129629629622E-2</c:v>
                </c:pt>
                <c:pt idx="20">
                  <c:v>2.8773148148148159E-2</c:v>
                </c:pt>
                <c:pt idx="21">
                  <c:v>3.3090277777777774E-2</c:v>
                </c:pt>
                <c:pt idx="22">
                  <c:v>3.5821759259259262E-2</c:v>
                </c:pt>
                <c:pt idx="23">
                  <c:v>3.8344907407407397E-2</c:v>
                </c:pt>
                <c:pt idx="24">
                  <c:v>4.0011574074074074E-2</c:v>
                </c:pt>
                <c:pt idx="25">
                  <c:v>4.1261574074074048E-2</c:v>
                </c:pt>
                <c:pt idx="26">
                  <c:v>4.5937499999999992E-2</c:v>
                </c:pt>
                <c:pt idx="27">
                  <c:v>4.806712962962964E-2</c:v>
                </c:pt>
                <c:pt idx="28">
                  <c:v>5.048611111111112E-2</c:v>
                </c:pt>
                <c:pt idx="29">
                  <c:v>5.2650462962962941E-2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4628-4C4B-B88B-6312C1A7B1BF}"/>
            </c:ext>
          </c:extLst>
        </c:ser>
        <c:ser>
          <c:idx val="96"/>
          <c:order val="96"/>
          <c:tx>
            <c:strRef>
              <c:f>Sheet1!$A$98:$H$98</c:f>
              <c:strCache>
                <c:ptCount val="8"/>
                <c:pt idx="0">
                  <c:v>97</c:v>
                </c:pt>
                <c:pt idx="1">
                  <c:v>231</c:v>
                </c:pt>
                <c:pt idx="2">
                  <c:v>Лазуткин</c:v>
                </c:pt>
                <c:pt idx="3">
                  <c:v>Андрей</c:v>
                </c:pt>
                <c:pt idx="4">
                  <c:v>40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Sheet1!$BN$98:$CQ$98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8.2638888888888901E-3</c:v>
                </c:pt>
                <c:pt idx="2">
                  <c:v>1.1331018518518515E-2</c:v>
                </c:pt>
                <c:pt idx="3">
                  <c:v>1.3333333333333329E-2</c:v>
                </c:pt>
                <c:pt idx="4">
                  <c:v>1.3692129629629624E-2</c:v>
                </c:pt>
                <c:pt idx="5">
                  <c:v>1.444444444444444E-2</c:v>
                </c:pt>
                <c:pt idx="6">
                  <c:v>1.7013888888888884E-2</c:v>
                </c:pt>
                <c:pt idx="7">
                  <c:v>1.7395833333333333E-2</c:v>
                </c:pt>
                <c:pt idx="8">
                  <c:v>1.8240740740740752E-2</c:v>
                </c:pt>
                <c:pt idx="9">
                  <c:v>1.8796296296296297E-2</c:v>
                </c:pt>
                <c:pt idx="10">
                  <c:v>1.9467592592592578E-2</c:v>
                </c:pt>
                <c:pt idx="11">
                  <c:v>2.1423611111111088E-2</c:v>
                </c:pt>
                <c:pt idx="12">
                  <c:v>2.1886574074074058E-2</c:v>
                </c:pt>
                <c:pt idx="13">
                  <c:v>2.2662037037037036E-2</c:v>
                </c:pt>
                <c:pt idx="14">
                  <c:v>2.2997685185185177E-2</c:v>
                </c:pt>
                <c:pt idx="15">
                  <c:v>2.3530092592592589E-2</c:v>
                </c:pt>
                <c:pt idx="16">
                  <c:v>2.5115740740740744E-2</c:v>
                </c:pt>
                <c:pt idx="17">
                  <c:v>2.5694444444444436E-2</c:v>
                </c:pt>
                <c:pt idx="18">
                  <c:v>2.6481481481481467E-2</c:v>
                </c:pt>
                <c:pt idx="19">
                  <c:v>2.7326388888888872E-2</c:v>
                </c:pt>
                <c:pt idx="20">
                  <c:v>2.8553240740740726E-2</c:v>
                </c:pt>
                <c:pt idx="21">
                  <c:v>3.1469907407407391E-2</c:v>
                </c:pt>
                <c:pt idx="22">
                  <c:v>3.3900462962962952E-2</c:v>
                </c:pt>
                <c:pt idx="23">
                  <c:v>3.6724537037037014E-2</c:v>
                </c:pt>
                <c:pt idx="24">
                  <c:v>3.8703703703703685E-2</c:v>
                </c:pt>
                <c:pt idx="25">
                  <c:v>4.0300925925925907E-2</c:v>
                </c:pt>
                <c:pt idx="26">
                  <c:v>4.4282407407407409E-2</c:v>
                </c:pt>
                <c:pt idx="27">
                  <c:v>4.7430555555555559E-2</c:v>
                </c:pt>
                <c:pt idx="28">
                  <c:v>5.055555555555552E-2</c:v>
                </c:pt>
                <c:pt idx="29">
                  <c:v>5.2696759259259207E-2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4628-4C4B-B88B-6312C1A7B1BF}"/>
            </c:ext>
          </c:extLst>
        </c:ser>
        <c:ser>
          <c:idx val="97"/>
          <c:order val="97"/>
          <c:tx>
            <c:strRef>
              <c:f>Sheet1!$A$99:$H$99</c:f>
              <c:strCache>
                <c:ptCount val="8"/>
                <c:pt idx="0">
                  <c:v>98</c:v>
                </c:pt>
                <c:pt idx="1">
                  <c:v>73</c:v>
                </c:pt>
                <c:pt idx="2">
                  <c:v>Александренко</c:v>
                </c:pt>
                <c:pt idx="3">
                  <c:v>Антон</c:v>
                </c:pt>
                <c:pt idx="4">
                  <c:v>38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Sheet1!$BN$99:$CQ$99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1.4525462962962959E-2</c:v>
                </c:pt>
                <c:pt idx="2">
                  <c:v>1.6412037037037037E-2</c:v>
                </c:pt>
                <c:pt idx="3">
                  <c:v>1.9803240740740746E-2</c:v>
                </c:pt>
                <c:pt idx="4">
                  <c:v>2.027777777777777E-2</c:v>
                </c:pt>
                <c:pt idx="5">
                  <c:v>2.1226851851851844E-2</c:v>
                </c:pt>
                <c:pt idx="6">
                  <c:v>2.5173611111111105E-2</c:v>
                </c:pt>
                <c:pt idx="7">
                  <c:v>2.5659722222222223E-2</c:v>
                </c:pt>
                <c:pt idx="8">
                  <c:v>2.6701388888888886E-2</c:v>
                </c:pt>
                <c:pt idx="9">
                  <c:v>2.7361111111111114E-2</c:v>
                </c:pt>
                <c:pt idx="10">
                  <c:v>2.8414351851851843E-2</c:v>
                </c:pt>
                <c:pt idx="11">
                  <c:v>3.1145833333333317E-2</c:v>
                </c:pt>
                <c:pt idx="12">
                  <c:v>3.1712962962962957E-2</c:v>
                </c:pt>
                <c:pt idx="13">
                  <c:v>3.2638888888888898E-2</c:v>
                </c:pt>
                <c:pt idx="14">
                  <c:v>3.3240740740740751E-2</c:v>
                </c:pt>
                <c:pt idx="15">
                  <c:v>3.399305555555554E-2</c:v>
                </c:pt>
                <c:pt idx="16">
                  <c:v>3.5972222222222211E-2</c:v>
                </c:pt>
                <c:pt idx="17">
                  <c:v>3.6562499999999998E-2</c:v>
                </c:pt>
                <c:pt idx="18">
                  <c:v>3.7280092592592573E-2</c:v>
                </c:pt>
                <c:pt idx="19">
                  <c:v>3.7870370370370374E-2</c:v>
                </c:pt>
                <c:pt idx="20">
                  <c:v>3.8877314814814823E-2</c:v>
                </c:pt>
                <c:pt idx="21">
                  <c:v>4.099537037037039E-2</c:v>
                </c:pt>
                <c:pt idx="22">
                  <c:v>4.2777777777777776E-2</c:v>
                </c:pt>
                <c:pt idx="23">
                  <c:v>4.4467592592592586E-2</c:v>
                </c:pt>
                <c:pt idx="24">
                  <c:v>4.5636574074074066E-2</c:v>
                </c:pt>
                <c:pt idx="25">
                  <c:v>4.6666666666666662E-2</c:v>
                </c:pt>
                <c:pt idx="26">
                  <c:v>4.8819444444444443E-2</c:v>
                </c:pt>
                <c:pt idx="27">
                  <c:v>5.048611111111112E-2</c:v>
                </c:pt>
                <c:pt idx="28">
                  <c:v>5.1909722222222232E-2</c:v>
                </c:pt>
                <c:pt idx="29">
                  <c:v>5.2812499999999984E-2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4628-4C4B-B88B-6312C1A7B1BF}"/>
            </c:ext>
          </c:extLst>
        </c:ser>
        <c:ser>
          <c:idx val="98"/>
          <c:order val="98"/>
          <c:tx>
            <c:strRef>
              <c:f>Sheet1!$A$100:$H$100</c:f>
              <c:strCache>
                <c:ptCount val="8"/>
                <c:pt idx="0">
                  <c:v>99</c:v>
                </c:pt>
                <c:pt idx="1">
                  <c:v>97</c:v>
                </c:pt>
                <c:pt idx="2">
                  <c:v>Оденцов</c:v>
                </c:pt>
                <c:pt idx="3">
                  <c:v>Сергей</c:v>
                </c:pt>
                <c:pt idx="4">
                  <c:v>47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Sheet1!$BN$100:$CQ$100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1.4328703703703701E-2</c:v>
                </c:pt>
                <c:pt idx="2">
                  <c:v>1.5625E-2</c:v>
                </c:pt>
                <c:pt idx="3">
                  <c:v>1.8553240740740745E-2</c:v>
                </c:pt>
                <c:pt idx="4">
                  <c:v>1.8958333333333327E-2</c:v>
                </c:pt>
                <c:pt idx="5">
                  <c:v>1.9849537037037034E-2</c:v>
                </c:pt>
                <c:pt idx="6">
                  <c:v>2.2789351851851838E-2</c:v>
                </c:pt>
                <c:pt idx="7">
                  <c:v>2.3182870370370368E-2</c:v>
                </c:pt>
                <c:pt idx="8">
                  <c:v>2.4155092592592589E-2</c:v>
                </c:pt>
                <c:pt idx="9">
                  <c:v>2.478009259259259E-2</c:v>
                </c:pt>
                <c:pt idx="10">
                  <c:v>2.5578703703703715E-2</c:v>
                </c:pt>
                <c:pt idx="11">
                  <c:v>2.7893518518518512E-2</c:v>
                </c:pt>
                <c:pt idx="12">
                  <c:v>2.8310185185185188E-2</c:v>
                </c:pt>
                <c:pt idx="13">
                  <c:v>2.9097222222222219E-2</c:v>
                </c:pt>
                <c:pt idx="14">
                  <c:v>2.9525462962962962E-2</c:v>
                </c:pt>
                <c:pt idx="15">
                  <c:v>3.0127314814814843E-2</c:v>
                </c:pt>
                <c:pt idx="16">
                  <c:v>3.1990740740740736E-2</c:v>
                </c:pt>
                <c:pt idx="17">
                  <c:v>3.2534722222222229E-2</c:v>
                </c:pt>
                <c:pt idx="18">
                  <c:v>3.3449074074074076E-2</c:v>
                </c:pt>
                <c:pt idx="19">
                  <c:v>3.4212962962962959E-2</c:v>
                </c:pt>
                <c:pt idx="20">
                  <c:v>3.5381944444444452E-2</c:v>
                </c:pt>
                <c:pt idx="21">
                  <c:v>3.7858796296296307E-2</c:v>
                </c:pt>
                <c:pt idx="22">
                  <c:v>3.9872685185185192E-2</c:v>
                </c:pt>
                <c:pt idx="23">
                  <c:v>4.1840277777777768E-2</c:v>
                </c:pt>
                <c:pt idx="24">
                  <c:v>4.3240740740740746E-2</c:v>
                </c:pt>
                <c:pt idx="25">
                  <c:v>4.4479166666666653E-2</c:v>
                </c:pt>
                <c:pt idx="26">
                  <c:v>4.7106481481481471E-2</c:v>
                </c:pt>
                <c:pt idx="27">
                  <c:v>4.9131944444444436E-2</c:v>
                </c:pt>
                <c:pt idx="28">
                  <c:v>5.1377314814814834E-2</c:v>
                </c:pt>
                <c:pt idx="29">
                  <c:v>5.2893518518518479E-2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4628-4C4B-B88B-6312C1A7B1BF}"/>
            </c:ext>
          </c:extLst>
        </c:ser>
        <c:ser>
          <c:idx val="99"/>
          <c:order val="99"/>
          <c:tx>
            <c:strRef>
              <c:f>Sheet1!$A$101:$H$101</c:f>
              <c:strCache>
                <c:ptCount val="8"/>
                <c:pt idx="0">
                  <c:v>100</c:v>
                </c:pt>
                <c:pt idx="1">
                  <c:v>146</c:v>
                </c:pt>
                <c:pt idx="2">
                  <c:v>Гелохов</c:v>
                </c:pt>
                <c:pt idx="3">
                  <c:v>Виктор</c:v>
                </c:pt>
                <c:pt idx="4">
                  <c:v>21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М 18-24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Sheet1!$BN$101:$CQ$101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1.1782407407407408E-2</c:v>
                </c:pt>
                <c:pt idx="2">
                  <c:v>1.2743055555555556E-2</c:v>
                </c:pt>
                <c:pt idx="3">
                  <c:v>1.3761574074074079E-2</c:v>
                </c:pt>
                <c:pt idx="4">
                  <c:v>1.399305555555555E-2</c:v>
                </c:pt>
                <c:pt idx="5">
                  <c:v>1.4432870370370374E-2</c:v>
                </c:pt>
                <c:pt idx="6">
                  <c:v>1.6319444444444442E-2</c:v>
                </c:pt>
                <c:pt idx="7">
                  <c:v>1.6539351851851847E-2</c:v>
                </c:pt>
                <c:pt idx="8">
                  <c:v>1.7048611111111125E-2</c:v>
                </c:pt>
                <c:pt idx="9">
                  <c:v>1.743055555555556E-2</c:v>
                </c:pt>
                <c:pt idx="10">
                  <c:v>1.8009259259259253E-2</c:v>
                </c:pt>
                <c:pt idx="11">
                  <c:v>1.9282407407407387E-2</c:v>
                </c:pt>
                <c:pt idx="12">
                  <c:v>1.950231481481482E-2</c:v>
                </c:pt>
                <c:pt idx="13">
                  <c:v>1.9849537037037041E-2</c:v>
                </c:pt>
                <c:pt idx="14">
                  <c:v>2.0104166666666673E-2</c:v>
                </c:pt>
                <c:pt idx="15">
                  <c:v>2.0474537037037055E-2</c:v>
                </c:pt>
                <c:pt idx="16">
                  <c:v>2.1585648148148145E-2</c:v>
                </c:pt>
                <c:pt idx="17">
                  <c:v>2.2106481481481477E-2</c:v>
                </c:pt>
                <c:pt idx="18">
                  <c:v>2.282407407407408E-2</c:v>
                </c:pt>
                <c:pt idx="19">
                  <c:v>2.3506944444444441E-2</c:v>
                </c:pt>
                <c:pt idx="20">
                  <c:v>2.4583333333333346E-2</c:v>
                </c:pt>
                <c:pt idx="21">
                  <c:v>2.7199074074074084E-2</c:v>
                </c:pt>
                <c:pt idx="22">
                  <c:v>2.9606481481481484E-2</c:v>
                </c:pt>
                <c:pt idx="23">
                  <c:v>3.349537037037037E-2</c:v>
                </c:pt>
                <c:pt idx="24">
                  <c:v>3.6782407407407403E-2</c:v>
                </c:pt>
                <c:pt idx="25">
                  <c:v>3.8344907407407397E-2</c:v>
                </c:pt>
                <c:pt idx="26">
                  <c:v>4.2835648148148137E-2</c:v>
                </c:pt>
                <c:pt idx="27">
                  <c:v>4.6400462962962963E-2</c:v>
                </c:pt>
                <c:pt idx="28">
                  <c:v>5.0729166666666659E-2</c:v>
                </c:pt>
                <c:pt idx="29">
                  <c:v>5.3113425925925911E-2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4628-4C4B-B88B-6312C1A7B1BF}"/>
            </c:ext>
          </c:extLst>
        </c:ser>
        <c:ser>
          <c:idx val="100"/>
          <c:order val="100"/>
          <c:tx>
            <c:strRef>
              <c:f>Sheet1!$A$102:$H$102</c:f>
              <c:strCache>
                <c:ptCount val="8"/>
                <c:pt idx="0">
                  <c:v>101</c:v>
                </c:pt>
                <c:pt idx="1">
                  <c:v>130</c:v>
                </c:pt>
                <c:pt idx="2">
                  <c:v>Власик</c:v>
                </c:pt>
                <c:pt idx="3">
                  <c:v>Елена</c:v>
                </c:pt>
                <c:pt idx="4">
                  <c:v>35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Ж 30-39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Sheet1!$BN$102:$CQ$102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9.6990740740740752E-3</c:v>
                </c:pt>
                <c:pt idx="2">
                  <c:v>1.1145833333333334E-2</c:v>
                </c:pt>
                <c:pt idx="3">
                  <c:v>1.4687500000000006E-2</c:v>
                </c:pt>
                <c:pt idx="4">
                  <c:v>1.5324074074074073E-2</c:v>
                </c:pt>
                <c:pt idx="5">
                  <c:v>1.6481481481481486E-2</c:v>
                </c:pt>
                <c:pt idx="6">
                  <c:v>2.0694444444444446E-2</c:v>
                </c:pt>
                <c:pt idx="7">
                  <c:v>2.1273148148148152E-2</c:v>
                </c:pt>
                <c:pt idx="8">
                  <c:v>2.2384259259259257E-2</c:v>
                </c:pt>
                <c:pt idx="9">
                  <c:v>2.3090277777777779E-2</c:v>
                </c:pt>
                <c:pt idx="10">
                  <c:v>2.416666666666667E-2</c:v>
                </c:pt>
                <c:pt idx="11">
                  <c:v>2.7141203703703681E-2</c:v>
                </c:pt>
                <c:pt idx="12">
                  <c:v>2.763888888888888E-2</c:v>
                </c:pt>
                <c:pt idx="13">
                  <c:v>2.8472222222222232E-2</c:v>
                </c:pt>
                <c:pt idx="14">
                  <c:v>2.8958333333333336E-2</c:v>
                </c:pt>
                <c:pt idx="15">
                  <c:v>2.9861111111111116E-2</c:v>
                </c:pt>
                <c:pt idx="16">
                  <c:v>3.2187500000000008E-2</c:v>
                </c:pt>
                <c:pt idx="17">
                  <c:v>3.2893518518518516E-2</c:v>
                </c:pt>
                <c:pt idx="18">
                  <c:v>3.3657407407407414E-2</c:v>
                </c:pt>
                <c:pt idx="19">
                  <c:v>3.3715277777777761E-2</c:v>
                </c:pt>
                <c:pt idx="20">
                  <c:v>3.5115740740740725E-2</c:v>
                </c:pt>
                <c:pt idx="21">
                  <c:v>3.7557870370370353E-2</c:v>
                </c:pt>
                <c:pt idx="22">
                  <c:v>3.9328703703703699E-2</c:v>
                </c:pt>
                <c:pt idx="23">
                  <c:v>4.1377314814814797E-2</c:v>
                </c:pt>
                <c:pt idx="24">
                  <c:v>4.2986111111111086E-2</c:v>
                </c:pt>
                <c:pt idx="25">
                  <c:v>4.4340277777777742E-2</c:v>
                </c:pt>
                <c:pt idx="26">
                  <c:v>4.7152777777777766E-2</c:v>
                </c:pt>
                <c:pt idx="27">
                  <c:v>4.9363425925925908E-2</c:v>
                </c:pt>
                <c:pt idx="28">
                  <c:v>5.1666666666666639E-2</c:v>
                </c:pt>
                <c:pt idx="29">
                  <c:v>5.3182870370370339E-2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628-4C4B-B88B-6312C1A7B1BF}"/>
            </c:ext>
          </c:extLst>
        </c:ser>
        <c:ser>
          <c:idx val="101"/>
          <c:order val="101"/>
          <c:tx>
            <c:strRef>
              <c:f>Sheet1!$A$103:$H$103</c:f>
              <c:strCache>
                <c:ptCount val="8"/>
                <c:pt idx="0">
                  <c:v>102</c:v>
                </c:pt>
                <c:pt idx="1">
                  <c:v>49</c:v>
                </c:pt>
                <c:pt idx="2">
                  <c:v>Автушко</c:v>
                </c:pt>
                <c:pt idx="3">
                  <c:v>Сергей</c:v>
                </c:pt>
                <c:pt idx="4">
                  <c:v>41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Sheet1!$BN$103:$CQ$103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1.2488425925925924E-2</c:v>
                </c:pt>
                <c:pt idx="2">
                  <c:v>1.3124999999999998E-2</c:v>
                </c:pt>
                <c:pt idx="3">
                  <c:v>1.6585648148148141E-2</c:v>
                </c:pt>
                <c:pt idx="4">
                  <c:v>1.7002314814814817E-2</c:v>
                </c:pt>
                <c:pt idx="5">
                  <c:v>1.7928240740740738E-2</c:v>
                </c:pt>
                <c:pt idx="6">
                  <c:v>2.134259259259258E-2</c:v>
                </c:pt>
                <c:pt idx="7">
                  <c:v>2.1770833333333323E-2</c:v>
                </c:pt>
                <c:pt idx="8">
                  <c:v>2.2627314814814822E-2</c:v>
                </c:pt>
                <c:pt idx="9">
                  <c:v>2.3171296296296287E-2</c:v>
                </c:pt>
                <c:pt idx="10">
                  <c:v>2.4027777777777787E-2</c:v>
                </c:pt>
                <c:pt idx="11">
                  <c:v>2.6087962962962952E-2</c:v>
                </c:pt>
                <c:pt idx="12">
                  <c:v>2.6550925925925922E-2</c:v>
                </c:pt>
                <c:pt idx="13">
                  <c:v>2.7500000000000024E-2</c:v>
                </c:pt>
                <c:pt idx="14">
                  <c:v>2.7951388888888901E-2</c:v>
                </c:pt>
                <c:pt idx="15">
                  <c:v>2.8576388888888915E-2</c:v>
                </c:pt>
                <c:pt idx="16">
                  <c:v>2.9988425925925932E-2</c:v>
                </c:pt>
                <c:pt idx="17">
                  <c:v>3.0497685185185197E-2</c:v>
                </c:pt>
                <c:pt idx="18">
                  <c:v>3.1342592592592589E-2</c:v>
                </c:pt>
                <c:pt idx="19">
                  <c:v>3.185185185185184E-2</c:v>
                </c:pt>
                <c:pt idx="20">
                  <c:v>3.3217592592592576E-2</c:v>
                </c:pt>
                <c:pt idx="21">
                  <c:v>3.6249999999999991E-2</c:v>
                </c:pt>
                <c:pt idx="22">
                  <c:v>3.8437499999999986E-2</c:v>
                </c:pt>
                <c:pt idx="23">
                  <c:v>4.0763888888888877E-2</c:v>
                </c:pt>
                <c:pt idx="24">
                  <c:v>4.2395833333333327E-2</c:v>
                </c:pt>
                <c:pt idx="25">
                  <c:v>4.3888888888888866E-2</c:v>
                </c:pt>
                <c:pt idx="26">
                  <c:v>4.7141203703703699E-2</c:v>
                </c:pt>
                <c:pt idx="27">
                  <c:v>4.9548611111111113E-2</c:v>
                </c:pt>
                <c:pt idx="28">
                  <c:v>5.1898148148148138E-2</c:v>
                </c:pt>
                <c:pt idx="29">
                  <c:v>5.3541666666666654E-2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4628-4C4B-B88B-6312C1A7B1BF}"/>
            </c:ext>
          </c:extLst>
        </c:ser>
        <c:ser>
          <c:idx val="102"/>
          <c:order val="102"/>
          <c:tx>
            <c:strRef>
              <c:f>Sheet1!$A$104:$H$104</c:f>
              <c:strCache>
                <c:ptCount val="8"/>
                <c:pt idx="0">
                  <c:v>103</c:v>
                </c:pt>
                <c:pt idx="1">
                  <c:v>60</c:v>
                </c:pt>
                <c:pt idx="2">
                  <c:v>Шмерко</c:v>
                </c:pt>
                <c:pt idx="3">
                  <c:v>Андрей</c:v>
                </c:pt>
                <c:pt idx="4">
                  <c:v>36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Sheet1!$BN$104:$CQ$104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6.0763888888888881E-3</c:v>
                </c:pt>
                <c:pt idx="2">
                  <c:v>6.7476851851851864E-3</c:v>
                </c:pt>
                <c:pt idx="3">
                  <c:v>1.1284722222222224E-2</c:v>
                </c:pt>
                <c:pt idx="4">
                  <c:v>1.1759259259259261E-2</c:v>
                </c:pt>
                <c:pt idx="5">
                  <c:v>1.291666666666666E-2</c:v>
                </c:pt>
                <c:pt idx="6">
                  <c:v>1.7442129629629627E-2</c:v>
                </c:pt>
                <c:pt idx="7">
                  <c:v>1.7962962962962972E-2</c:v>
                </c:pt>
                <c:pt idx="8">
                  <c:v>1.9016203703703716E-2</c:v>
                </c:pt>
                <c:pt idx="9">
                  <c:v>1.9756944444444438E-2</c:v>
                </c:pt>
                <c:pt idx="10">
                  <c:v>2.0949074074074064E-2</c:v>
                </c:pt>
                <c:pt idx="11">
                  <c:v>2.4166666666666656E-2</c:v>
                </c:pt>
                <c:pt idx="12">
                  <c:v>2.462962962962964E-2</c:v>
                </c:pt>
                <c:pt idx="13">
                  <c:v>2.5671296296296303E-2</c:v>
                </c:pt>
                <c:pt idx="14">
                  <c:v>2.6354166666666665E-2</c:v>
                </c:pt>
                <c:pt idx="15">
                  <c:v>2.7569444444444452E-2</c:v>
                </c:pt>
                <c:pt idx="16">
                  <c:v>3.0243055555555565E-2</c:v>
                </c:pt>
                <c:pt idx="17">
                  <c:v>3.0914351851851873E-2</c:v>
                </c:pt>
                <c:pt idx="18">
                  <c:v>3.1793981481481465E-2</c:v>
                </c:pt>
                <c:pt idx="19">
                  <c:v>3.2800925925925914E-2</c:v>
                </c:pt>
                <c:pt idx="20">
                  <c:v>3.4236111111111106E-2</c:v>
                </c:pt>
                <c:pt idx="21">
                  <c:v>3.7164351851851837E-2</c:v>
                </c:pt>
                <c:pt idx="22">
                  <c:v>3.9687499999999987E-2</c:v>
                </c:pt>
                <c:pt idx="23">
                  <c:v>4.1944444444444423E-2</c:v>
                </c:pt>
                <c:pt idx="24">
                  <c:v>4.3530092592592579E-2</c:v>
                </c:pt>
                <c:pt idx="25">
                  <c:v>4.4826388888888874E-2</c:v>
                </c:pt>
                <c:pt idx="26">
                  <c:v>4.7673611111111097E-2</c:v>
                </c:pt>
                <c:pt idx="27">
                  <c:v>4.9999999999999989E-2</c:v>
                </c:pt>
                <c:pt idx="28">
                  <c:v>5.2523148148148124E-2</c:v>
                </c:pt>
                <c:pt idx="29">
                  <c:v>5.3888888888888875E-2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4628-4C4B-B88B-6312C1A7B1BF}"/>
            </c:ext>
          </c:extLst>
        </c:ser>
        <c:ser>
          <c:idx val="103"/>
          <c:order val="103"/>
          <c:tx>
            <c:strRef>
              <c:f>Sheet1!$A$105:$H$105</c:f>
              <c:strCache>
                <c:ptCount val="8"/>
                <c:pt idx="0">
                  <c:v>104</c:v>
                </c:pt>
                <c:pt idx="1">
                  <c:v>202</c:v>
                </c:pt>
                <c:pt idx="2">
                  <c:v>Науменко</c:v>
                </c:pt>
                <c:pt idx="3">
                  <c:v>Михаил</c:v>
                </c:pt>
                <c:pt idx="4">
                  <c:v>39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Sheet1!$BN$105:$CQ$105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1.2094907407407405E-2</c:v>
                </c:pt>
                <c:pt idx="2">
                  <c:v>1.3761574074074072E-2</c:v>
                </c:pt>
                <c:pt idx="3">
                  <c:v>1.759259259259259E-2</c:v>
                </c:pt>
                <c:pt idx="4">
                  <c:v>1.8136574074074069E-2</c:v>
                </c:pt>
                <c:pt idx="5">
                  <c:v>1.910879629629629E-2</c:v>
                </c:pt>
                <c:pt idx="6">
                  <c:v>2.25810185185185E-2</c:v>
                </c:pt>
                <c:pt idx="7">
                  <c:v>2.299768518518519E-2</c:v>
                </c:pt>
                <c:pt idx="8">
                  <c:v>2.3877314814814823E-2</c:v>
                </c:pt>
                <c:pt idx="9">
                  <c:v>2.4537037037037024E-2</c:v>
                </c:pt>
                <c:pt idx="10">
                  <c:v>2.5474537037037032E-2</c:v>
                </c:pt>
                <c:pt idx="11">
                  <c:v>2.7673611111111093E-2</c:v>
                </c:pt>
                <c:pt idx="12">
                  <c:v>2.8124999999999997E-2</c:v>
                </c:pt>
                <c:pt idx="13">
                  <c:v>2.895833333333335E-2</c:v>
                </c:pt>
                <c:pt idx="14">
                  <c:v>2.9432870370370359E-2</c:v>
                </c:pt>
                <c:pt idx="15">
                  <c:v>3.0104166666666654E-2</c:v>
                </c:pt>
                <c:pt idx="16">
                  <c:v>3.2060185185185192E-2</c:v>
                </c:pt>
                <c:pt idx="17">
                  <c:v>3.2592592592592617E-2</c:v>
                </c:pt>
                <c:pt idx="18">
                  <c:v>3.3356481481481487E-2</c:v>
                </c:pt>
                <c:pt idx="19">
                  <c:v>3.3831018518518538E-2</c:v>
                </c:pt>
                <c:pt idx="20">
                  <c:v>3.4895833333333348E-2</c:v>
                </c:pt>
                <c:pt idx="21">
                  <c:v>3.7465277777777792E-2</c:v>
                </c:pt>
                <c:pt idx="22">
                  <c:v>3.9675925925925948E-2</c:v>
                </c:pt>
                <c:pt idx="23">
                  <c:v>4.188657407407409E-2</c:v>
                </c:pt>
                <c:pt idx="24">
                  <c:v>4.3611111111111128E-2</c:v>
                </c:pt>
                <c:pt idx="25">
                  <c:v>4.5115740740740762E-2</c:v>
                </c:pt>
                <c:pt idx="26">
                  <c:v>4.8449074074074089E-2</c:v>
                </c:pt>
                <c:pt idx="27">
                  <c:v>5.0787037037037047E-2</c:v>
                </c:pt>
                <c:pt idx="28">
                  <c:v>5.2870370370370401E-2</c:v>
                </c:pt>
                <c:pt idx="29">
                  <c:v>5.4224537037037057E-2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4628-4C4B-B88B-6312C1A7B1BF}"/>
            </c:ext>
          </c:extLst>
        </c:ser>
        <c:ser>
          <c:idx val="104"/>
          <c:order val="104"/>
          <c:tx>
            <c:strRef>
              <c:f>Sheet1!$A$106:$H$106</c:f>
              <c:strCache>
                <c:ptCount val="8"/>
                <c:pt idx="0">
                  <c:v>105</c:v>
                </c:pt>
                <c:pt idx="1">
                  <c:v>116</c:v>
                </c:pt>
                <c:pt idx="2">
                  <c:v>Псхациев</c:v>
                </c:pt>
                <c:pt idx="3">
                  <c:v>Юрий</c:v>
                </c:pt>
                <c:pt idx="4">
                  <c:v>46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Sheet1!$BN$106:$CQ$106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1.1192129629629628E-2</c:v>
                </c:pt>
                <c:pt idx="2">
                  <c:v>1.2557870370370375E-2</c:v>
                </c:pt>
                <c:pt idx="3">
                  <c:v>1.5092592592592602E-2</c:v>
                </c:pt>
                <c:pt idx="4">
                  <c:v>1.5625E-2</c:v>
                </c:pt>
                <c:pt idx="5">
                  <c:v>1.6412037037037044E-2</c:v>
                </c:pt>
                <c:pt idx="6">
                  <c:v>1.9745370370370371E-2</c:v>
                </c:pt>
                <c:pt idx="7">
                  <c:v>2.0185185185185181E-2</c:v>
                </c:pt>
                <c:pt idx="8">
                  <c:v>2.1122685185185203E-2</c:v>
                </c:pt>
                <c:pt idx="9">
                  <c:v>2.1724537037037042E-2</c:v>
                </c:pt>
                <c:pt idx="10">
                  <c:v>2.2685185185185183E-2</c:v>
                </c:pt>
                <c:pt idx="11">
                  <c:v>2.5081018518518516E-2</c:v>
                </c:pt>
                <c:pt idx="12">
                  <c:v>2.5659722222222237E-2</c:v>
                </c:pt>
                <c:pt idx="13">
                  <c:v>2.6689814814814833E-2</c:v>
                </c:pt>
                <c:pt idx="14">
                  <c:v>2.7303240740740753E-2</c:v>
                </c:pt>
                <c:pt idx="15">
                  <c:v>2.8159722222222239E-2</c:v>
                </c:pt>
                <c:pt idx="16">
                  <c:v>3.0428240740740742E-2</c:v>
                </c:pt>
                <c:pt idx="17">
                  <c:v>3.1099537037037051E-2</c:v>
                </c:pt>
                <c:pt idx="18">
                  <c:v>3.1990740740740736E-2</c:v>
                </c:pt>
                <c:pt idx="19">
                  <c:v>3.2835648148148142E-2</c:v>
                </c:pt>
                <c:pt idx="20">
                  <c:v>3.4166666666666679E-2</c:v>
                </c:pt>
                <c:pt idx="21">
                  <c:v>3.6828703703703711E-2</c:v>
                </c:pt>
                <c:pt idx="22">
                  <c:v>3.9166666666666655E-2</c:v>
                </c:pt>
                <c:pt idx="23">
                  <c:v>4.1435185185185186E-2</c:v>
                </c:pt>
                <c:pt idx="24">
                  <c:v>4.3043981481481475E-2</c:v>
                </c:pt>
                <c:pt idx="25">
                  <c:v>4.4560185185185175E-2</c:v>
                </c:pt>
                <c:pt idx="26">
                  <c:v>4.7812500000000008E-2</c:v>
                </c:pt>
                <c:pt idx="27">
                  <c:v>5.0219907407407394E-2</c:v>
                </c:pt>
                <c:pt idx="28">
                  <c:v>5.2569444444444446E-2</c:v>
                </c:pt>
                <c:pt idx="29">
                  <c:v>5.4236111111111096E-2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4628-4C4B-B88B-6312C1A7B1BF}"/>
            </c:ext>
          </c:extLst>
        </c:ser>
        <c:ser>
          <c:idx val="105"/>
          <c:order val="105"/>
          <c:tx>
            <c:strRef>
              <c:f>Sheet1!$A$107:$H$107</c:f>
              <c:strCache>
                <c:ptCount val="8"/>
                <c:pt idx="0">
                  <c:v>106</c:v>
                </c:pt>
                <c:pt idx="1">
                  <c:v>205</c:v>
                </c:pt>
                <c:pt idx="2">
                  <c:v>Куттанен</c:v>
                </c:pt>
                <c:pt idx="3">
                  <c:v>Алексей</c:v>
                </c:pt>
                <c:pt idx="4">
                  <c:v>52</c:v>
                </c:pt>
                <c:pt idx="5">
                  <c:v>Россия</c:v>
                </c:pt>
                <c:pt idx="7">
                  <c:v>М 50-54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Sheet1!$BN$107:$CQ$107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1.2002314814814813E-2</c:v>
                </c:pt>
                <c:pt idx="2">
                  <c:v>1.4108796296296293E-2</c:v>
                </c:pt>
                <c:pt idx="3">
                  <c:v>1.6342592592592589E-2</c:v>
                </c:pt>
                <c:pt idx="4">
                  <c:v>1.6817129629629626E-2</c:v>
                </c:pt>
                <c:pt idx="5">
                  <c:v>1.7662037037037032E-2</c:v>
                </c:pt>
                <c:pt idx="6">
                  <c:v>2.0578703703703696E-2</c:v>
                </c:pt>
                <c:pt idx="7">
                  <c:v>2.1041666666666653E-2</c:v>
                </c:pt>
                <c:pt idx="8">
                  <c:v>2.1863425925925925E-2</c:v>
                </c:pt>
                <c:pt idx="9">
                  <c:v>2.2407407407407404E-2</c:v>
                </c:pt>
                <c:pt idx="10">
                  <c:v>2.3356481481481478E-2</c:v>
                </c:pt>
                <c:pt idx="11">
                  <c:v>2.5462962962962951E-2</c:v>
                </c:pt>
                <c:pt idx="12">
                  <c:v>2.5821759259259267E-2</c:v>
                </c:pt>
                <c:pt idx="13">
                  <c:v>2.6493055555555561E-2</c:v>
                </c:pt>
                <c:pt idx="14">
                  <c:v>2.6898148148148157E-2</c:v>
                </c:pt>
                <c:pt idx="15">
                  <c:v>2.7534722222222238E-2</c:v>
                </c:pt>
                <c:pt idx="16">
                  <c:v>2.9155092592592607E-2</c:v>
                </c:pt>
                <c:pt idx="17">
                  <c:v>2.97337962962963E-2</c:v>
                </c:pt>
                <c:pt idx="18">
                  <c:v>3.0497685185185169E-2</c:v>
                </c:pt>
                <c:pt idx="19">
                  <c:v>3.1493055555555552E-2</c:v>
                </c:pt>
                <c:pt idx="20">
                  <c:v>3.3541666666666664E-2</c:v>
                </c:pt>
                <c:pt idx="21">
                  <c:v>3.6122685185185174E-2</c:v>
                </c:pt>
                <c:pt idx="22">
                  <c:v>3.8310185185185169E-2</c:v>
                </c:pt>
                <c:pt idx="23">
                  <c:v>4.086805555555556E-2</c:v>
                </c:pt>
                <c:pt idx="24">
                  <c:v>4.2372685185185166E-2</c:v>
                </c:pt>
                <c:pt idx="25">
                  <c:v>4.3912037037037027E-2</c:v>
                </c:pt>
                <c:pt idx="26">
                  <c:v>4.7013888888888883E-2</c:v>
                </c:pt>
                <c:pt idx="27">
                  <c:v>4.9467592592592591E-2</c:v>
                </c:pt>
                <c:pt idx="28">
                  <c:v>5.2581018518518513E-2</c:v>
                </c:pt>
                <c:pt idx="29">
                  <c:v>5.4594907407407411E-2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4628-4C4B-B88B-6312C1A7B1BF}"/>
            </c:ext>
          </c:extLst>
        </c:ser>
        <c:ser>
          <c:idx val="106"/>
          <c:order val="106"/>
          <c:tx>
            <c:strRef>
              <c:f>Sheet1!$A$108:$H$108</c:f>
              <c:strCache>
                <c:ptCount val="8"/>
                <c:pt idx="0">
                  <c:v>107</c:v>
                </c:pt>
                <c:pt idx="1">
                  <c:v>84</c:v>
                </c:pt>
                <c:pt idx="2">
                  <c:v>Кубасов</c:v>
                </c:pt>
                <c:pt idx="3">
                  <c:v>Виталий</c:v>
                </c:pt>
                <c:pt idx="4">
                  <c:v>45</c:v>
                </c:pt>
                <c:pt idx="5">
                  <c:v>Россия</c:v>
                </c:pt>
                <c:pt idx="6">
                  <c:v>CityLink Triathlon Team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Sheet1!$BN$108:$CQ$108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1.2407407407407409E-2</c:v>
                </c:pt>
                <c:pt idx="2">
                  <c:v>1.4513888888888889E-2</c:v>
                </c:pt>
                <c:pt idx="3">
                  <c:v>1.7233796296296296E-2</c:v>
                </c:pt>
                <c:pt idx="4">
                  <c:v>1.7743055555555554E-2</c:v>
                </c:pt>
                <c:pt idx="5">
                  <c:v>1.8715277777777775E-2</c:v>
                </c:pt>
                <c:pt idx="6">
                  <c:v>2.2430555555555551E-2</c:v>
                </c:pt>
                <c:pt idx="7">
                  <c:v>2.298611111111111E-2</c:v>
                </c:pt>
                <c:pt idx="8">
                  <c:v>2.3946759259259265E-2</c:v>
                </c:pt>
                <c:pt idx="9">
                  <c:v>2.4571759259259252E-2</c:v>
                </c:pt>
                <c:pt idx="10">
                  <c:v>2.5613425925925914E-2</c:v>
                </c:pt>
                <c:pt idx="11">
                  <c:v>2.7928240740740726E-2</c:v>
                </c:pt>
                <c:pt idx="12">
                  <c:v>2.839120370370371E-2</c:v>
                </c:pt>
                <c:pt idx="13">
                  <c:v>2.9074074074074086E-2</c:v>
                </c:pt>
                <c:pt idx="14">
                  <c:v>2.9467592592592601E-2</c:v>
                </c:pt>
                <c:pt idx="15">
                  <c:v>3.0046296296296293E-2</c:v>
                </c:pt>
                <c:pt idx="16">
                  <c:v>3.1805555555555559E-2</c:v>
                </c:pt>
                <c:pt idx="17">
                  <c:v>3.2465277777777773E-2</c:v>
                </c:pt>
                <c:pt idx="18">
                  <c:v>3.3287037037037032E-2</c:v>
                </c:pt>
                <c:pt idx="19">
                  <c:v>3.4155092592592598E-2</c:v>
                </c:pt>
                <c:pt idx="20">
                  <c:v>3.559027777777779E-2</c:v>
                </c:pt>
                <c:pt idx="21">
                  <c:v>3.8391203703703705E-2</c:v>
                </c:pt>
                <c:pt idx="22">
                  <c:v>4.0648148148148155E-2</c:v>
                </c:pt>
                <c:pt idx="23">
                  <c:v>4.2766203703703709E-2</c:v>
                </c:pt>
                <c:pt idx="24">
                  <c:v>4.4328703703703703E-2</c:v>
                </c:pt>
                <c:pt idx="25">
                  <c:v>4.5740740740740748E-2</c:v>
                </c:pt>
                <c:pt idx="26">
                  <c:v>4.8807870370370376E-2</c:v>
                </c:pt>
                <c:pt idx="27">
                  <c:v>5.1157407407407429E-2</c:v>
                </c:pt>
                <c:pt idx="28">
                  <c:v>5.3379629629629638E-2</c:v>
                </c:pt>
                <c:pt idx="29">
                  <c:v>5.4722222222222228E-2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4628-4C4B-B88B-6312C1A7B1BF}"/>
            </c:ext>
          </c:extLst>
        </c:ser>
        <c:ser>
          <c:idx val="107"/>
          <c:order val="107"/>
          <c:tx>
            <c:strRef>
              <c:f>Sheet1!$A$109:$H$109</c:f>
              <c:strCache>
                <c:ptCount val="8"/>
                <c:pt idx="0">
                  <c:v>108</c:v>
                </c:pt>
                <c:pt idx="1">
                  <c:v>147</c:v>
                </c:pt>
                <c:pt idx="2">
                  <c:v>Заяц</c:v>
                </c:pt>
                <c:pt idx="3">
                  <c:v>Алексей</c:v>
                </c:pt>
                <c:pt idx="4">
                  <c:v>42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Sheet1!$BN$109:$CQ$109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1.4837962962962966E-2</c:v>
                </c:pt>
                <c:pt idx="2">
                  <c:v>1.6585648148148148E-2</c:v>
                </c:pt>
                <c:pt idx="3">
                  <c:v>2.0011574074074071E-2</c:v>
                </c:pt>
                <c:pt idx="4">
                  <c:v>2.045138888888888E-2</c:v>
                </c:pt>
                <c:pt idx="5">
                  <c:v>2.1111111111111108E-2</c:v>
                </c:pt>
                <c:pt idx="6">
                  <c:v>2.4097222222222214E-2</c:v>
                </c:pt>
                <c:pt idx="7">
                  <c:v>2.4548611111111118E-2</c:v>
                </c:pt>
                <c:pt idx="8">
                  <c:v>2.5428240740740751E-2</c:v>
                </c:pt>
                <c:pt idx="9">
                  <c:v>2.5949074074074069E-2</c:v>
                </c:pt>
                <c:pt idx="10">
                  <c:v>2.6817129629629621E-2</c:v>
                </c:pt>
                <c:pt idx="11">
                  <c:v>2.8726851851851837E-2</c:v>
                </c:pt>
                <c:pt idx="12">
                  <c:v>2.9143518518518513E-2</c:v>
                </c:pt>
                <c:pt idx="13">
                  <c:v>2.9849537037037049E-2</c:v>
                </c:pt>
                <c:pt idx="14">
                  <c:v>3.0138888888888882E-2</c:v>
                </c:pt>
                <c:pt idx="15">
                  <c:v>3.0543981481481491E-2</c:v>
                </c:pt>
                <c:pt idx="16">
                  <c:v>3.2106481481481486E-2</c:v>
                </c:pt>
                <c:pt idx="17">
                  <c:v>3.2685185185185206E-2</c:v>
                </c:pt>
                <c:pt idx="18">
                  <c:v>3.3391203703703715E-2</c:v>
                </c:pt>
                <c:pt idx="19">
                  <c:v>3.3981481481481488E-2</c:v>
                </c:pt>
                <c:pt idx="20">
                  <c:v>3.5150462962962981E-2</c:v>
                </c:pt>
                <c:pt idx="21">
                  <c:v>3.8009259259259284E-2</c:v>
                </c:pt>
                <c:pt idx="22">
                  <c:v>4.0266203703703707E-2</c:v>
                </c:pt>
                <c:pt idx="23">
                  <c:v>4.2569444444444465E-2</c:v>
                </c:pt>
                <c:pt idx="24">
                  <c:v>4.4155092592592593E-2</c:v>
                </c:pt>
                <c:pt idx="25">
                  <c:v>4.5648148148148132E-2</c:v>
                </c:pt>
                <c:pt idx="26">
                  <c:v>4.9131944444444464E-2</c:v>
                </c:pt>
                <c:pt idx="27">
                  <c:v>5.1354166666666673E-2</c:v>
                </c:pt>
                <c:pt idx="28">
                  <c:v>5.3796296296296287E-2</c:v>
                </c:pt>
                <c:pt idx="29">
                  <c:v>5.5578703703703713E-2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4628-4C4B-B88B-6312C1A7B1BF}"/>
            </c:ext>
          </c:extLst>
        </c:ser>
        <c:ser>
          <c:idx val="108"/>
          <c:order val="108"/>
          <c:tx>
            <c:strRef>
              <c:f>Sheet1!$A$110:$H$110</c:f>
              <c:strCache>
                <c:ptCount val="8"/>
                <c:pt idx="0">
                  <c:v>109</c:v>
                </c:pt>
                <c:pt idx="1">
                  <c:v>264</c:v>
                </c:pt>
                <c:pt idx="2">
                  <c:v>ЕРМИЛОВ</c:v>
                </c:pt>
                <c:pt idx="3">
                  <c:v>ЕВГЕНИЙ</c:v>
                </c:pt>
                <c:pt idx="4">
                  <c:v>43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Sheet1!$BN$110:$CQ$110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1.1458333333333334E-2</c:v>
                </c:pt>
                <c:pt idx="2">
                  <c:v>1.3229166666666667E-2</c:v>
                </c:pt>
                <c:pt idx="3">
                  <c:v>1.8726851851851856E-2</c:v>
                </c:pt>
                <c:pt idx="4">
                  <c:v>1.9490740740740739E-2</c:v>
                </c:pt>
                <c:pt idx="5">
                  <c:v>2.0671296296296299E-2</c:v>
                </c:pt>
                <c:pt idx="6">
                  <c:v>2.5173611111111119E-2</c:v>
                </c:pt>
                <c:pt idx="7">
                  <c:v>2.585648148148148E-2</c:v>
                </c:pt>
                <c:pt idx="8">
                  <c:v>2.7002314814814826E-2</c:v>
                </c:pt>
                <c:pt idx="9">
                  <c:v>2.7777777777777762E-2</c:v>
                </c:pt>
                <c:pt idx="10">
                  <c:v>2.8726851851851837E-2</c:v>
                </c:pt>
                <c:pt idx="11">
                  <c:v>3.1516203703703699E-2</c:v>
                </c:pt>
                <c:pt idx="12">
                  <c:v>3.2164351851851847E-2</c:v>
                </c:pt>
                <c:pt idx="13">
                  <c:v>3.317129629629631E-2</c:v>
                </c:pt>
                <c:pt idx="14">
                  <c:v>3.3807870370370363E-2</c:v>
                </c:pt>
                <c:pt idx="15">
                  <c:v>3.4629629629629621E-2</c:v>
                </c:pt>
                <c:pt idx="16">
                  <c:v>3.7025462962962968E-2</c:v>
                </c:pt>
                <c:pt idx="17">
                  <c:v>3.771990740740741E-2</c:v>
                </c:pt>
                <c:pt idx="18">
                  <c:v>3.8530092592592574E-2</c:v>
                </c:pt>
                <c:pt idx="19">
                  <c:v>3.9699074074074067E-2</c:v>
                </c:pt>
                <c:pt idx="20">
                  <c:v>4.0960648148148149E-2</c:v>
                </c:pt>
                <c:pt idx="21">
                  <c:v>4.3518518518518526E-2</c:v>
                </c:pt>
                <c:pt idx="22">
                  <c:v>4.5613425925925932E-2</c:v>
                </c:pt>
                <c:pt idx="23">
                  <c:v>4.7476851851851853E-2</c:v>
                </c:pt>
                <c:pt idx="24">
                  <c:v>4.8668981481481466E-2</c:v>
                </c:pt>
                <c:pt idx="25">
                  <c:v>4.9606481481481474E-2</c:v>
                </c:pt>
                <c:pt idx="26">
                  <c:v>5.1678240740740733E-2</c:v>
                </c:pt>
                <c:pt idx="27">
                  <c:v>5.3252314814814822E-2</c:v>
                </c:pt>
                <c:pt idx="28">
                  <c:v>5.4768518518518494E-2</c:v>
                </c:pt>
                <c:pt idx="29">
                  <c:v>5.562499999999998E-2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4628-4C4B-B88B-6312C1A7B1BF}"/>
            </c:ext>
          </c:extLst>
        </c:ser>
        <c:ser>
          <c:idx val="109"/>
          <c:order val="109"/>
          <c:tx>
            <c:strRef>
              <c:f>Sheet1!$A$111:$H$111</c:f>
              <c:strCache>
                <c:ptCount val="8"/>
                <c:pt idx="0">
                  <c:v>110</c:v>
                </c:pt>
                <c:pt idx="1">
                  <c:v>30</c:v>
                </c:pt>
                <c:pt idx="2">
                  <c:v>Доманников</c:v>
                </c:pt>
                <c:pt idx="3">
                  <c:v>Дмитрий</c:v>
                </c:pt>
                <c:pt idx="4">
                  <c:v>43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Sheet1!$BN$111:$CQ$111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7.8472222222222207E-3</c:v>
                </c:pt>
                <c:pt idx="2">
                  <c:v>9.2476851851851852E-3</c:v>
                </c:pt>
                <c:pt idx="3">
                  <c:v>1.3333333333333336E-2</c:v>
                </c:pt>
                <c:pt idx="4">
                  <c:v>1.3912037037037042E-2</c:v>
                </c:pt>
                <c:pt idx="5">
                  <c:v>1.5081018518518521E-2</c:v>
                </c:pt>
                <c:pt idx="6">
                  <c:v>1.9467592592592592E-2</c:v>
                </c:pt>
                <c:pt idx="7">
                  <c:v>2.012731481481482E-2</c:v>
                </c:pt>
                <c:pt idx="8">
                  <c:v>2.1516203703703704E-2</c:v>
                </c:pt>
                <c:pt idx="9">
                  <c:v>2.2430555555555551E-2</c:v>
                </c:pt>
                <c:pt idx="10">
                  <c:v>2.3831018518518515E-2</c:v>
                </c:pt>
                <c:pt idx="11">
                  <c:v>2.753472222222221E-2</c:v>
                </c:pt>
                <c:pt idx="12">
                  <c:v>2.8194444444444453E-2</c:v>
                </c:pt>
                <c:pt idx="13">
                  <c:v>2.9444444444444468E-2</c:v>
                </c:pt>
                <c:pt idx="14">
                  <c:v>3.0416666666666675E-2</c:v>
                </c:pt>
                <c:pt idx="15">
                  <c:v>3.1863425925925948E-2</c:v>
                </c:pt>
                <c:pt idx="16">
                  <c:v>3.5960648148148172E-2</c:v>
                </c:pt>
                <c:pt idx="17">
                  <c:v>3.7037037037037035E-2</c:v>
                </c:pt>
                <c:pt idx="18">
                  <c:v>3.8206018518518514E-2</c:v>
                </c:pt>
                <c:pt idx="19">
                  <c:v>3.8680555555555537E-2</c:v>
                </c:pt>
                <c:pt idx="20">
                  <c:v>3.9398148148148127E-2</c:v>
                </c:pt>
                <c:pt idx="21">
                  <c:v>4.1504629629629627E-2</c:v>
                </c:pt>
                <c:pt idx="22">
                  <c:v>4.3310185185185174E-2</c:v>
                </c:pt>
                <c:pt idx="23">
                  <c:v>4.5127314814814801E-2</c:v>
                </c:pt>
                <c:pt idx="24">
                  <c:v>4.6574074074074046E-2</c:v>
                </c:pt>
                <c:pt idx="25">
                  <c:v>4.769675925925923E-2</c:v>
                </c:pt>
                <c:pt idx="26">
                  <c:v>5.0405092592592571E-2</c:v>
                </c:pt>
                <c:pt idx="27">
                  <c:v>5.2430555555555536E-2</c:v>
                </c:pt>
                <c:pt idx="28">
                  <c:v>5.4513888888888862E-2</c:v>
                </c:pt>
                <c:pt idx="29">
                  <c:v>5.5810185185185157E-2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4628-4C4B-B88B-6312C1A7B1BF}"/>
            </c:ext>
          </c:extLst>
        </c:ser>
        <c:ser>
          <c:idx val="110"/>
          <c:order val="110"/>
          <c:tx>
            <c:strRef>
              <c:f>Sheet1!$A$112:$H$112</c:f>
              <c:strCache>
                <c:ptCount val="8"/>
                <c:pt idx="0">
                  <c:v>111</c:v>
                </c:pt>
                <c:pt idx="1">
                  <c:v>172</c:v>
                </c:pt>
                <c:pt idx="2">
                  <c:v>Державец</c:v>
                </c:pt>
                <c:pt idx="3">
                  <c:v>Александр</c:v>
                </c:pt>
                <c:pt idx="4">
                  <c:v>41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Sheet1!$BN$112:$CQ$112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9.5370370370370383E-3</c:v>
                </c:pt>
                <c:pt idx="2">
                  <c:v>1.2002314814814816E-2</c:v>
                </c:pt>
                <c:pt idx="3">
                  <c:v>1.4745370370370374E-2</c:v>
                </c:pt>
                <c:pt idx="4">
                  <c:v>1.5138888888888889E-2</c:v>
                </c:pt>
                <c:pt idx="5">
                  <c:v>1.590277777777778E-2</c:v>
                </c:pt>
                <c:pt idx="6">
                  <c:v>1.9050925925925916E-2</c:v>
                </c:pt>
                <c:pt idx="7">
                  <c:v>1.9421296296296298E-2</c:v>
                </c:pt>
                <c:pt idx="8">
                  <c:v>2.0254629629629636E-2</c:v>
                </c:pt>
                <c:pt idx="9">
                  <c:v>2.0694444444444446E-2</c:v>
                </c:pt>
                <c:pt idx="10">
                  <c:v>2.148148148148149E-2</c:v>
                </c:pt>
                <c:pt idx="11">
                  <c:v>2.361111111111111E-2</c:v>
                </c:pt>
                <c:pt idx="12">
                  <c:v>2.4004629629629626E-2</c:v>
                </c:pt>
                <c:pt idx="13">
                  <c:v>2.4722222222222243E-2</c:v>
                </c:pt>
                <c:pt idx="14">
                  <c:v>2.5092592592592597E-2</c:v>
                </c:pt>
                <c:pt idx="15">
                  <c:v>2.5740740740740758E-2</c:v>
                </c:pt>
                <c:pt idx="16">
                  <c:v>2.7442129629629636E-2</c:v>
                </c:pt>
                <c:pt idx="17">
                  <c:v>2.7939814814814806E-2</c:v>
                </c:pt>
                <c:pt idx="18">
                  <c:v>2.854166666666666E-2</c:v>
                </c:pt>
                <c:pt idx="19">
                  <c:v>2.9050925925925938E-2</c:v>
                </c:pt>
                <c:pt idx="20">
                  <c:v>3.0613425925925947E-2</c:v>
                </c:pt>
                <c:pt idx="21">
                  <c:v>3.4328703703703708E-2</c:v>
                </c:pt>
                <c:pt idx="22">
                  <c:v>3.7141203703703718E-2</c:v>
                </c:pt>
                <c:pt idx="23">
                  <c:v>4.0798611111111133E-2</c:v>
                </c:pt>
                <c:pt idx="24">
                  <c:v>4.2997685185185208E-2</c:v>
                </c:pt>
                <c:pt idx="25">
                  <c:v>4.4837962962962968E-2</c:v>
                </c:pt>
                <c:pt idx="26">
                  <c:v>4.8854166666666671E-2</c:v>
                </c:pt>
                <c:pt idx="27">
                  <c:v>5.1875000000000032E-2</c:v>
                </c:pt>
                <c:pt idx="28">
                  <c:v>5.4583333333333345E-2</c:v>
                </c:pt>
                <c:pt idx="29">
                  <c:v>5.6064814814814817E-2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628-4C4B-B88B-6312C1A7B1BF}"/>
            </c:ext>
          </c:extLst>
        </c:ser>
        <c:ser>
          <c:idx val="111"/>
          <c:order val="111"/>
          <c:tx>
            <c:strRef>
              <c:f>Sheet1!$A$113:$H$113</c:f>
              <c:strCache>
                <c:ptCount val="8"/>
                <c:pt idx="0">
                  <c:v>112</c:v>
                </c:pt>
                <c:pt idx="1">
                  <c:v>213</c:v>
                </c:pt>
                <c:pt idx="2">
                  <c:v>Григорьева</c:v>
                </c:pt>
                <c:pt idx="3">
                  <c:v>Алёна</c:v>
                </c:pt>
                <c:pt idx="4">
                  <c:v>41</c:v>
                </c:pt>
                <c:pt idx="5">
                  <c:v>Россия</c:v>
                </c:pt>
                <c:pt idx="7">
                  <c:v>Ж 40-49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Sheet1!$BN$113:$CQ$113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8.2986111111111073E-3</c:v>
                </c:pt>
                <c:pt idx="2">
                  <c:v>8.5648148148148202E-3</c:v>
                </c:pt>
                <c:pt idx="3">
                  <c:v>1.3020833333333343E-2</c:v>
                </c:pt>
                <c:pt idx="4">
                  <c:v>1.3750000000000005E-2</c:v>
                </c:pt>
                <c:pt idx="5">
                  <c:v>1.4930555555555558E-2</c:v>
                </c:pt>
                <c:pt idx="6">
                  <c:v>1.9444444444444445E-2</c:v>
                </c:pt>
                <c:pt idx="7">
                  <c:v>2.0046296296296312E-2</c:v>
                </c:pt>
                <c:pt idx="8">
                  <c:v>2.114583333333335E-2</c:v>
                </c:pt>
                <c:pt idx="9">
                  <c:v>2.1863425925925925E-2</c:v>
                </c:pt>
                <c:pt idx="10">
                  <c:v>2.299768518518519E-2</c:v>
                </c:pt>
                <c:pt idx="11">
                  <c:v>2.5810185185185172E-2</c:v>
                </c:pt>
                <c:pt idx="12">
                  <c:v>2.6400462962962973E-2</c:v>
                </c:pt>
                <c:pt idx="13">
                  <c:v>2.7326388888888914E-2</c:v>
                </c:pt>
                <c:pt idx="14">
                  <c:v>2.7986111111111128E-2</c:v>
                </c:pt>
                <c:pt idx="15">
                  <c:v>2.8993055555555564E-2</c:v>
                </c:pt>
                <c:pt idx="16">
                  <c:v>3.153935185185186E-2</c:v>
                </c:pt>
                <c:pt idx="17">
                  <c:v>3.226851851851853E-2</c:v>
                </c:pt>
                <c:pt idx="18">
                  <c:v>3.320601851851851E-2</c:v>
                </c:pt>
                <c:pt idx="19">
                  <c:v>3.3518518518518517E-2</c:v>
                </c:pt>
                <c:pt idx="20">
                  <c:v>3.501157407407407E-2</c:v>
                </c:pt>
                <c:pt idx="21">
                  <c:v>3.8356481481481478E-2</c:v>
                </c:pt>
                <c:pt idx="22">
                  <c:v>4.1053240740740737E-2</c:v>
                </c:pt>
                <c:pt idx="23">
                  <c:v>4.3587962962962967E-2</c:v>
                </c:pt>
                <c:pt idx="24">
                  <c:v>4.5381944444444433E-2</c:v>
                </c:pt>
                <c:pt idx="25">
                  <c:v>4.6793981481481478E-2</c:v>
                </c:pt>
                <c:pt idx="26">
                  <c:v>5.0057870370370378E-2</c:v>
                </c:pt>
                <c:pt idx="27">
                  <c:v>5.2685185185185196E-2</c:v>
                </c:pt>
                <c:pt idx="28">
                  <c:v>5.4768518518518494E-2</c:v>
                </c:pt>
                <c:pt idx="29">
                  <c:v>5.606481481481479E-2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4628-4C4B-B88B-6312C1A7B1BF}"/>
            </c:ext>
          </c:extLst>
        </c:ser>
        <c:ser>
          <c:idx val="112"/>
          <c:order val="112"/>
          <c:tx>
            <c:strRef>
              <c:f>Sheet1!$A$114:$H$114</c:f>
              <c:strCache>
                <c:ptCount val="8"/>
                <c:pt idx="0">
                  <c:v>113</c:v>
                </c:pt>
                <c:pt idx="1">
                  <c:v>254</c:v>
                </c:pt>
                <c:pt idx="2">
                  <c:v>Помазёнков</c:v>
                </c:pt>
                <c:pt idx="3">
                  <c:v>Дмитрий</c:v>
                </c:pt>
                <c:pt idx="4">
                  <c:v>40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Sheet1!$BN$114:$CQ$114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1.2118055555555552E-2</c:v>
                </c:pt>
                <c:pt idx="2">
                  <c:v>1.3402777777777777E-2</c:v>
                </c:pt>
                <c:pt idx="3">
                  <c:v>1.6458333333333339E-2</c:v>
                </c:pt>
                <c:pt idx="4">
                  <c:v>1.6990740740740737E-2</c:v>
                </c:pt>
                <c:pt idx="5">
                  <c:v>1.7893518518518517E-2</c:v>
                </c:pt>
                <c:pt idx="6">
                  <c:v>2.1678240740740748E-2</c:v>
                </c:pt>
                <c:pt idx="7">
                  <c:v>2.2222222222222227E-2</c:v>
                </c:pt>
                <c:pt idx="8">
                  <c:v>2.3287037037037037E-2</c:v>
                </c:pt>
                <c:pt idx="9">
                  <c:v>2.3923611111111104E-2</c:v>
                </c:pt>
                <c:pt idx="10">
                  <c:v>2.4849537037037017E-2</c:v>
                </c:pt>
                <c:pt idx="11">
                  <c:v>2.737268518518518E-2</c:v>
                </c:pt>
                <c:pt idx="12">
                  <c:v>2.7881944444444445E-2</c:v>
                </c:pt>
                <c:pt idx="13">
                  <c:v>2.8796296296296292E-2</c:v>
                </c:pt>
                <c:pt idx="14">
                  <c:v>2.9282407407407424E-2</c:v>
                </c:pt>
                <c:pt idx="15">
                  <c:v>3.0092592592592587E-2</c:v>
                </c:pt>
                <c:pt idx="16">
                  <c:v>3.255787037037039E-2</c:v>
                </c:pt>
                <c:pt idx="17">
                  <c:v>3.3148148148148149E-2</c:v>
                </c:pt>
                <c:pt idx="18">
                  <c:v>3.3888888888888885E-2</c:v>
                </c:pt>
                <c:pt idx="19">
                  <c:v>3.4166666666666665E-2</c:v>
                </c:pt>
                <c:pt idx="20">
                  <c:v>3.5636574074074084E-2</c:v>
                </c:pt>
                <c:pt idx="21">
                  <c:v>3.8391203703703705E-2</c:v>
                </c:pt>
                <c:pt idx="22">
                  <c:v>4.0810185185185172E-2</c:v>
                </c:pt>
                <c:pt idx="23">
                  <c:v>4.293981481481482E-2</c:v>
                </c:pt>
                <c:pt idx="24">
                  <c:v>4.4398148148148131E-2</c:v>
                </c:pt>
                <c:pt idx="25">
                  <c:v>4.5833333333333309E-2</c:v>
                </c:pt>
                <c:pt idx="26">
                  <c:v>4.9398148148148163E-2</c:v>
                </c:pt>
                <c:pt idx="27">
                  <c:v>5.2291666666666653E-2</c:v>
                </c:pt>
                <c:pt idx="28">
                  <c:v>5.5115740740740715E-2</c:v>
                </c:pt>
                <c:pt idx="29">
                  <c:v>5.7013888888888864E-2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4628-4C4B-B88B-6312C1A7B1BF}"/>
            </c:ext>
          </c:extLst>
        </c:ser>
        <c:ser>
          <c:idx val="113"/>
          <c:order val="113"/>
          <c:tx>
            <c:strRef>
              <c:f>Sheet1!$A$115:$H$115</c:f>
              <c:strCache>
                <c:ptCount val="8"/>
                <c:pt idx="0">
                  <c:v>114</c:v>
                </c:pt>
                <c:pt idx="1">
                  <c:v>61</c:v>
                </c:pt>
                <c:pt idx="2">
                  <c:v>Хорьков</c:v>
                </c:pt>
                <c:pt idx="3">
                  <c:v>Даниил</c:v>
                </c:pt>
                <c:pt idx="4">
                  <c:v>45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Sheet1!$BN$115:$CQ$115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6.2152777777777779E-3</c:v>
                </c:pt>
                <c:pt idx="2">
                  <c:v>7.1064814814814845E-3</c:v>
                </c:pt>
                <c:pt idx="3">
                  <c:v>1.1400462962962973E-2</c:v>
                </c:pt>
                <c:pt idx="4">
                  <c:v>1.2106481481481482E-2</c:v>
                </c:pt>
                <c:pt idx="5">
                  <c:v>1.3333333333333336E-2</c:v>
                </c:pt>
                <c:pt idx="6">
                  <c:v>1.8379629629629621E-2</c:v>
                </c:pt>
                <c:pt idx="7">
                  <c:v>1.9004629629629621E-2</c:v>
                </c:pt>
                <c:pt idx="8">
                  <c:v>2.0162037037037048E-2</c:v>
                </c:pt>
                <c:pt idx="9">
                  <c:v>2.0763888888888887E-2</c:v>
                </c:pt>
                <c:pt idx="10">
                  <c:v>2.3194444444444448E-2</c:v>
                </c:pt>
                <c:pt idx="11">
                  <c:v>2.5636574074074062E-2</c:v>
                </c:pt>
                <c:pt idx="12">
                  <c:v>2.6284722222222237E-2</c:v>
                </c:pt>
                <c:pt idx="13">
                  <c:v>2.7048611111111134E-2</c:v>
                </c:pt>
                <c:pt idx="14">
                  <c:v>2.7627314814814827E-2</c:v>
                </c:pt>
                <c:pt idx="15">
                  <c:v>2.8576388888888901E-2</c:v>
                </c:pt>
                <c:pt idx="16">
                  <c:v>3.0648148148148147E-2</c:v>
                </c:pt>
                <c:pt idx="17">
                  <c:v>3.1388888888888883E-2</c:v>
                </c:pt>
                <c:pt idx="18">
                  <c:v>3.2268518518518502E-2</c:v>
                </c:pt>
                <c:pt idx="19">
                  <c:v>3.2870370370370369E-2</c:v>
                </c:pt>
                <c:pt idx="20">
                  <c:v>3.439814814814815E-2</c:v>
                </c:pt>
                <c:pt idx="21">
                  <c:v>3.7430555555555564E-2</c:v>
                </c:pt>
                <c:pt idx="22">
                  <c:v>4.0127314814814824E-2</c:v>
                </c:pt>
                <c:pt idx="23">
                  <c:v>4.2986111111111114E-2</c:v>
                </c:pt>
                <c:pt idx="24">
                  <c:v>4.491898148148149E-2</c:v>
                </c:pt>
                <c:pt idx="25">
                  <c:v>4.6643518518518501E-2</c:v>
                </c:pt>
                <c:pt idx="26">
                  <c:v>5.0358796296296304E-2</c:v>
                </c:pt>
                <c:pt idx="27">
                  <c:v>5.31712962962963E-2</c:v>
                </c:pt>
                <c:pt idx="28">
                  <c:v>5.5856481481481479E-2</c:v>
                </c:pt>
                <c:pt idx="29">
                  <c:v>5.7384259259259246E-2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4628-4C4B-B88B-6312C1A7B1BF}"/>
            </c:ext>
          </c:extLst>
        </c:ser>
        <c:ser>
          <c:idx val="114"/>
          <c:order val="114"/>
          <c:tx>
            <c:strRef>
              <c:f>Sheet1!$A$116:$H$116</c:f>
              <c:strCache>
                <c:ptCount val="8"/>
                <c:pt idx="0">
                  <c:v>115</c:v>
                </c:pt>
                <c:pt idx="1">
                  <c:v>118</c:v>
                </c:pt>
                <c:pt idx="2">
                  <c:v>Щербенок</c:v>
                </c:pt>
                <c:pt idx="3">
                  <c:v>Игорь</c:v>
                </c:pt>
                <c:pt idx="4">
                  <c:v>35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Sheet1!$BN$116:$CQ$116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8.3564814814814821E-3</c:v>
                </c:pt>
                <c:pt idx="2">
                  <c:v>8.8888888888888871E-3</c:v>
                </c:pt>
                <c:pt idx="3">
                  <c:v>1.2893518518518512E-2</c:v>
                </c:pt>
                <c:pt idx="4">
                  <c:v>1.3472222222222219E-2</c:v>
                </c:pt>
                <c:pt idx="5">
                  <c:v>1.4710648148148139E-2</c:v>
                </c:pt>
                <c:pt idx="6">
                  <c:v>2.0011574074074071E-2</c:v>
                </c:pt>
                <c:pt idx="7">
                  <c:v>2.057870370370371E-2</c:v>
                </c:pt>
                <c:pt idx="8">
                  <c:v>2.1979166666666675E-2</c:v>
                </c:pt>
                <c:pt idx="9">
                  <c:v>2.2881944444444427E-2</c:v>
                </c:pt>
                <c:pt idx="10">
                  <c:v>2.421296296296295E-2</c:v>
                </c:pt>
                <c:pt idx="11">
                  <c:v>2.7916666666666645E-2</c:v>
                </c:pt>
                <c:pt idx="12">
                  <c:v>2.8460648148148138E-2</c:v>
                </c:pt>
                <c:pt idx="13">
                  <c:v>2.9479166666666667E-2</c:v>
                </c:pt>
                <c:pt idx="14">
                  <c:v>3.006944444444444E-2</c:v>
                </c:pt>
                <c:pt idx="15">
                  <c:v>3.1203703703703706E-2</c:v>
                </c:pt>
                <c:pt idx="16">
                  <c:v>3.3969907407407435E-2</c:v>
                </c:pt>
                <c:pt idx="17">
                  <c:v>3.4745370370370399E-2</c:v>
                </c:pt>
                <c:pt idx="18">
                  <c:v>3.5729166666666673E-2</c:v>
                </c:pt>
                <c:pt idx="19">
                  <c:v>3.5659722222222232E-2</c:v>
                </c:pt>
                <c:pt idx="20">
                  <c:v>3.7048611111111129E-2</c:v>
                </c:pt>
                <c:pt idx="21">
                  <c:v>4.0138888888888904E-2</c:v>
                </c:pt>
                <c:pt idx="22">
                  <c:v>4.2442129629629649E-2</c:v>
                </c:pt>
                <c:pt idx="23">
                  <c:v>4.4814814814814835E-2</c:v>
                </c:pt>
                <c:pt idx="24">
                  <c:v>4.6516203703703712E-2</c:v>
                </c:pt>
                <c:pt idx="25">
                  <c:v>4.7986111111111118E-2</c:v>
                </c:pt>
                <c:pt idx="26">
                  <c:v>5.133101851851854E-2</c:v>
                </c:pt>
                <c:pt idx="27">
                  <c:v>5.3668981481481498E-2</c:v>
                </c:pt>
                <c:pt idx="28">
                  <c:v>5.62037037037037E-2</c:v>
                </c:pt>
                <c:pt idx="29">
                  <c:v>5.7476851851851862E-2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4628-4C4B-B88B-6312C1A7B1BF}"/>
            </c:ext>
          </c:extLst>
        </c:ser>
        <c:ser>
          <c:idx val="115"/>
          <c:order val="115"/>
          <c:tx>
            <c:strRef>
              <c:f>Sheet1!$A$117:$H$117</c:f>
              <c:strCache>
                <c:ptCount val="8"/>
                <c:pt idx="0">
                  <c:v>116</c:v>
                </c:pt>
                <c:pt idx="1">
                  <c:v>113</c:v>
                </c:pt>
                <c:pt idx="2">
                  <c:v>Васильев</c:v>
                </c:pt>
                <c:pt idx="3">
                  <c:v>Борис</c:v>
                </c:pt>
                <c:pt idx="4">
                  <c:v>46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Sheet1!$BN$117:$CQ$117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1.2407407407407409E-2</c:v>
                </c:pt>
                <c:pt idx="2">
                  <c:v>1.6400462962962964E-2</c:v>
                </c:pt>
                <c:pt idx="3">
                  <c:v>2.16087962962963E-2</c:v>
                </c:pt>
                <c:pt idx="4">
                  <c:v>2.2303240740740742E-2</c:v>
                </c:pt>
                <c:pt idx="5">
                  <c:v>2.355324074074075E-2</c:v>
                </c:pt>
                <c:pt idx="6">
                  <c:v>2.8356481481481469E-2</c:v>
                </c:pt>
                <c:pt idx="7">
                  <c:v>2.8900462962962961E-2</c:v>
                </c:pt>
                <c:pt idx="8">
                  <c:v>3.0150462962962962E-2</c:v>
                </c:pt>
                <c:pt idx="9">
                  <c:v>3.0833333333333324E-2</c:v>
                </c:pt>
                <c:pt idx="10">
                  <c:v>3.1805555555555559E-2</c:v>
                </c:pt>
                <c:pt idx="11">
                  <c:v>3.4953703703703681E-2</c:v>
                </c:pt>
                <c:pt idx="12">
                  <c:v>3.5509259259259268E-2</c:v>
                </c:pt>
                <c:pt idx="13">
                  <c:v>3.6655092592592614E-2</c:v>
                </c:pt>
                <c:pt idx="14">
                  <c:v>3.7245370370370373E-2</c:v>
                </c:pt>
                <c:pt idx="15">
                  <c:v>3.9155092592592616E-2</c:v>
                </c:pt>
                <c:pt idx="16">
                  <c:v>4.1828703703703729E-2</c:v>
                </c:pt>
                <c:pt idx="17">
                  <c:v>4.2581018518518504E-2</c:v>
                </c:pt>
                <c:pt idx="18">
                  <c:v>4.3622685185185195E-2</c:v>
                </c:pt>
                <c:pt idx="19">
                  <c:v>4.4745370370370366E-2</c:v>
                </c:pt>
                <c:pt idx="20">
                  <c:v>4.5740740740740748E-2</c:v>
                </c:pt>
                <c:pt idx="21">
                  <c:v>4.7812499999999994E-2</c:v>
                </c:pt>
                <c:pt idx="22">
                  <c:v>4.9386574074074069E-2</c:v>
                </c:pt>
                <c:pt idx="23">
                  <c:v>5.0914351851851863E-2</c:v>
                </c:pt>
                <c:pt idx="24">
                  <c:v>5.2002314814814821E-2</c:v>
                </c:pt>
                <c:pt idx="25">
                  <c:v>5.2777777777777757E-2</c:v>
                </c:pt>
                <c:pt idx="26">
                  <c:v>5.4479166666666662E-2</c:v>
                </c:pt>
                <c:pt idx="27">
                  <c:v>5.5856481481481479E-2</c:v>
                </c:pt>
                <c:pt idx="28">
                  <c:v>5.6886574074074076E-2</c:v>
                </c:pt>
                <c:pt idx="29">
                  <c:v>5.7592592592592584E-2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4628-4C4B-B88B-6312C1A7B1BF}"/>
            </c:ext>
          </c:extLst>
        </c:ser>
        <c:ser>
          <c:idx val="116"/>
          <c:order val="116"/>
          <c:tx>
            <c:strRef>
              <c:f>Sheet1!$A$118:$H$118</c:f>
              <c:strCache>
                <c:ptCount val="8"/>
                <c:pt idx="0">
                  <c:v>117</c:v>
                </c:pt>
                <c:pt idx="1">
                  <c:v>26</c:v>
                </c:pt>
                <c:pt idx="2">
                  <c:v>Дубковский</c:v>
                </c:pt>
                <c:pt idx="3">
                  <c:v>Александр</c:v>
                </c:pt>
                <c:pt idx="4">
                  <c:v>46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Sheet1!$BN$118:$CQ$118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1.1736111111111114E-2</c:v>
                </c:pt>
                <c:pt idx="2">
                  <c:v>1.4143518518518521E-2</c:v>
                </c:pt>
                <c:pt idx="3">
                  <c:v>1.7986111111111112E-2</c:v>
                </c:pt>
                <c:pt idx="4">
                  <c:v>1.8449074074074076E-2</c:v>
                </c:pt>
                <c:pt idx="5">
                  <c:v>1.9490740740740739E-2</c:v>
                </c:pt>
                <c:pt idx="6">
                  <c:v>2.3506944444444441E-2</c:v>
                </c:pt>
                <c:pt idx="7">
                  <c:v>2.387731481481481E-2</c:v>
                </c:pt>
                <c:pt idx="8">
                  <c:v>2.4988425925925942E-2</c:v>
                </c:pt>
                <c:pt idx="9">
                  <c:v>2.5717592592592597E-2</c:v>
                </c:pt>
                <c:pt idx="10">
                  <c:v>2.674768518518518E-2</c:v>
                </c:pt>
                <c:pt idx="11">
                  <c:v>2.9826388888888875E-2</c:v>
                </c:pt>
                <c:pt idx="12">
                  <c:v>3.0277777777777778E-2</c:v>
                </c:pt>
                <c:pt idx="13">
                  <c:v>3.1423611111111124E-2</c:v>
                </c:pt>
                <c:pt idx="14">
                  <c:v>3.2083333333333339E-2</c:v>
                </c:pt>
                <c:pt idx="15">
                  <c:v>3.2974537037037066E-2</c:v>
                </c:pt>
                <c:pt idx="16">
                  <c:v>3.5023148148148137E-2</c:v>
                </c:pt>
                <c:pt idx="17">
                  <c:v>3.5636574074074057E-2</c:v>
                </c:pt>
                <c:pt idx="18">
                  <c:v>3.6435185185185209E-2</c:v>
                </c:pt>
                <c:pt idx="19">
                  <c:v>3.6678240740740733E-2</c:v>
                </c:pt>
                <c:pt idx="20">
                  <c:v>3.7789351851851838E-2</c:v>
                </c:pt>
                <c:pt idx="21">
                  <c:v>4.0613425925925914E-2</c:v>
                </c:pt>
                <c:pt idx="22">
                  <c:v>4.2858796296296298E-2</c:v>
                </c:pt>
                <c:pt idx="23">
                  <c:v>4.5104166666666667E-2</c:v>
                </c:pt>
                <c:pt idx="24">
                  <c:v>4.6793981481481478E-2</c:v>
                </c:pt>
                <c:pt idx="25">
                  <c:v>4.8136574074074068E-2</c:v>
                </c:pt>
                <c:pt idx="26">
                  <c:v>5.1608796296296305E-2</c:v>
                </c:pt>
                <c:pt idx="27">
                  <c:v>5.4386574074074073E-2</c:v>
                </c:pt>
                <c:pt idx="28">
                  <c:v>5.6608796296296282E-2</c:v>
                </c:pt>
                <c:pt idx="29">
                  <c:v>5.7939814814814805E-2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4628-4C4B-B88B-6312C1A7B1BF}"/>
            </c:ext>
          </c:extLst>
        </c:ser>
        <c:ser>
          <c:idx val="117"/>
          <c:order val="117"/>
          <c:tx>
            <c:strRef>
              <c:f>Sheet1!$A$119:$H$119</c:f>
              <c:strCache>
                <c:ptCount val="8"/>
                <c:pt idx="0">
                  <c:v>118</c:v>
                </c:pt>
                <c:pt idx="1">
                  <c:v>37</c:v>
                </c:pt>
                <c:pt idx="2">
                  <c:v>Вашкевич</c:v>
                </c:pt>
                <c:pt idx="3">
                  <c:v>Владимир</c:v>
                </c:pt>
                <c:pt idx="4">
                  <c:v>40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Sheet1!$BN$119:$CQ$119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6.5393518518518517E-3</c:v>
                </c:pt>
                <c:pt idx="2">
                  <c:v>7.199074074074073E-3</c:v>
                </c:pt>
                <c:pt idx="3">
                  <c:v>1.1736111111111114E-2</c:v>
                </c:pt>
                <c:pt idx="4">
                  <c:v>1.2291666666666673E-2</c:v>
                </c:pt>
                <c:pt idx="5">
                  <c:v>1.3449074074074072E-2</c:v>
                </c:pt>
                <c:pt idx="6">
                  <c:v>1.7500000000000002E-2</c:v>
                </c:pt>
                <c:pt idx="7">
                  <c:v>1.7986111111111119E-2</c:v>
                </c:pt>
                <c:pt idx="8">
                  <c:v>1.9131944444444451E-2</c:v>
                </c:pt>
                <c:pt idx="9">
                  <c:v>1.9895833333333335E-2</c:v>
                </c:pt>
                <c:pt idx="10">
                  <c:v>2.0879629629629623E-2</c:v>
                </c:pt>
                <c:pt idx="11">
                  <c:v>2.3807870370370354E-2</c:v>
                </c:pt>
                <c:pt idx="12">
                  <c:v>2.4305555555555552E-2</c:v>
                </c:pt>
                <c:pt idx="13">
                  <c:v>2.5347222222222229E-2</c:v>
                </c:pt>
                <c:pt idx="14">
                  <c:v>2.6030092592592605E-2</c:v>
                </c:pt>
                <c:pt idx="15">
                  <c:v>2.6886574074074091E-2</c:v>
                </c:pt>
                <c:pt idx="16">
                  <c:v>2.9525462962962962E-2</c:v>
                </c:pt>
                <c:pt idx="17">
                  <c:v>3.0162037037037043E-2</c:v>
                </c:pt>
                <c:pt idx="18">
                  <c:v>3.0995370370370368E-2</c:v>
                </c:pt>
                <c:pt idx="19">
                  <c:v>3.141203703703703E-2</c:v>
                </c:pt>
                <c:pt idx="20">
                  <c:v>3.2997685185185172E-2</c:v>
                </c:pt>
                <c:pt idx="21">
                  <c:v>3.6608796296296306E-2</c:v>
                </c:pt>
                <c:pt idx="22">
                  <c:v>3.9571759259259265E-2</c:v>
                </c:pt>
                <c:pt idx="23">
                  <c:v>4.2256944444444444E-2</c:v>
                </c:pt>
                <c:pt idx="24">
                  <c:v>4.4155092592592593E-2</c:v>
                </c:pt>
                <c:pt idx="25">
                  <c:v>4.5810185185185176E-2</c:v>
                </c:pt>
                <c:pt idx="26">
                  <c:v>4.9687499999999996E-2</c:v>
                </c:pt>
                <c:pt idx="27">
                  <c:v>5.2638888888888874E-2</c:v>
                </c:pt>
                <c:pt idx="28">
                  <c:v>5.5902777777777773E-2</c:v>
                </c:pt>
                <c:pt idx="29">
                  <c:v>5.8171296296296277E-2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4628-4C4B-B88B-6312C1A7B1BF}"/>
            </c:ext>
          </c:extLst>
        </c:ser>
        <c:ser>
          <c:idx val="118"/>
          <c:order val="118"/>
          <c:tx>
            <c:strRef>
              <c:f>Sheet1!$A$120:$H$120</c:f>
              <c:strCache>
                <c:ptCount val="8"/>
                <c:pt idx="0">
                  <c:v>119</c:v>
                </c:pt>
                <c:pt idx="1">
                  <c:v>56</c:v>
                </c:pt>
                <c:pt idx="2">
                  <c:v>Храмов</c:v>
                </c:pt>
                <c:pt idx="3">
                  <c:v>Виталий</c:v>
                </c:pt>
                <c:pt idx="4">
                  <c:v>55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55-59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Sheet1!$BN$120:$CQ$120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4.7916666666666663E-3</c:v>
                </c:pt>
                <c:pt idx="2">
                  <c:v>6.053240740740741E-3</c:v>
                </c:pt>
                <c:pt idx="3">
                  <c:v>1.0219907407407414E-2</c:v>
                </c:pt>
                <c:pt idx="4">
                  <c:v>1.0810185185185187E-2</c:v>
                </c:pt>
                <c:pt idx="5">
                  <c:v>1.202546296296296E-2</c:v>
                </c:pt>
                <c:pt idx="6">
                  <c:v>1.6481481481481472E-2</c:v>
                </c:pt>
                <c:pt idx="7">
                  <c:v>1.7002314814814817E-2</c:v>
                </c:pt>
                <c:pt idx="8">
                  <c:v>1.8472222222222223E-2</c:v>
                </c:pt>
                <c:pt idx="9">
                  <c:v>1.9236111111111107E-2</c:v>
                </c:pt>
                <c:pt idx="10">
                  <c:v>2.04398148148148E-2</c:v>
                </c:pt>
                <c:pt idx="11">
                  <c:v>2.3726851851851832E-2</c:v>
                </c:pt>
                <c:pt idx="12">
                  <c:v>2.4282407407407419E-2</c:v>
                </c:pt>
                <c:pt idx="13">
                  <c:v>2.5428240740740765E-2</c:v>
                </c:pt>
                <c:pt idx="14">
                  <c:v>2.6064814814814818E-2</c:v>
                </c:pt>
                <c:pt idx="15">
                  <c:v>2.7037037037037054E-2</c:v>
                </c:pt>
                <c:pt idx="16">
                  <c:v>2.9942129629629638E-2</c:v>
                </c:pt>
                <c:pt idx="17">
                  <c:v>3.0659722222222241E-2</c:v>
                </c:pt>
                <c:pt idx="18">
                  <c:v>3.1782407407407426E-2</c:v>
                </c:pt>
                <c:pt idx="19">
                  <c:v>3.0590277777777772E-2</c:v>
                </c:pt>
                <c:pt idx="20">
                  <c:v>3.3935185185185179E-2</c:v>
                </c:pt>
                <c:pt idx="21">
                  <c:v>3.7280092592592587E-2</c:v>
                </c:pt>
                <c:pt idx="22">
                  <c:v>4.0312500000000001E-2</c:v>
                </c:pt>
                <c:pt idx="23">
                  <c:v>4.3379629629629629E-2</c:v>
                </c:pt>
                <c:pt idx="24">
                  <c:v>4.5520833333333344E-2</c:v>
                </c:pt>
                <c:pt idx="25">
                  <c:v>4.7291666666666649E-2</c:v>
                </c:pt>
                <c:pt idx="26">
                  <c:v>5.1134259259259268E-2</c:v>
                </c:pt>
                <c:pt idx="27">
                  <c:v>5.3888888888888903E-2</c:v>
                </c:pt>
                <c:pt idx="28">
                  <c:v>5.6759259259259259E-2</c:v>
                </c:pt>
                <c:pt idx="29">
                  <c:v>5.8460648148148109E-2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4628-4C4B-B88B-6312C1A7B1BF}"/>
            </c:ext>
          </c:extLst>
        </c:ser>
        <c:ser>
          <c:idx val="119"/>
          <c:order val="119"/>
          <c:tx>
            <c:strRef>
              <c:f>Sheet1!$A$121:$H$121</c:f>
              <c:strCache>
                <c:ptCount val="8"/>
                <c:pt idx="0">
                  <c:v>120</c:v>
                </c:pt>
                <c:pt idx="1">
                  <c:v>163</c:v>
                </c:pt>
                <c:pt idx="2">
                  <c:v>Куделко</c:v>
                </c:pt>
                <c:pt idx="3">
                  <c:v>Катерина</c:v>
                </c:pt>
                <c:pt idx="4">
                  <c:v>40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Ж 40-49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Sheet1!$BN$121:$CQ$121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1.3900462962962958E-2</c:v>
                </c:pt>
                <c:pt idx="2">
                  <c:v>1.5856481481481485E-2</c:v>
                </c:pt>
                <c:pt idx="3">
                  <c:v>2.0613425925925931E-2</c:v>
                </c:pt>
                <c:pt idx="4">
                  <c:v>2.1400462962962968E-2</c:v>
                </c:pt>
                <c:pt idx="5">
                  <c:v>2.2615740740740742E-2</c:v>
                </c:pt>
                <c:pt idx="6">
                  <c:v>2.7638888888888893E-2</c:v>
                </c:pt>
                <c:pt idx="7">
                  <c:v>2.8229166666666666E-2</c:v>
                </c:pt>
                <c:pt idx="8">
                  <c:v>2.9583333333333336E-2</c:v>
                </c:pt>
                <c:pt idx="9">
                  <c:v>3.0486111111111103E-2</c:v>
                </c:pt>
                <c:pt idx="10">
                  <c:v>3.1817129629629626E-2</c:v>
                </c:pt>
                <c:pt idx="11">
                  <c:v>3.5486111111111107E-2</c:v>
                </c:pt>
                <c:pt idx="12">
                  <c:v>3.6134259259259255E-2</c:v>
                </c:pt>
                <c:pt idx="13">
                  <c:v>3.7349537037037056E-2</c:v>
                </c:pt>
                <c:pt idx="14">
                  <c:v>3.8078703703703698E-2</c:v>
                </c:pt>
                <c:pt idx="15">
                  <c:v>3.9224537037037044E-2</c:v>
                </c:pt>
                <c:pt idx="16">
                  <c:v>4.2766203703703709E-2</c:v>
                </c:pt>
                <c:pt idx="17">
                  <c:v>4.3715277777777783E-2</c:v>
                </c:pt>
                <c:pt idx="18">
                  <c:v>4.4942129629629624E-2</c:v>
                </c:pt>
                <c:pt idx="19">
                  <c:v>4.5416666666666675E-2</c:v>
                </c:pt>
                <c:pt idx="20">
                  <c:v>4.6215277777777786E-2</c:v>
                </c:pt>
                <c:pt idx="21">
                  <c:v>4.805555555555556E-2</c:v>
                </c:pt>
                <c:pt idx="22">
                  <c:v>4.9606481481481501E-2</c:v>
                </c:pt>
                <c:pt idx="23">
                  <c:v>5.1354166666666673E-2</c:v>
                </c:pt>
                <c:pt idx="24">
                  <c:v>5.2476851851851858E-2</c:v>
                </c:pt>
                <c:pt idx="25">
                  <c:v>5.337962962962961E-2</c:v>
                </c:pt>
                <c:pt idx="26">
                  <c:v>5.5277777777777787E-2</c:v>
                </c:pt>
                <c:pt idx="27">
                  <c:v>5.6620370370370376E-2</c:v>
                </c:pt>
                <c:pt idx="28">
                  <c:v>5.7893518518518539E-2</c:v>
                </c:pt>
                <c:pt idx="29">
                  <c:v>5.8530092592592564E-2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4628-4C4B-B88B-6312C1A7B1BF}"/>
            </c:ext>
          </c:extLst>
        </c:ser>
        <c:ser>
          <c:idx val="120"/>
          <c:order val="120"/>
          <c:tx>
            <c:strRef>
              <c:f>Sheet1!$A$122:$H$122</c:f>
              <c:strCache>
                <c:ptCount val="8"/>
                <c:pt idx="0">
                  <c:v>121</c:v>
                </c:pt>
                <c:pt idx="1">
                  <c:v>148</c:v>
                </c:pt>
                <c:pt idx="2">
                  <c:v>Степанов</c:v>
                </c:pt>
                <c:pt idx="3">
                  <c:v>Андрей</c:v>
                </c:pt>
                <c:pt idx="4">
                  <c:v>43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Sheet1!$BN$122:$CQ$122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3.506944444444441E-3</c:v>
                </c:pt>
                <c:pt idx="2">
                  <c:v>4.4560185185185189E-3</c:v>
                </c:pt>
                <c:pt idx="3">
                  <c:v>1.0254629629629627E-2</c:v>
                </c:pt>
                <c:pt idx="4">
                  <c:v>1.0937500000000003E-2</c:v>
                </c:pt>
                <c:pt idx="5">
                  <c:v>1.2094907407407401E-2</c:v>
                </c:pt>
                <c:pt idx="6">
                  <c:v>1.6574074074074061E-2</c:v>
                </c:pt>
                <c:pt idx="7">
                  <c:v>1.7118055555555567E-2</c:v>
                </c:pt>
                <c:pt idx="8">
                  <c:v>1.8506944444444451E-2</c:v>
                </c:pt>
                <c:pt idx="9">
                  <c:v>1.9282407407407401E-2</c:v>
                </c:pt>
                <c:pt idx="10">
                  <c:v>2.0370370370370372E-2</c:v>
                </c:pt>
                <c:pt idx="11">
                  <c:v>2.3506944444444428E-2</c:v>
                </c:pt>
                <c:pt idx="12">
                  <c:v>2.4131944444444442E-2</c:v>
                </c:pt>
                <c:pt idx="13">
                  <c:v>2.5185185185185199E-2</c:v>
                </c:pt>
                <c:pt idx="14">
                  <c:v>2.5833333333333333E-2</c:v>
                </c:pt>
                <c:pt idx="15">
                  <c:v>2.6736111111111127E-2</c:v>
                </c:pt>
                <c:pt idx="16">
                  <c:v>2.9166666666666674E-2</c:v>
                </c:pt>
                <c:pt idx="17">
                  <c:v>0.03</c:v>
                </c:pt>
                <c:pt idx="18">
                  <c:v>3.1064814814814795E-2</c:v>
                </c:pt>
                <c:pt idx="19">
                  <c:v>3.1423611111111124E-2</c:v>
                </c:pt>
                <c:pt idx="20">
                  <c:v>3.2870370370370383E-2</c:v>
                </c:pt>
                <c:pt idx="21">
                  <c:v>3.7303240740740748E-2</c:v>
                </c:pt>
                <c:pt idx="22">
                  <c:v>3.9953703703703713E-2</c:v>
                </c:pt>
                <c:pt idx="23">
                  <c:v>4.2627314814814826E-2</c:v>
                </c:pt>
                <c:pt idx="24">
                  <c:v>4.4548611111111136E-2</c:v>
                </c:pt>
                <c:pt idx="25">
                  <c:v>4.7094907407407405E-2</c:v>
                </c:pt>
                <c:pt idx="26">
                  <c:v>5.071759259259262E-2</c:v>
                </c:pt>
                <c:pt idx="27">
                  <c:v>5.3993055555555586E-2</c:v>
                </c:pt>
                <c:pt idx="28">
                  <c:v>5.6805555555555554E-2</c:v>
                </c:pt>
                <c:pt idx="29">
                  <c:v>5.8576388888888886E-2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4628-4C4B-B88B-6312C1A7B1BF}"/>
            </c:ext>
          </c:extLst>
        </c:ser>
        <c:ser>
          <c:idx val="121"/>
          <c:order val="121"/>
          <c:tx>
            <c:strRef>
              <c:f>Sheet1!$A$123:$H$123</c:f>
              <c:strCache>
                <c:ptCount val="8"/>
                <c:pt idx="0">
                  <c:v>122</c:v>
                </c:pt>
                <c:pt idx="1">
                  <c:v>198</c:v>
                </c:pt>
                <c:pt idx="2">
                  <c:v>Zdor</c:v>
                </c:pt>
                <c:pt idx="3">
                  <c:v>Pavel</c:v>
                </c:pt>
                <c:pt idx="4">
                  <c:v>38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Sheet1!$BN$123:$CQ$123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1.0752314814814815E-2</c:v>
                </c:pt>
                <c:pt idx="2">
                  <c:v>1.1689814814814816E-2</c:v>
                </c:pt>
                <c:pt idx="3">
                  <c:v>1.7303240740740737E-2</c:v>
                </c:pt>
                <c:pt idx="4">
                  <c:v>1.8229166666666664E-2</c:v>
                </c:pt>
                <c:pt idx="5">
                  <c:v>1.9826388888888893E-2</c:v>
                </c:pt>
                <c:pt idx="6">
                  <c:v>2.5335648148148149E-2</c:v>
                </c:pt>
                <c:pt idx="7">
                  <c:v>2.613425925925926E-2</c:v>
                </c:pt>
                <c:pt idx="8">
                  <c:v>2.7638888888888893E-2</c:v>
                </c:pt>
                <c:pt idx="9">
                  <c:v>2.8518518518518512E-2</c:v>
                </c:pt>
                <c:pt idx="10">
                  <c:v>2.9988425925925918E-2</c:v>
                </c:pt>
                <c:pt idx="11">
                  <c:v>3.3402777777777753E-2</c:v>
                </c:pt>
                <c:pt idx="12">
                  <c:v>3.4270833333333334E-2</c:v>
                </c:pt>
                <c:pt idx="13">
                  <c:v>3.5775462962962981E-2</c:v>
                </c:pt>
                <c:pt idx="14">
                  <c:v>3.6539351851851865E-2</c:v>
                </c:pt>
                <c:pt idx="15">
                  <c:v>3.771990740740741E-2</c:v>
                </c:pt>
                <c:pt idx="16">
                  <c:v>4.1030092592592604E-2</c:v>
                </c:pt>
                <c:pt idx="17">
                  <c:v>4.1932870370370384E-2</c:v>
                </c:pt>
                <c:pt idx="18">
                  <c:v>4.3217592592592585E-2</c:v>
                </c:pt>
                <c:pt idx="19">
                  <c:v>4.4236111111111129E-2</c:v>
                </c:pt>
                <c:pt idx="20">
                  <c:v>4.5162037037037056E-2</c:v>
                </c:pt>
                <c:pt idx="21">
                  <c:v>4.7673611111111139E-2</c:v>
                </c:pt>
                <c:pt idx="22">
                  <c:v>4.937500000000003E-2</c:v>
                </c:pt>
                <c:pt idx="23">
                  <c:v>5.1006944444444452E-2</c:v>
                </c:pt>
                <c:pt idx="24">
                  <c:v>5.2025462962962982E-2</c:v>
                </c:pt>
                <c:pt idx="25">
                  <c:v>5.2916666666666667E-2</c:v>
                </c:pt>
                <c:pt idx="26">
                  <c:v>5.4849537037037072E-2</c:v>
                </c:pt>
                <c:pt idx="27">
                  <c:v>5.689814814814817E-2</c:v>
                </c:pt>
                <c:pt idx="28">
                  <c:v>5.812500000000001E-2</c:v>
                </c:pt>
                <c:pt idx="29">
                  <c:v>5.8877314814814841E-2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4628-4C4B-B88B-6312C1A7B1BF}"/>
            </c:ext>
          </c:extLst>
        </c:ser>
        <c:ser>
          <c:idx val="122"/>
          <c:order val="122"/>
          <c:tx>
            <c:strRef>
              <c:f>Sheet1!$A$124:$H$124</c:f>
              <c:strCache>
                <c:ptCount val="8"/>
                <c:pt idx="0">
                  <c:v>123</c:v>
                </c:pt>
                <c:pt idx="1">
                  <c:v>64</c:v>
                </c:pt>
                <c:pt idx="2">
                  <c:v>Горбаконь</c:v>
                </c:pt>
                <c:pt idx="3">
                  <c:v>Дмитрий</c:v>
                </c:pt>
                <c:pt idx="4">
                  <c:v>40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Sheet1!$BN$124:$CQ$124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9.131944444444446E-3</c:v>
                </c:pt>
                <c:pt idx="2">
                  <c:v>9.8611111111111156E-3</c:v>
                </c:pt>
                <c:pt idx="3">
                  <c:v>1.3564814814814821E-2</c:v>
                </c:pt>
                <c:pt idx="4">
                  <c:v>1.4236111111111116E-2</c:v>
                </c:pt>
                <c:pt idx="5">
                  <c:v>1.5335648148148154E-2</c:v>
                </c:pt>
                <c:pt idx="6">
                  <c:v>2.0196759259259262E-2</c:v>
                </c:pt>
                <c:pt idx="7">
                  <c:v>2.0891203703703703E-2</c:v>
                </c:pt>
                <c:pt idx="8">
                  <c:v>2.2141203703703718E-2</c:v>
                </c:pt>
                <c:pt idx="9">
                  <c:v>2.2951388888888896E-2</c:v>
                </c:pt>
                <c:pt idx="10">
                  <c:v>2.4236111111111111E-2</c:v>
                </c:pt>
                <c:pt idx="11">
                  <c:v>2.7349537037037033E-2</c:v>
                </c:pt>
                <c:pt idx="12">
                  <c:v>2.7997685185185181E-2</c:v>
                </c:pt>
                <c:pt idx="13">
                  <c:v>2.8946759259259283E-2</c:v>
                </c:pt>
                <c:pt idx="14">
                  <c:v>2.9525462962962976E-2</c:v>
                </c:pt>
                <c:pt idx="15">
                  <c:v>3.052083333333333E-2</c:v>
                </c:pt>
                <c:pt idx="16">
                  <c:v>3.2939814814814811E-2</c:v>
                </c:pt>
                <c:pt idx="17">
                  <c:v>3.3738425925925936E-2</c:v>
                </c:pt>
                <c:pt idx="18">
                  <c:v>3.4641203703703716E-2</c:v>
                </c:pt>
                <c:pt idx="19">
                  <c:v>3.4618055555555569E-2</c:v>
                </c:pt>
                <c:pt idx="20">
                  <c:v>3.5914351851851878E-2</c:v>
                </c:pt>
                <c:pt idx="21">
                  <c:v>3.918981481481483E-2</c:v>
                </c:pt>
                <c:pt idx="22">
                  <c:v>4.1817129629629635E-2</c:v>
                </c:pt>
                <c:pt idx="23">
                  <c:v>4.442129629629632E-2</c:v>
                </c:pt>
                <c:pt idx="24">
                  <c:v>4.6168981481481491E-2</c:v>
                </c:pt>
                <c:pt idx="25">
                  <c:v>4.7743055555555552E-2</c:v>
                </c:pt>
                <c:pt idx="26">
                  <c:v>5.1435185185185195E-2</c:v>
                </c:pt>
                <c:pt idx="27">
                  <c:v>5.4317129629629646E-2</c:v>
                </c:pt>
                <c:pt idx="28">
                  <c:v>5.7164351851851869E-2</c:v>
                </c:pt>
                <c:pt idx="29">
                  <c:v>5.8935185185185202E-2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4628-4C4B-B88B-6312C1A7B1BF}"/>
            </c:ext>
          </c:extLst>
        </c:ser>
        <c:ser>
          <c:idx val="123"/>
          <c:order val="123"/>
          <c:tx>
            <c:strRef>
              <c:f>Sheet1!$A$125:$H$125</c:f>
              <c:strCache>
                <c:ptCount val="8"/>
                <c:pt idx="0">
                  <c:v>124</c:v>
                </c:pt>
                <c:pt idx="1">
                  <c:v>132</c:v>
                </c:pt>
                <c:pt idx="2">
                  <c:v>Buzuk</c:v>
                </c:pt>
                <c:pt idx="3">
                  <c:v>Ilya</c:v>
                </c:pt>
                <c:pt idx="4">
                  <c:v>33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Sheet1!$BN$125:$CQ$125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1.0266203703703701E-2</c:v>
                </c:pt>
                <c:pt idx="2">
                  <c:v>1.0659722222222227E-2</c:v>
                </c:pt>
                <c:pt idx="3">
                  <c:v>1.3703703703703711E-2</c:v>
                </c:pt>
                <c:pt idx="4">
                  <c:v>1.412037037037038E-2</c:v>
                </c:pt>
                <c:pt idx="5">
                  <c:v>1.5046296296296301E-2</c:v>
                </c:pt>
                <c:pt idx="6">
                  <c:v>1.9409722222222231E-2</c:v>
                </c:pt>
                <c:pt idx="7">
                  <c:v>1.9884259259259268E-2</c:v>
                </c:pt>
                <c:pt idx="8">
                  <c:v>2.0972222222222225E-2</c:v>
                </c:pt>
                <c:pt idx="9">
                  <c:v>2.1655092592592587E-2</c:v>
                </c:pt>
                <c:pt idx="10">
                  <c:v>2.2696759259259264E-2</c:v>
                </c:pt>
                <c:pt idx="11">
                  <c:v>2.5636574074074076E-2</c:v>
                </c:pt>
                <c:pt idx="12">
                  <c:v>2.6064814814814818E-2</c:v>
                </c:pt>
                <c:pt idx="13">
                  <c:v>2.7060185185185215E-2</c:v>
                </c:pt>
                <c:pt idx="14">
                  <c:v>2.760416666666668E-2</c:v>
                </c:pt>
                <c:pt idx="15">
                  <c:v>2.8530092592592607E-2</c:v>
                </c:pt>
                <c:pt idx="16">
                  <c:v>3.0949074074074073E-2</c:v>
                </c:pt>
                <c:pt idx="17">
                  <c:v>3.1655092592592582E-2</c:v>
                </c:pt>
                <c:pt idx="18">
                  <c:v>3.2604166666666684E-2</c:v>
                </c:pt>
                <c:pt idx="19">
                  <c:v>3.304398148148148E-2</c:v>
                </c:pt>
                <c:pt idx="20">
                  <c:v>3.4502314814814805E-2</c:v>
                </c:pt>
                <c:pt idx="21">
                  <c:v>3.8043981481481484E-2</c:v>
                </c:pt>
                <c:pt idx="22">
                  <c:v>4.0937499999999988E-2</c:v>
                </c:pt>
                <c:pt idx="23">
                  <c:v>4.3854166666666666E-2</c:v>
                </c:pt>
                <c:pt idx="24">
                  <c:v>4.5844907407407404E-2</c:v>
                </c:pt>
                <c:pt idx="25">
                  <c:v>4.7766203703703686E-2</c:v>
                </c:pt>
                <c:pt idx="26">
                  <c:v>5.1712962962962961E-2</c:v>
                </c:pt>
                <c:pt idx="27">
                  <c:v>5.4456018518518529E-2</c:v>
                </c:pt>
                <c:pt idx="28">
                  <c:v>5.7442129629629635E-2</c:v>
                </c:pt>
                <c:pt idx="29">
                  <c:v>5.8958333333333335E-2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4628-4C4B-B88B-6312C1A7B1BF}"/>
            </c:ext>
          </c:extLst>
        </c:ser>
        <c:ser>
          <c:idx val="124"/>
          <c:order val="124"/>
          <c:tx>
            <c:strRef>
              <c:f>Sheet1!$A$126:$H$126</c:f>
              <c:strCache>
                <c:ptCount val="8"/>
                <c:pt idx="0">
                  <c:v>125</c:v>
                </c:pt>
                <c:pt idx="1">
                  <c:v>233</c:v>
                </c:pt>
                <c:pt idx="2">
                  <c:v>Сеньков</c:v>
                </c:pt>
                <c:pt idx="3">
                  <c:v>Алексей</c:v>
                </c:pt>
                <c:pt idx="4">
                  <c:v>46</c:v>
                </c:pt>
                <c:pt idx="5">
                  <c:v>Россия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Sheet1!$BN$126:$CQ$126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1.1967592592592592E-2</c:v>
                </c:pt>
                <c:pt idx="2">
                  <c:v>1.4398148148148146E-2</c:v>
                </c:pt>
                <c:pt idx="3">
                  <c:v>1.8067129629629627E-2</c:v>
                </c:pt>
                <c:pt idx="4">
                  <c:v>1.8564814814814812E-2</c:v>
                </c:pt>
                <c:pt idx="5">
                  <c:v>1.9756944444444438E-2</c:v>
                </c:pt>
                <c:pt idx="6">
                  <c:v>2.4189814814814817E-2</c:v>
                </c:pt>
                <c:pt idx="7">
                  <c:v>2.4733796296296295E-2</c:v>
                </c:pt>
                <c:pt idx="8">
                  <c:v>2.6041666666666671E-2</c:v>
                </c:pt>
                <c:pt idx="9">
                  <c:v>2.6909722222222224E-2</c:v>
                </c:pt>
                <c:pt idx="10">
                  <c:v>2.8923611111111108E-2</c:v>
                </c:pt>
                <c:pt idx="11">
                  <c:v>3.1874999999999987E-2</c:v>
                </c:pt>
                <c:pt idx="12">
                  <c:v>3.2430555555555546E-2</c:v>
                </c:pt>
                <c:pt idx="13">
                  <c:v>3.3564814814814825E-2</c:v>
                </c:pt>
                <c:pt idx="14">
                  <c:v>3.4143518518518517E-2</c:v>
                </c:pt>
                <c:pt idx="15">
                  <c:v>3.5115740740740753E-2</c:v>
                </c:pt>
                <c:pt idx="16">
                  <c:v>3.7557870370370366E-2</c:v>
                </c:pt>
                <c:pt idx="17">
                  <c:v>3.8252314814814808E-2</c:v>
                </c:pt>
                <c:pt idx="18">
                  <c:v>3.9131944444444428E-2</c:v>
                </c:pt>
                <c:pt idx="19">
                  <c:v>4.1296296296296289E-2</c:v>
                </c:pt>
                <c:pt idx="20">
                  <c:v>4.253472222222221E-2</c:v>
                </c:pt>
                <c:pt idx="21">
                  <c:v>4.5439814814814808E-2</c:v>
                </c:pt>
                <c:pt idx="22">
                  <c:v>4.748842592592592E-2</c:v>
                </c:pt>
                <c:pt idx="23">
                  <c:v>4.9340277777777775E-2</c:v>
                </c:pt>
                <c:pt idx="24">
                  <c:v>5.0763888888888886E-2</c:v>
                </c:pt>
                <c:pt idx="25">
                  <c:v>5.197916666666666E-2</c:v>
                </c:pt>
                <c:pt idx="26">
                  <c:v>5.4814814814814816E-2</c:v>
                </c:pt>
                <c:pt idx="27">
                  <c:v>5.6828703703703687E-2</c:v>
                </c:pt>
                <c:pt idx="28">
                  <c:v>5.8368055555555548E-2</c:v>
                </c:pt>
                <c:pt idx="29">
                  <c:v>5.9074074074074057E-2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4628-4C4B-B88B-6312C1A7B1BF}"/>
            </c:ext>
          </c:extLst>
        </c:ser>
        <c:ser>
          <c:idx val="125"/>
          <c:order val="125"/>
          <c:tx>
            <c:strRef>
              <c:f>Sheet1!$A$127:$H$127</c:f>
              <c:strCache>
                <c:ptCount val="8"/>
                <c:pt idx="0">
                  <c:v>126</c:v>
                </c:pt>
                <c:pt idx="1">
                  <c:v>94</c:v>
                </c:pt>
                <c:pt idx="2">
                  <c:v>Медведев</c:v>
                </c:pt>
                <c:pt idx="3">
                  <c:v>Кирилл</c:v>
                </c:pt>
                <c:pt idx="4">
                  <c:v>37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Sheet1!$BN$127:$CQ$127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1.3622685185185186E-2</c:v>
                </c:pt>
                <c:pt idx="2">
                  <c:v>1.5277777777777779E-2</c:v>
                </c:pt>
                <c:pt idx="3">
                  <c:v>1.8865740740740738E-2</c:v>
                </c:pt>
                <c:pt idx="4">
                  <c:v>1.9375000000000003E-2</c:v>
                </c:pt>
                <c:pt idx="5">
                  <c:v>2.0254629629629629E-2</c:v>
                </c:pt>
                <c:pt idx="6">
                  <c:v>2.387731481481481E-2</c:v>
                </c:pt>
                <c:pt idx="7">
                  <c:v>2.4386574074074074E-2</c:v>
                </c:pt>
                <c:pt idx="8">
                  <c:v>2.5439814814814818E-2</c:v>
                </c:pt>
                <c:pt idx="9">
                  <c:v>2.6192129629629621E-2</c:v>
                </c:pt>
                <c:pt idx="10">
                  <c:v>2.7210648148148137E-2</c:v>
                </c:pt>
                <c:pt idx="11">
                  <c:v>2.9918981481481477E-2</c:v>
                </c:pt>
                <c:pt idx="12">
                  <c:v>3.0462962962962969E-2</c:v>
                </c:pt>
                <c:pt idx="13">
                  <c:v>3.1550925925925954E-2</c:v>
                </c:pt>
                <c:pt idx="14">
                  <c:v>3.2129629629629647E-2</c:v>
                </c:pt>
                <c:pt idx="15">
                  <c:v>3.2939814814814838E-2</c:v>
                </c:pt>
                <c:pt idx="16">
                  <c:v>3.5335648148148158E-2</c:v>
                </c:pt>
                <c:pt idx="17">
                  <c:v>3.6018518518518533E-2</c:v>
                </c:pt>
                <c:pt idx="18">
                  <c:v>3.6979166666666674E-2</c:v>
                </c:pt>
                <c:pt idx="19">
                  <c:v>3.7175925925925932E-2</c:v>
                </c:pt>
                <c:pt idx="20">
                  <c:v>3.8530092592592602E-2</c:v>
                </c:pt>
                <c:pt idx="21">
                  <c:v>4.1446759259259267E-2</c:v>
                </c:pt>
                <c:pt idx="22">
                  <c:v>4.3923611111111122E-2</c:v>
                </c:pt>
                <c:pt idx="23">
                  <c:v>4.6388888888888896E-2</c:v>
                </c:pt>
                <c:pt idx="24">
                  <c:v>4.8055555555555574E-2</c:v>
                </c:pt>
                <c:pt idx="25">
                  <c:v>4.958333333333334E-2</c:v>
                </c:pt>
                <c:pt idx="26">
                  <c:v>5.284722222222224E-2</c:v>
                </c:pt>
                <c:pt idx="27">
                  <c:v>5.5231481481481493E-2</c:v>
                </c:pt>
                <c:pt idx="28">
                  <c:v>5.7696759259259267E-2</c:v>
                </c:pt>
                <c:pt idx="29">
                  <c:v>5.9131944444444418E-2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4628-4C4B-B88B-6312C1A7B1BF}"/>
            </c:ext>
          </c:extLst>
        </c:ser>
        <c:ser>
          <c:idx val="126"/>
          <c:order val="126"/>
          <c:tx>
            <c:strRef>
              <c:f>Sheet1!$A$128:$H$128</c:f>
              <c:strCache>
                <c:ptCount val="8"/>
                <c:pt idx="0">
                  <c:v>127</c:v>
                </c:pt>
                <c:pt idx="1">
                  <c:v>24</c:v>
                </c:pt>
                <c:pt idx="2">
                  <c:v>Горбунов</c:v>
                </c:pt>
                <c:pt idx="3">
                  <c:v>Дмитрий</c:v>
                </c:pt>
                <c:pt idx="4">
                  <c:v>36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Sheet1!$BN$128:$CQ$128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1.2430555555555556E-2</c:v>
                </c:pt>
                <c:pt idx="2">
                  <c:v>1.4675925925925926E-2</c:v>
                </c:pt>
                <c:pt idx="3">
                  <c:v>1.8263888888888885E-2</c:v>
                </c:pt>
                <c:pt idx="4">
                  <c:v>1.8750000000000003E-2</c:v>
                </c:pt>
                <c:pt idx="5">
                  <c:v>1.9710648148148144E-2</c:v>
                </c:pt>
                <c:pt idx="6">
                  <c:v>2.3252314814814809E-2</c:v>
                </c:pt>
                <c:pt idx="7">
                  <c:v>2.3726851851851846E-2</c:v>
                </c:pt>
                <c:pt idx="8">
                  <c:v>2.4861111111111112E-2</c:v>
                </c:pt>
                <c:pt idx="9">
                  <c:v>2.5624999999999995E-2</c:v>
                </c:pt>
                <c:pt idx="10">
                  <c:v>2.6539351851851856E-2</c:v>
                </c:pt>
                <c:pt idx="11">
                  <c:v>2.9050925925925924E-2</c:v>
                </c:pt>
                <c:pt idx="12">
                  <c:v>2.9513888888888895E-2</c:v>
                </c:pt>
                <c:pt idx="13">
                  <c:v>3.0497685185185197E-2</c:v>
                </c:pt>
                <c:pt idx="14">
                  <c:v>3.0983796296296301E-2</c:v>
                </c:pt>
                <c:pt idx="15">
                  <c:v>3.1736111111111132E-2</c:v>
                </c:pt>
                <c:pt idx="16">
                  <c:v>3.4004629629629635E-2</c:v>
                </c:pt>
                <c:pt idx="17">
                  <c:v>3.4664351851851849E-2</c:v>
                </c:pt>
                <c:pt idx="18">
                  <c:v>3.5682870370370379E-2</c:v>
                </c:pt>
                <c:pt idx="19">
                  <c:v>3.6678240740740733E-2</c:v>
                </c:pt>
                <c:pt idx="20">
                  <c:v>3.7939814814814815E-2</c:v>
                </c:pt>
                <c:pt idx="21">
                  <c:v>4.0868055555555546E-2</c:v>
                </c:pt>
                <c:pt idx="22">
                  <c:v>4.299768518518518E-2</c:v>
                </c:pt>
                <c:pt idx="23">
                  <c:v>4.5300925925925911E-2</c:v>
                </c:pt>
                <c:pt idx="24">
                  <c:v>4.6932870370370361E-2</c:v>
                </c:pt>
                <c:pt idx="25">
                  <c:v>4.84259259259259E-2</c:v>
                </c:pt>
                <c:pt idx="26">
                  <c:v>5.2060185185185182E-2</c:v>
                </c:pt>
                <c:pt idx="27">
                  <c:v>5.486111111111111E-2</c:v>
                </c:pt>
                <c:pt idx="28">
                  <c:v>5.7789351851851856E-2</c:v>
                </c:pt>
                <c:pt idx="29">
                  <c:v>5.9340277777777756E-2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4628-4C4B-B88B-6312C1A7B1BF}"/>
            </c:ext>
          </c:extLst>
        </c:ser>
        <c:ser>
          <c:idx val="127"/>
          <c:order val="127"/>
          <c:tx>
            <c:strRef>
              <c:f>Sheet1!$A$129:$H$129</c:f>
              <c:strCache>
                <c:ptCount val="8"/>
                <c:pt idx="0">
                  <c:v>128</c:v>
                </c:pt>
                <c:pt idx="1">
                  <c:v>191</c:v>
                </c:pt>
                <c:pt idx="2">
                  <c:v>Афанасьев</c:v>
                </c:pt>
                <c:pt idx="3">
                  <c:v>Александр</c:v>
                </c:pt>
                <c:pt idx="4">
                  <c:v>51</c:v>
                </c:pt>
                <c:pt idx="5">
                  <c:v>Россия</c:v>
                </c:pt>
                <c:pt idx="7">
                  <c:v>М 50-54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Sheet1!$BN$129:$CQ$129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9.1898148148148173E-3</c:v>
                </c:pt>
                <c:pt idx="2">
                  <c:v>1.1875000000000004E-2</c:v>
                </c:pt>
                <c:pt idx="3">
                  <c:v>1.6284722222222228E-2</c:v>
                </c:pt>
                <c:pt idx="4">
                  <c:v>1.6886574074074082E-2</c:v>
                </c:pt>
                <c:pt idx="5">
                  <c:v>1.8171296296296297E-2</c:v>
                </c:pt>
                <c:pt idx="6">
                  <c:v>2.2638888888888889E-2</c:v>
                </c:pt>
                <c:pt idx="7">
                  <c:v>2.3171296296296301E-2</c:v>
                </c:pt>
                <c:pt idx="8">
                  <c:v>2.4212962962962978E-2</c:v>
                </c:pt>
                <c:pt idx="9">
                  <c:v>2.4988425925925928E-2</c:v>
                </c:pt>
                <c:pt idx="10">
                  <c:v>2.5844907407407414E-2</c:v>
                </c:pt>
                <c:pt idx="11">
                  <c:v>2.8611111111111101E-2</c:v>
                </c:pt>
                <c:pt idx="12">
                  <c:v>2.9143518518518527E-2</c:v>
                </c:pt>
                <c:pt idx="13">
                  <c:v>3.0405092592592609E-2</c:v>
                </c:pt>
                <c:pt idx="14">
                  <c:v>3.1122685185185184E-2</c:v>
                </c:pt>
                <c:pt idx="15">
                  <c:v>3.2164351851851875E-2</c:v>
                </c:pt>
                <c:pt idx="16">
                  <c:v>3.4710648148148143E-2</c:v>
                </c:pt>
                <c:pt idx="17">
                  <c:v>3.5428240740740746E-2</c:v>
                </c:pt>
                <c:pt idx="18">
                  <c:v>3.6365740740740754E-2</c:v>
                </c:pt>
                <c:pt idx="19">
                  <c:v>3.7511574074074058E-2</c:v>
                </c:pt>
                <c:pt idx="20">
                  <c:v>3.8587962962962963E-2</c:v>
                </c:pt>
                <c:pt idx="21">
                  <c:v>4.1122685185185179E-2</c:v>
                </c:pt>
                <c:pt idx="22">
                  <c:v>4.3194444444444424E-2</c:v>
                </c:pt>
                <c:pt idx="23">
                  <c:v>4.5694444444444426E-2</c:v>
                </c:pt>
                <c:pt idx="24">
                  <c:v>4.737268518518517E-2</c:v>
                </c:pt>
                <c:pt idx="25">
                  <c:v>4.8888888888888871E-2</c:v>
                </c:pt>
                <c:pt idx="26">
                  <c:v>5.2465277777777763E-2</c:v>
                </c:pt>
                <c:pt idx="27">
                  <c:v>5.4965277777777766E-2</c:v>
                </c:pt>
                <c:pt idx="28">
                  <c:v>5.7708333333333306E-2</c:v>
                </c:pt>
                <c:pt idx="29">
                  <c:v>5.9340277777777756E-2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4628-4C4B-B88B-6312C1A7B1BF}"/>
            </c:ext>
          </c:extLst>
        </c:ser>
        <c:ser>
          <c:idx val="128"/>
          <c:order val="128"/>
          <c:tx>
            <c:strRef>
              <c:f>Sheet1!$A$130:$H$130</c:f>
              <c:strCache>
                <c:ptCount val="8"/>
                <c:pt idx="0">
                  <c:v>129</c:v>
                </c:pt>
                <c:pt idx="1">
                  <c:v>161</c:v>
                </c:pt>
                <c:pt idx="2">
                  <c:v>Коблова</c:v>
                </c:pt>
                <c:pt idx="3">
                  <c:v>Татьяна</c:v>
                </c:pt>
                <c:pt idx="4">
                  <c:v>48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Ж 40-49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Sheet1!$BN$130:$CQ$130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1.0023148148148146E-2</c:v>
                </c:pt>
                <c:pt idx="2">
                  <c:v>1.0208333333333337E-2</c:v>
                </c:pt>
                <c:pt idx="3">
                  <c:v>1.3680555555555557E-2</c:v>
                </c:pt>
                <c:pt idx="4">
                  <c:v>1.4224537037037036E-2</c:v>
                </c:pt>
                <c:pt idx="5">
                  <c:v>1.5243055555555551E-2</c:v>
                </c:pt>
                <c:pt idx="6">
                  <c:v>1.9236111111111107E-2</c:v>
                </c:pt>
                <c:pt idx="7">
                  <c:v>1.9687499999999997E-2</c:v>
                </c:pt>
                <c:pt idx="8">
                  <c:v>2.0868055555555556E-2</c:v>
                </c:pt>
                <c:pt idx="9">
                  <c:v>2.1620370370370373E-2</c:v>
                </c:pt>
                <c:pt idx="10">
                  <c:v>2.2743055555555558E-2</c:v>
                </c:pt>
                <c:pt idx="11">
                  <c:v>2.5995370370370363E-2</c:v>
                </c:pt>
                <c:pt idx="12">
                  <c:v>2.659722222222223E-2</c:v>
                </c:pt>
                <c:pt idx="13">
                  <c:v>2.7777777777777804E-2</c:v>
                </c:pt>
                <c:pt idx="14">
                  <c:v>2.8518518518518526E-2</c:v>
                </c:pt>
                <c:pt idx="15">
                  <c:v>2.944444444444444E-2</c:v>
                </c:pt>
                <c:pt idx="16">
                  <c:v>3.2280092592592596E-2</c:v>
                </c:pt>
                <c:pt idx="17">
                  <c:v>3.3043981481481494E-2</c:v>
                </c:pt>
                <c:pt idx="18">
                  <c:v>3.4027777777777768E-2</c:v>
                </c:pt>
                <c:pt idx="19">
                  <c:v>3.4143518518518531E-2</c:v>
                </c:pt>
                <c:pt idx="20">
                  <c:v>3.5729166666666673E-2</c:v>
                </c:pt>
                <c:pt idx="21">
                  <c:v>3.9201388888888897E-2</c:v>
                </c:pt>
                <c:pt idx="22">
                  <c:v>4.2025462962962973E-2</c:v>
                </c:pt>
                <c:pt idx="23">
                  <c:v>4.4872685185185196E-2</c:v>
                </c:pt>
                <c:pt idx="24">
                  <c:v>4.6851851851851867E-2</c:v>
                </c:pt>
                <c:pt idx="25">
                  <c:v>4.8553240740740744E-2</c:v>
                </c:pt>
                <c:pt idx="26">
                  <c:v>5.2384259259259269E-2</c:v>
                </c:pt>
                <c:pt idx="27">
                  <c:v>5.5104166666666676E-2</c:v>
                </c:pt>
                <c:pt idx="28">
                  <c:v>5.7731481481481495E-2</c:v>
                </c:pt>
                <c:pt idx="29">
                  <c:v>5.9444444444444466E-2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4628-4C4B-B88B-6312C1A7B1BF}"/>
            </c:ext>
          </c:extLst>
        </c:ser>
        <c:ser>
          <c:idx val="129"/>
          <c:order val="129"/>
          <c:tx>
            <c:strRef>
              <c:f>Sheet1!$A$131:$H$131</c:f>
              <c:strCache>
                <c:ptCount val="8"/>
                <c:pt idx="0">
                  <c:v>130</c:v>
                </c:pt>
                <c:pt idx="1">
                  <c:v>63</c:v>
                </c:pt>
                <c:pt idx="2">
                  <c:v>Воробей</c:v>
                </c:pt>
                <c:pt idx="3">
                  <c:v>Дмитрий</c:v>
                </c:pt>
                <c:pt idx="4">
                  <c:v>38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Sheet1!$BN$131:$CQ$131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1.0567129629629635E-2</c:v>
                </c:pt>
                <c:pt idx="2">
                  <c:v>1.2384259259259258E-2</c:v>
                </c:pt>
                <c:pt idx="3">
                  <c:v>1.6331018518518516E-2</c:v>
                </c:pt>
                <c:pt idx="4">
                  <c:v>1.6875000000000001E-2</c:v>
                </c:pt>
                <c:pt idx="5">
                  <c:v>1.7893518518518517E-2</c:v>
                </c:pt>
                <c:pt idx="6">
                  <c:v>2.1932870370370366E-2</c:v>
                </c:pt>
                <c:pt idx="7">
                  <c:v>2.2361111111111109E-2</c:v>
                </c:pt>
                <c:pt idx="8">
                  <c:v>2.3402777777777786E-2</c:v>
                </c:pt>
                <c:pt idx="9">
                  <c:v>2.4143518518518509E-2</c:v>
                </c:pt>
                <c:pt idx="10">
                  <c:v>2.5185185185185185E-2</c:v>
                </c:pt>
                <c:pt idx="11">
                  <c:v>2.7731481481481454E-2</c:v>
                </c:pt>
                <c:pt idx="12">
                  <c:v>2.8182870370370358E-2</c:v>
                </c:pt>
                <c:pt idx="13">
                  <c:v>2.9074074074074072E-2</c:v>
                </c:pt>
                <c:pt idx="14">
                  <c:v>2.9560185185185189E-2</c:v>
                </c:pt>
                <c:pt idx="15">
                  <c:v>3.0277777777777792E-2</c:v>
                </c:pt>
                <c:pt idx="16">
                  <c:v>3.2685185185185206E-2</c:v>
                </c:pt>
                <c:pt idx="17">
                  <c:v>3.337962962962962E-2</c:v>
                </c:pt>
                <c:pt idx="18">
                  <c:v>3.4305555555555561E-2</c:v>
                </c:pt>
                <c:pt idx="19">
                  <c:v>3.5069444444444445E-2</c:v>
                </c:pt>
                <c:pt idx="20">
                  <c:v>3.6388888888888887E-2</c:v>
                </c:pt>
                <c:pt idx="21">
                  <c:v>3.9050925925925919E-2</c:v>
                </c:pt>
                <c:pt idx="22">
                  <c:v>4.1412037037037025E-2</c:v>
                </c:pt>
                <c:pt idx="23">
                  <c:v>4.4872685185185196E-2</c:v>
                </c:pt>
                <c:pt idx="24">
                  <c:v>4.6747685185185184E-2</c:v>
                </c:pt>
                <c:pt idx="25">
                  <c:v>4.8333333333333311E-2</c:v>
                </c:pt>
                <c:pt idx="26">
                  <c:v>5.2395833333333336E-2</c:v>
                </c:pt>
                <c:pt idx="27">
                  <c:v>5.5648148148148141E-2</c:v>
                </c:pt>
                <c:pt idx="28">
                  <c:v>5.8773148148148158E-2</c:v>
                </c:pt>
                <c:pt idx="29">
                  <c:v>6.0335648148148124E-2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4628-4C4B-B88B-6312C1A7B1BF}"/>
            </c:ext>
          </c:extLst>
        </c:ser>
        <c:ser>
          <c:idx val="130"/>
          <c:order val="130"/>
          <c:tx>
            <c:strRef>
              <c:f>Sheet1!$A$132:$H$132</c:f>
              <c:strCache>
                <c:ptCount val="8"/>
                <c:pt idx="0">
                  <c:v>131</c:v>
                </c:pt>
                <c:pt idx="1">
                  <c:v>159</c:v>
                </c:pt>
                <c:pt idx="2">
                  <c:v>Автушко</c:v>
                </c:pt>
                <c:pt idx="3">
                  <c:v>Михаил</c:v>
                </c:pt>
                <c:pt idx="4">
                  <c:v>34</c:v>
                </c:pt>
                <c:pt idx="5">
                  <c:v>Республика Беларусь</c:v>
                </c:pt>
                <c:pt idx="6">
                  <c:v>Аист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Sheet1!$BN$132:$CQ$132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8.6226851851851846E-3</c:v>
                </c:pt>
                <c:pt idx="2">
                  <c:v>9.7337962962962994E-3</c:v>
                </c:pt>
                <c:pt idx="3">
                  <c:v>1.2719907407407409E-2</c:v>
                </c:pt>
                <c:pt idx="4">
                  <c:v>1.320601851851852E-2</c:v>
                </c:pt>
                <c:pt idx="5">
                  <c:v>1.4097222222222226E-2</c:v>
                </c:pt>
                <c:pt idx="6">
                  <c:v>1.7777777777777781E-2</c:v>
                </c:pt>
                <c:pt idx="7">
                  <c:v>1.815972222222223E-2</c:v>
                </c:pt>
                <c:pt idx="8">
                  <c:v>1.9062499999999996E-2</c:v>
                </c:pt>
                <c:pt idx="9">
                  <c:v>1.982638888888888E-2</c:v>
                </c:pt>
                <c:pt idx="10">
                  <c:v>2.0671296296296299E-2</c:v>
                </c:pt>
                <c:pt idx="11">
                  <c:v>2.315972222222222E-2</c:v>
                </c:pt>
                <c:pt idx="12">
                  <c:v>2.359953703703703E-2</c:v>
                </c:pt>
                <c:pt idx="13">
                  <c:v>2.4317129629629647E-2</c:v>
                </c:pt>
                <c:pt idx="14">
                  <c:v>2.4791666666666684E-2</c:v>
                </c:pt>
                <c:pt idx="15">
                  <c:v>2.5497685185185207E-2</c:v>
                </c:pt>
                <c:pt idx="16">
                  <c:v>2.7071759259259254E-2</c:v>
                </c:pt>
                <c:pt idx="17">
                  <c:v>2.7650462962962946E-2</c:v>
                </c:pt>
                <c:pt idx="18">
                  <c:v>2.8379629629629644E-2</c:v>
                </c:pt>
                <c:pt idx="19">
                  <c:v>2.88773148148148E-2</c:v>
                </c:pt>
                <c:pt idx="20">
                  <c:v>3.034722222222222E-2</c:v>
                </c:pt>
                <c:pt idx="21">
                  <c:v>3.3715277777777761E-2</c:v>
                </c:pt>
                <c:pt idx="22">
                  <c:v>3.6319444444444432E-2</c:v>
                </c:pt>
                <c:pt idx="23">
                  <c:v>3.9629629629629626E-2</c:v>
                </c:pt>
                <c:pt idx="24">
                  <c:v>4.1770833333333313E-2</c:v>
                </c:pt>
                <c:pt idx="25">
                  <c:v>4.3414351851851829E-2</c:v>
                </c:pt>
                <c:pt idx="26">
                  <c:v>4.8668981481481466E-2</c:v>
                </c:pt>
                <c:pt idx="27">
                  <c:v>5.2372685185185175E-2</c:v>
                </c:pt>
                <c:pt idx="28">
                  <c:v>5.8414351851851842E-2</c:v>
                </c:pt>
                <c:pt idx="29">
                  <c:v>6.1157407407407383E-2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4628-4C4B-B88B-6312C1A7B1BF}"/>
            </c:ext>
          </c:extLst>
        </c:ser>
        <c:ser>
          <c:idx val="131"/>
          <c:order val="131"/>
          <c:tx>
            <c:strRef>
              <c:f>Sheet1!$A$133:$H$133</c:f>
              <c:strCache>
                <c:ptCount val="8"/>
                <c:pt idx="0">
                  <c:v>132</c:v>
                </c:pt>
                <c:pt idx="1">
                  <c:v>253</c:v>
                </c:pt>
                <c:pt idx="2">
                  <c:v>Зайцева</c:v>
                </c:pt>
                <c:pt idx="3">
                  <c:v>Наталья</c:v>
                </c:pt>
                <c:pt idx="4">
                  <c:v>44</c:v>
                </c:pt>
                <c:pt idx="5">
                  <c:v>Россия</c:v>
                </c:pt>
                <c:pt idx="7">
                  <c:v>Ж 40-49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Sheet1!$BN$133:$CQ$133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1.0219907407407407E-2</c:v>
                </c:pt>
                <c:pt idx="2">
                  <c:v>1.1041666666666665E-2</c:v>
                </c:pt>
                <c:pt idx="3">
                  <c:v>1.6331018518518522E-2</c:v>
                </c:pt>
                <c:pt idx="4">
                  <c:v>1.7164351851851847E-2</c:v>
                </c:pt>
                <c:pt idx="5">
                  <c:v>1.8807870370370364E-2</c:v>
                </c:pt>
                <c:pt idx="6">
                  <c:v>2.4664351851851854E-2</c:v>
                </c:pt>
                <c:pt idx="7">
                  <c:v>2.5381944444444443E-2</c:v>
                </c:pt>
                <c:pt idx="8">
                  <c:v>2.6909722222222224E-2</c:v>
                </c:pt>
                <c:pt idx="9">
                  <c:v>2.7974537037037034E-2</c:v>
                </c:pt>
                <c:pt idx="10">
                  <c:v>2.9467592592592587E-2</c:v>
                </c:pt>
                <c:pt idx="11">
                  <c:v>3.3009259259259238E-2</c:v>
                </c:pt>
                <c:pt idx="12">
                  <c:v>3.3657407407407414E-2</c:v>
                </c:pt>
                <c:pt idx="13">
                  <c:v>3.4907407407407429E-2</c:v>
                </c:pt>
                <c:pt idx="14">
                  <c:v>3.5578703703703696E-2</c:v>
                </c:pt>
                <c:pt idx="15">
                  <c:v>3.6631944444444453E-2</c:v>
                </c:pt>
                <c:pt idx="16">
                  <c:v>3.9444444444444476E-2</c:v>
                </c:pt>
                <c:pt idx="17">
                  <c:v>4.0231481481481479E-2</c:v>
                </c:pt>
                <c:pt idx="18">
                  <c:v>4.1134259259259259E-2</c:v>
                </c:pt>
                <c:pt idx="19">
                  <c:v>4.1249999999999995E-2</c:v>
                </c:pt>
                <c:pt idx="20">
                  <c:v>4.2592592592592599E-2</c:v>
                </c:pt>
                <c:pt idx="21">
                  <c:v>4.5578703703703691E-2</c:v>
                </c:pt>
                <c:pt idx="22">
                  <c:v>4.7870370370370369E-2</c:v>
                </c:pt>
                <c:pt idx="23">
                  <c:v>5.019675925925926E-2</c:v>
                </c:pt>
                <c:pt idx="24">
                  <c:v>5.1782407407407416E-2</c:v>
                </c:pt>
                <c:pt idx="25">
                  <c:v>5.3113425925925911E-2</c:v>
                </c:pt>
                <c:pt idx="26">
                  <c:v>5.6076388888888884E-2</c:v>
                </c:pt>
                <c:pt idx="27">
                  <c:v>5.8148148148148143E-2</c:v>
                </c:pt>
                <c:pt idx="28">
                  <c:v>6.011574074074072E-2</c:v>
                </c:pt>
                <c:pt idx="29">
                  <c:v>6.1180555555555544E-2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4628-4C4B-B88B-6312C1A7B1BF}"/>
            </c:ext>
          </c:extLst>
        </c:ser>
        <c:ser>
          <c:idx val="132"/>
          <c:order val="132"/>
          <c:tx>
            <c:strRef>
              <c:f>Sheet1!$A$134:$H$134</c:f>
              <c:strCache>
                <c:ptCount val="8"/>
                <c:pt idx="0">
                  <c:v>133</c:v>
                </c:pt>
                <c:pt idx="1">
                  <c:v>174</c:v>
                </c:pt>
                <c:pt idx="2">
                  <c:v>Соловьева</c:v>
                </c:pt>
                <c:pt idx="3">
                  <c:v>Оксана</c:v>
                </c:pt>
                <c:pt idx="4">
                  <c:v>24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Ж 18-29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Sheet1!$BN$134:$CQ$134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1.4027777777777774E-2</c:v>
                </c:pt>
                <c:pt idx="2">
                  <c:v>1.684027777777778E-2</c:v>
                </c:pt>
                <c:pt idx="3">
                  <c:v>1.9421296296296298E-2</c:v>
                </c:pt>
                <c:pt idx="4">
                  <c:v>1.9722222222222224E-2</c:v>
                </c:pt>
                <c:pt idx="5">
                  <c:v>2.0428240740740747E-2</c:v>
                </c:pt>
                <c:pt idx="6">
                  <c:v>2.3182870370370368E-2</c:v>
                </c:pt>
                <c:pt idx="7">
                  <c:v>2.3518518518518522E-2</c:v>
                </c:pt>
                <c:pt idx="8">
                  <c:v>2.4293981481481486E-2</c:v>
                </c:pt>
                <c:pt idx="9">
                  <c:v>2.4837962962962964E-2</c:v>
                </c:pt>
                <c:pt idx="10">
                  <c:v>2.568287037037037E-2</c:v>
                </c:pt>
                <c:pt idx="11">
                  <c:v>2.7731481481481468E-2</c:v>
                </c:pt>
                <c:pt idx="12">
                  <c:v>2.8067129629629636E-2</c:v>
                </c:pt>
                <c:pt idx="13">
                  <c:v>2.8854166666666681E-2</c:v>
                </c:pt>
                <c:pt idx="14">
                  <c:v>2.9386574074074079E-2</c:v>
                </c:pt>
                <c:pt idx="15">
                  <c:v>3.0081018518518521E-2</c:v>
                </c:pt>
                <c:pt idx="16">
                  <c:v>3.2106481481481486E-2</c:v>
                </c:pt>
                <c:pt idx="17">
                  <c:v>3.2708333333333339E-2</c:v>
                </c:pt>
                <c:pt idx="18">
                  <c:v>3.349537037037037E-2</c:v>
                </c:pt>
                <c:pt idx="19">
                  <c:v>3.4050925925925943E-2</c:v>
                </c:pt>
                <c:pt idx="20">
                  <c:v>3.5497685185185202E-2</c:v>
                </c:pt>
                <c:pt idx="21">
                  <c:v>3.9201388888888897E-2</c:v>
                </c:pt>
                <c:pt idx="22">
                  <c:v>4.2465277777777782E-2</c:v>
                </c:pt>
                <c:pt idx="23">
                  <c:v>4.5810185185185204E-2</c:v>
                </c:pt>
                <c:pt idx="24">
                  <c:v>4.8171296296296323E-2</c:v>
                </c:pt>
                <c:pt idx="25">
                  <c:v>5.0185185185185194E-2</c:v>
                </c:pt>
                <c:pt idx="26">
                  <c:v>5.4548611111111145E-2</c:v>
                </c:pt>
                <c:pt idx="27">
                  <c:v>5.780092592592595E-2</c:v>
                </c:pt>
                <c:pt idx="28">
                  <c:v>6.083333333333335E-2</c:v>
                </c:pt>
                <c:pt idx="29">
                  <c:v>6.2928240740740743E-2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4628-4C4B-B88B-6312C1A7B1BF}"/>
            </c:ext>
          </c:extLst>
        </c:ser>
        <c:ser>
          <c:idx val="133"/>
          <c:order val="133"/>
          <c:tx>
            <c:strRef>
              <c:f>Sheet1!$A$135:$H$135</c:f>
              <c:strCache>
                <c:ptCount val="8"/>
                <c:pt idx="0">
                  <c:v>134</c:v>
                </c:pt>
                <c:pt idx="1">
                  <c:v>142</c:v>
                </c:pt>
                <c:pt idx="2">
                  <c:v>Астапкович</c:v>
                </c:pt>
                <c:pt idx="3">
                  <c:v>Алексей</c:v>
                </c:pt>
                <c:pt idx="4">
                  <c:v>47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Sheet1!$BN$135:$CQ$135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8.2175925925925888E-3</c:v>
                </c:pt>
                <c:pt idx="2">
                  <c:v>1.079861111111111E-2</c:v>
                </c:pt>
                <c:pt idx="3">
                  <c:v>1.3356481481481483E-2</c:v>
                </c:pt>
                <c:pt idx="4">
                  <c:v>1.3738425925925925E-2</c:v>
                </c:pt>
                <c:pt idx="5">
                  <c:v>1.4513888888888882E-2</c:v>
                </c:pt>
                <c:pt idx="6">
                  <c:v>1.8125000000000002E-2</c:v>
                </c:pt>
                <c:pt idx="7">
                  <c:v>1.8553240740740731E-2</c:v>
                </c:pt>
                <c:pt idx="8">
                  <c:v>1.9583333333333341E-2</c:v>
                </c:pt>
                <c:pt idx="9">
                  <c:v>2.0347222222222225E-2</c:v>
                </c:pt>
                <c:pt idx="10">
                  <c:v>2.1493055555555557E-2</c:v>
                </c:pt>
                <c:pt idx="11">
                  <c:v>2.4444444444444435E-2</c:v>
                </c:pt>
                <c:pt idx="12">
                  <c:v>2.4999999999999994E-2</c:v>
                </c:pt>
                <c:pt idx="13">
                  <c:v>2.6296296296296304E-2</c:v>
                </c:pt>
                <c:pt idx="14">
                  <c:v>2.715277777777779E-2</c:v>
                </c:pt>
                <c:pt idx="15">
                  <c:v>2.82175925925926E-2</c:v>
                </c:pt>
                <c:pt idx="16">
                  <c:v>3.092592592592594E-2</c:v>
                </c:pt>
                <c:pt idx="17">
                  <c:v>3.1643518518518515E-2</c:v>
                </c:pt>
                <c:pt idx="18">
                  <c:v>3.2777777777777767E-2</c:v>
                </c:pt>
                <c:pt idx="19">
                  <c:v>3.3391203703703701E-2</c:v>
                </c:pt>
                <c:pt idx="20">
                  <c:v>3.5266203703703702E-2</c:v>
                </c:pt>
                <c:pt idx="21">
                  <c:v>4.0104166666666677E-2</c:v>
                </c:pt>
                <c:pt idx="22">
                  <c:v>4.2800925925925937E-2</c:v>
                </c:pt>
                <c:pt idx="23">
                  <c:v>4.5509259259259249E-2</c:v>
                </c:pt>
                <c:pt idx="24">
                  <c:v>4.7407407407407398E-2</c:v>
                </c:pt>
                <c:pt idx="25">
                  <c:v>4.9189814814814797E-2</c:v>
                </c:pt>
                <c:pt idx="26">
                  <c:v>5.3657407407407404E-2</c:v>
                </c:pt>
                <c:pt idx="27">
                  <c:v>5.7557870370370384E-2</c:v>
                </c:pt>
                <c:pt idx="28">
                  <c:v>6.1145833333333344E-2</c:v>
                </c:pt>
                <c:pt idx="29">
                  <c:v>6.2962962962962943E-2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4628-4C4B-B88B-6312C1A7B1BF}"/>
            </c:ext>
          </c:extLst>
        </c:ser>
        <c:ser>
          <c:idx val="134"/>
          <c:order val="134"/>
          <c:tx>
            <c:strRef>
              <c:f>Sheet1!$A$136:$H$136</c:f>
              <c:strCache>
                <c:ptCount val="8"/>
                <c:pt idx="0">
                  <c:v>135</c:v>
                </c:pt>
                <c:pt idx="1">
                  <c:v>240</c:v>
                </c:pt>
                <c:pt idx="2">
                  <c:v>Новиков</c:v>
                </c:pt>
                <c:pt idx="3">
                  <c:v>Андрей</c:v>
                </c:pt>
                <c:pt idx="4">
                  <c:v>35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Sheet1!$BN$136:$CQ$136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1.1296296296296294E-2</c:v>
                </c:pt>
                <c:pt idx="2">
                  <c:v>1.4201388888888888E-2</c:v>
                </c:pt>
                <c:pt idx="3">
                  <c:v>1.9629629629629629E-2</c:v>
                </c:pt>
                <c:pt idx="4">
                  <c:v>2.028935185185185E-2</c:v>
                </c:pt>
                <c:pt idx="5">
                  <c:v>2.1620370370370373E-2</c:v>
                </c:pt>
                <c:pt idx="6">
                  <c:v>2.6388888888888892E-2</c:v>
                </c:pt>
                <c:pt idx="7">
                  <c:v>2.6967592592592599E-2</c:v>
                </c:pt>
                <c:pt idx="8">
                  <c:v>2.837962962962963E-2</c:v>
                </c:pt>
                <c:pt idx="9">
                  <c:v>2.9224537037037035E-2</c:v>
                </c:pt>
                <c:pt idx="10">
                  <c:v>3.052083333333333E-2</c:v>
                </c:pt>
                <c:pt idx="11">
                  <c:v>3.3564814814814797E-2</c:v>
                </c:pt>
                <c:pt idx="12">
                  <c:v>3.4189814814814812E-2</c:v>
                </c:pt>
                <c:pt idx="13">
                  <c:v>3.5509259259259268E-2</c:v>
                </c:pt>
                <c:pt idx="14">
                  <c:v>3.5995370370370372E-2</c:v>
                </c:pt>
                <c:pt idx="15">
                  <c:v>3.6886574074074086E-2</c:v>
                </c:pt>
                <c:pt idx="16">
                  <c:v>3.9826388888888897E-2</c:v>
                </c:pt>
                <c:pt idx="17">
                  <c:v>4.0636574074074061E-2</c:v>
                </c:pt>
                <c:pt idx="18">
                  <c:v>4.1805555555555568E-2</c:v>
                </c:pt>
                <c:pt idx="19">
                  <c:v>4.233796296296298E-2</c:v>
                </c:pt>
                <c:pt idx="20">
                  <c:v>4.3425925925925951E-2</c:v>
                </c:pt>
                <c:pt idx="21">
                  <c:v>4.6469907407407432E-2</c:v>
                </c:pt>
                <c:pt idx="22">
                  <c:v>4.9062500000000037E-2</c:v>
                </c:pt>
                <c:pt idx="23">
                  <c:v>5.1585648148148172E-2</c:v>
                </c:pt>
                <c:pt idx="24">
                  <c:v>5.3368055555555571E-2</c:v>
                </c:pt>
                <c:pt idx="25">
                  <c:v>5.4918981481481499E-2</c:v>
                </c:pt>
                <c:pt idx="26">
                  <c:v>5.8009259259259288E-2</c:v>
                </c:pt>
                <c:pt idx="27">
                  <c:v>6.0381944444444474E-2</c:v>
                </c:pt>
                <c:pt idx="28">
                  <c:v>6.2430555555555572E-2</c:v>
                </c:pt>
                <c:pt idx="29">
                  <c:v>6.3506944444444435E-2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4628-4C4B-B88B-6312C1A7B1BF}"/>
            </c:ext>
          </c:extLst>
        </c:ser>
        <c:ser>
          <c:idx val="135"/>
          <c:order val="135"/>
          <c:tx>
            <c:strRef>
              <c:f>Sheet1!$A$137:$H$137</c:f>
              <c:strCache>
                <c:ptCount val="8"/>
                <c:pt idx="0">
                  <c:v>136</c:v>
                </c:pt>
                <c:pt idx="1">
                  <c:v>232</c:v>
                </c:pt>
                <c:pt idx="2">
                  <c:v>Sterlikov</c:v>
                </c:pt>
                <c:pt idx="3">
                  <c:v>Sergei</c:v>
                </c:pt>
                <c:pt idx="4">
                  <c:v>61</c:v>
                </c:pt>
                <c:pt idx="5">
                  <c:v>Россия</c:v>
                </c:pt>
                <c:pt idx="7">
                  <c:v>М 60-69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Sheet1!$BN$137:$CQ$137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1.2233796296296298E-2</c:v>
                </c:pt>
                <c:pt idx="2">
                  <c:v>1.4583333333333337E-2</c:v>
                </c:pt>
                <c:pt idx="3">
                  <c:v>1.787037037037037E-2</c:v>
                </c:pt>
                <c:pt idx="4">
                  <c:v>1.8333333333333333E-2</c:v>
                </c:pt>
                <c:pt idx="5">
                  <c:v>1.9363425925925923E-2</c:v>
                </c:pt>
                <c:pt idx="6">
                  <c:v>2.3009259259259257E-2</c:v>
                </c:pt>
                <c:pt idx="7">
                  <c:v>2.355324074074075E-2</c:v>
                </c:pt>
                <c:pt idx="8">
                  <c:v>2.4745370370370376E-2</c:v>
                </c:pt>
                <c:pt idx="9">
                  <c:v>2.5324074074074082E-2</c:v>
                </c:pt>
                <c:pt idx="10">
                  <c:v>2.6192129629629635E-2</c:v>
                </c:pt>
                <c:pt idx="11">
                  <c:v>2.8611111111111115E-2</c:v>
                </c:pt>
                <c:pt idx="12">
                  <c:v>2.9143518518518513E-2</c:v>
                </c:pt>
                <c:pt idx="13">
                  <c:v>3.0081018518518521E-2</c:v>
                </c:pt>
                <c:pt idx="14">
                  <c:v>3.0474537037037064E-2</c:v>
                </c:pt>
                <c:pt idx="15">
                  <c:v>3.1076388888888917E-2</c:v>
                </c:pt>
                <c:pt idx="16">
                  <c:v>3.2951388888888905E-2</c:v>
                </c:pt>
                <c:pt idx="17">
                  <c:v>3.3518518518518531E-2</c:v>
                </c:pt>
                <c:pt idx="18">
                  <c:v>3.4305555555555561E-2</c:v>
                </c:pt>
                <c:pt idx="19">
                  <c:v>3.5405092592592599E-2</c:v>
                </c:pt>
                <c:pt idx="20">
                  <c:v>3.6886574074074086E-2</c:v>
                </c:pt>
                <c:pt idx="21">
                  <c:v>3.99189814814815E-2</c:v>
                </c:pt>
                <c:pt idx="22">
                  <c:v>4.2430555555555555E-2</c:v>
                </c:pt>
                <c:pt idx="23">
                  <c:v>4.5115740740740734E-2</c:v>
                </c:pt>
                <c:pt idx="24">
                  <c:v>4.6828703703703706E-2</c:v>
                </c:pt>
                <c:pt idx="25">
                  <c:v>4.8356481481481473E-2</c:v>
                </c:pt>
                <c:pt idx="26">
                  <c:v>5.1759259259259283E-2</c:v>
                </c:pt>
                <c:pt idx="27">
                  <c:v>5.4305555555555579E-2</c:v>
                </c:pt>
                <c:pt idx="28">
                  <c:v>6.1712962962962969E-2</c:v>
                </c:pt>
                <c:pt idx="29">
                  <c:v>6.3564814814814796E-2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4628-4C4B-B88B-6312C1A7B1BF}"/>
            </c:ext>
          </c:extLst>
        </c:ser>
        <c:ser>
          <c:idx val="136"/>
          <c:order val="136"/>
          <c:tx>
            <c:strRef>
              <c:f>Sheet1!$A$138:$H$138</c:f>
              <c:strCache>
                <c:ptCount val="8"/>
                <c:pt idx="0">
                  <c:v>137</c:v>
                </c:pt>
                <c:pt idx="1">
                  <c:v>156</c:v>
                </c:pt>
                <c:pt idx="2">
                  <c:v>Tryfanov</c:v>
                </c:pt>
                <c:pt idx="3">
                  <c:v>Ivan</c:v>
                </c:pt>
                <c:pt idx="4">
                  <c:v>35</c:v>
                </c:pt>
                <c:pt idx="5">
                  <c:v>Россия</c:v>
                </c:pt>
                <c:pt idx="6">
                  <c:v>ENDURANCE HUNTERS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Sheet1!$BN$138:$CQ$138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1.1944444444444442E-2</c:v>
                </c:pt>
                <c:pt idx="2">
                  <c:v>1.3310185185185182E-2</c:v>
                </c:pt>
                <c:pt idx="3">
                  <c:v>1.7488425925925921E-2</c:v>
                </c:pt>
                <c:pt idx="4">
                  <c:v>1.804398148148148E-2</c:v>
                </c:pt>
                <c:pt idx="5">
                  <c:v>1.9212962962962959E-2</c:v>
                </c:pt>
                <c:pt idx="6">
                  <c:v>2.3356481481481478E-2</c:v>
                </c:pt>
                <c:pt idx="7">
                  <c:v>2.3831018518518515E-2</c:v>
                </c:pt>
                <c:pt idx="8">
                  <c:v>2.4953703703703714E-2</c:v>
                </c:pt>
                <c:pt idx="9">
                  <c:v>2.5787037037037025E-2</c:v>
                </c:pt>
                <c:pt idx="10">
                  <c:v>2.6944444444444438E-2</c:v>
                </c:pt>
                <c:pt idx="11">
                  <c:v>2.949074074074072E-2</c:v>
                </c:pt>
                <c:pt idx="12">
                  <c:v>2.9942129629629624E-2</c:v>
                </c:pt>
                <c:pt idx="13">
                  <c:v>3.0960648148148154E-2</c:v>
                </c:pt>
                <c:pt idx="14">
                  <c:v>3.1562500000000007E-2</c:v>
                </c:pt>
                <c:pt idx="15">
                  <c:v>3.2233796296296302E-2</c:v>
                </c:pt>
                <c:pt idx="16">
                  <c:v>3.4456018518518511E-2</c:v>
                </c:pt>
                <c:pt idx="17">
                  <c:v>3.5104166666666659E-2</c:v>
                </c:pt>
                <c:pt idx="18">
                  <c:v>3.6030092592592572E-2</c:v>
                </c:pt>
                <c:pt idx="19">
                  <c:v>3.6932870370370366E-2</c:v>
                </c:pt>
                <c:pt idx="20">
                  <c:v>3.8067129629629631E-2</c:v>
                </c:pt>
                <c:pt idx="21">
                  <c:v>4.0983796296296296E-2</c:v>
                </c:pt>
                <c:pt idx="22">
                  <c:v>4.3414351851851857E-2</c:v>
                </c:pt>
                <c:pt idx="23">
                  <c:v>4.6377314814814802E-2</c:v>
                </c:pt>
                <c:pt idx="24">
                  <c:v>4.9039351851851848E-2</c:v>
                </c:pt>
                <c:pt idx="25">
                  <c:v>5.0555555555555548E-2</c:v>
                </c:pt>
                <c:pt idx="26">
                  <c:v>5.5821759259259252E-2</c:v>
                </c:pt>
                <c:pt idx="27">
                  <c:v>5.8807870370370358E-2</c:v>
                </c:pt>
                <c:pt idx="28">
                  <c:v>6.1990740740740735E-2</c:v>
                </c:pt>
                <c:pt idx="29">
                  <c:v>6.387731481481479E-2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4628-4C4B-B88B-6312C1A7B1BF}"/>
            </c:ext>
          </c:extLst>
        </c:ser>
        <c:ser>
          <c:idx val="137"/>
          <c:order val="137"/>
          <c:tx>
            <c:strRef>
              <c:f>Sheet1!$A$139:$H$139</c:f>
              <c:strCache>
                <c:ptCount val="8"/>
                <c:pt idx="0">
                  <c:v>138</c:v>
                </c:pt>
                <c:pt idx="1">
                  <c:v>220</c:v>
                </c:pt>
                <c:pt idx="2">
                  <c:v>Галкин</c:v>
                </c:pt>
                <c:pt idx="3">
                  <c:v>Сергей</c:v>
                </c:pt>
                <c:pt idx="4">
                  <c:v>37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Sheet1!$BN$139:$CQ$139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1.3310185185185182E-2</c:v>
                </c:pt>
                <c:pt idx="2">
                  <c:v>1.4224537037037036E-2</c:v>
                </c:pt>
                <c:pt idx="3">
                  <c:v>1.8622685185185187E-2</c:v>
                </c:pt>
                <c:pt idx="4">
                  <c:v>1.9259259259259254E-2</c:v>
                </c:pt>
                <c:pt idx="5">
                  <c:v>2.0358796296296292E-2</c:v>
                </c:pt>
                <c:pt idx="6">
                  <c:v>2.5057870370370369E-2</c:v>
                </c:pt>
                <c:pt idx="7">
                  <c:v>2.5671296296296303E-2</c:v>
                </c:pt>
                <c:pt idx="8">
                  <c:v>2.6990740740740746E-2</c:v>
                </c:pt>
                <c:pt idx="9">
                  <c:v>2.7893518518518512E-2</c:v>
                </c:pt>
                <c:pt idx="10">
                  <c:v>2.9120370370370352E-2</c:v>
                </c:pt>
                <c:pt idx="11">
                  <c:v>3.262731481481479E-2</c:v>
                </c:pt>
                <c:pt idx="12">
                  <c:v>3.3310185185185165E-2</c:v>
                </c:pt>
                <c:pt idx="13">
                  <c:v>3.457175925925926E-2</c:v>
                </c:pt>
                <c:pt idx="14">
                  <c:v>3.533564814814813E-2</c:v>
                </c:pt>
                <c:pt idx="15">
                  <c:v>3.6423611111111115E-2</c:v>
                </c:pt>
                <c:pt idx="16">
                  <c:v>3.9201388888888883E-2</c:v>
                </c:pt>
                <c:pt idx="17">
                  <c:v>3.9976851851851847E-2</c:v>
                </c:pt>
                <c:pt idx="18">
                  <c:v>4.0972222222222215E-2</c:v>
                </c:pt>
                <c:pt idx="19">
                  <c:v>4.1909722222222209E-2</c:v>
                </c:pt>
                <c:pt idx="20">
                  <c:v>4.2916666666666659E-2</c:v>
                </c:pt>
                <c:pt idx="21">
                  <c:v>4.5648148148148146E-2</c:v>
                </c:pt>
                <c:pt idx="22">
                  <c:v>4.7916666666666663E-2</c:v>
                </c:pt>
                <c:pt idx="23">
                  <c:v>5.0462962962962959E-2</c:v>
                </c:pt>
                <c:pt idx="24">
                  <c:v>5.2118055555555542E-2</c:v>
                </c:pt>
                <c:pt idx="25">
                  <c:v>5.3495370370370332E-2</c:v>
                </c:pt>
                <c:pt idx="26">
                  <c:v>5.6944444444444436E-2</c:v>
                </c:pt>
                <c:pt idx="27">
                  <c:v>5.9803240740740726E-2</c:v>
                </c:pt>
                <c:pt idx="28">
                  <c:v>6.2476851851851839E-2</c:v>
                </c:pt>
                <c:pt idx="29">
                  <c:v>6.3900462962962923E-2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4628-4C4B-B88B-6312C1A7B1BF}"/>
            </c:ext>
          </c:extLst>
        </c:ser>
        <c:ser>
          <c:idx val="138"/>
          <c:order val="138"/>
          <c:tx>
            <c:strRef>
              <c:f>Sheet1!$A$140:$H$140</c:f>
              <c:strCache>
                <c:ptCount val="8"/>
                <c:pt idx="0">
                  <c:v>139</c:v>
                </c:pt>
                <c:pt idx="1">
                  <c:v>192</c:v>
                </c:pt>
                <c:pt idx="2">
                  <c:v>Гераськин</c:v>
                </c:pt>
                <c:pt idx="3">
                  <c:v>Илья</c:v>
                </c:pt>
                <c:pt idx="4">
                  <c:v>41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Sheet1!$BN$140:$CQ$140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9.2939814814814795E-3</c:v>
                </c:pt>
                <c:pt idx="2">
                  <c:v>1.0925925925925929E-2</c:v>
                </c:pt>
                <c:pt idx="3">
                  <c:v>1.6041666666666662E-2</c:v>
                </c:pt>
                <c:pt idx="4">
                  <c:v>1.6828703703703707E-2</c:v>
                </c:pt>
                <c:pt idx="5">
                  <c:v>1.8113425925925922E-2</c:v>
                </c:pt>
                <c:pt idx="6">
                  <c:v>2.3703703703703713E-2</c:v>
                </c:pt>
                <c:pt idx="7">
                  <c:v>2.4386574074074074E-2</c:v>
                </c:pt>
                <c:pt idx="8">
                  <c:v>2.5706018518518517E-2</c:v>
                </c:pt>
                <c:pt idx="9">
                  <c:v>2.6620370370370378E-2</c:v>
                </c:pt>
                <c:pt idx="10">
                  <c:v>2.8055555555555556E-2</c:v>
                </c:pt>
                <c:pt idx="11">
                  <c:v>3.1979166666666656E-2</c:v>
                </c:pt>
                <c:pt idx="12">
                  <c:v>3.2731481481481473E-2</c:v>
                </c:pt>
                <c:pt idx="13">
                  <c:v>3.4224537037037039E-2</c:v>
                </c:pt>
                <c:pt idx="14">
                  <c:v>3.5115740740740753E-2</c:v>
                </c:pt>
                <c:pt idx="15">
                  <c:v>3.6550925925925959E-2</c:v>
                </c:pt>
                <c:pt idx="16">
                  <c:v>4.0439814814814817E-2</c:v>
                </c:pt>
                <c:pt idx="17">
                  <c:v>4.1469907407407414E-2</c:v>
                </c:pt>
                <c:pt idx="18">
                  <c:v>4.2766203703703709E-2</c:v>
                </c:pt>
                <c:pt idx="19">
                  <c:v>4.3611111111111114E-2</c:v>
                </c:pt>
                <c:pt idx="20">
                  <c:v>4.6157407407407425E-2</c:v>
                </c:pt>
                <c:pt idx="21">
                  <c:v>4.8379629629629647E-2</c:v>
                </c:pt>
                <c:pt idx="22">
                  <c:v>5.0324074074074077E-2</c:v>
                </c:pt>
                <c:pt idx="23">
                  <c:v>5.2187499999999998E-2</c:v>
                </c:pt>
                <c:pt idx="24">
                  <c:v>5.3611111111111109E-2</c:v>
                </c:pt>
                <c:pt idx="25">
                  <c:v>5.4965277777777766E-2</c:v>
                </c:pt>
                <c:pt idx="26">
                  <c:v>5.7974537037037033E-2</c:v>
                </c:pt>
                <c:pt idx="27">
                  <c:v>6.0289351851851858E-2</c:v>
                </c:pt>
                <c:pt idx="28">
                  <c:v>6.2604166666666683E-2</c:v>
                </c:pt>
                <c:pt idx="29">
                  <c:v>6.3912037037037017E-2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4628-4C4B-B88B-6312C1A7B1BF}"/>
            </c:ext>
          </c:extLst>
        </c:ser>
        <c:ser>
          <c:idx val="139"/>
          <c:order val="139"/>
          <c:tx>
            <c:strRef>
              <c:f>Sheet1!$A$141:$H$141</c:f>
              <c:strCache>
                <c:ptCount val="8"/>
                <c:pt idx="0">
                  <c:v>140</c:v>
                </c:pt>
                <c:pt idx="1">
                  <c:v>225</c:v>
                </c:pt>
                <c:pt idx="2">
                  <c:v>Каштанова</c:v>
                </c:pt>
                <c:pt idx="3">
                  <c:v>Анна</c:v>
                </c:pt>
                <c:pt idx="4">
                  <c:v>46</c:v>
                </c:pt>
                <c:pt idx="5">
                  <c:v>Россия</c:v>
                </c:pt>
                <c:pt idx="7">
                  <c:v>Ж 40-49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Sheet1!$BN$141:$CQ$141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1.2280092592592592E-2</c:v>
                </c:pt>
                <c:pt idx="2">
                  <c:v>1.3263888888888895E-2</c:v>
                </c:pt>
                <c:pt idx="3">
                  <c:v>1.8750000000000003E-2</c:v>
                </c:pt>
                <c:pt idx="4">
                  <c:v>1.9548611111111114E-2</c:v>
                </c:pt>
                <c:pt idx="5">
                  <c:v>2.0891203703703703E-2</c:v>
                </c:pt>
                <c:pt idx="6">
                  <c:v>2.6562500000000003E-2</c:v>
                </c:pt>
                <c:pt idx="7">
                  <c:v>2.7303240740740753E-2</c:v>
                </c:pt>
                <c:pt idx="8">
                  <c:v>2.8611111111111129E-2</c:v>
                </c:pt>
                <c:pt idx="9">
                  <c:v>2.9456018518518506E-2</c:v>
                </c:pt>
                <c:pt idx="10">
                  <c:v>3.0949074074074073E-2</c:v>
                </c:pt>
                <c:pt idx="11">
                  <c:v>3.4594907407407394E-2</c:v>
                </c:pt>
                <c:pt idx="12">
                  <c:v>3.5393518518518519E-2</c:v>
                </c:pt>
                <c:pt idx="13">
                  <c:v>3.6736111111111136E-2</c:v>
                </c:pt>
                <c:pt idx="14">
                  <c:v>3.7523148148148167E-2</c:v>
                </c:pt>
                <c:pt idx="15">
                  <c:v>3.8518518518518535E-2</c:v>
                </c:pt>
                <c:pt idx="16">
                  <c:v>4.2013888888888878E-2</c:v>
                </c:pt>
                <c:pt idx="17">
                  <c:v>4.2962962962962981E-2</c:v>
                </c:pt>
                <c:pt idx="18">
                  <c:v>4.4062500000000004E-2</c:v>
                </c:pt>
                <c:pt idx="19">
                  <c:v>4.4189814814814807E-2</c:v>
                </c:pt>
                <c:pt idx="20">
                  <c:v>4.553240740740741E-2</c:v>
                </c:pt>
                <c:pt idx="21">
                  <c:v>4.8460648148148142E-2</c:v>
                </c:pt>
                <c:pt idx="22">
                  <c:v>5.0763888888888886E-2</c:v>
                </c:pt>
                <c:pt idx="23">
                  <c:v>5.3009259259259256E-2</c:v>
                </c:pt>
                <c:pt idx="24">
                  <c:v>5.4594907407407411E-2</c:v>
                </c:pt>
                <c:pt idx="25">
                  <c:v>5.5925925925925907E-2</c:v>
                </c:pt>
                <c:pt idx="26">
                  <c:v>5.8935185185185174E-2</c:v>
                </c:pt>
                <c:pt idx="27">
                  <c:v>6.1238425925925932E-2</c:v>
                </c:pt>
                <c:pt idx="28">
                  <c:v>6.3333333333333325E-2</c:v>
                </c:pt>
                <c:pt idx="29">
                  <c:v>6.4629629629629592E-2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4628-4C4B-B88B-6312C1A7B1BF}"/>
            </c:ext>
          </c:extLst>
        </c:ser>
        <c:ser>
          <c:idx val="140"/>
          <c:order val="140"/>
          <c:tx>
            <c:strRef>
              <c:f>Sheet1!$A$142:$H$142</c:f>
              <c:strCache>
                <c:ptCount val="8"/>
                <c:pt idx="0">
                  <c:v>141</c:v>
                </c:pt>
                <c:pt idx="1">
                  <c:v>244</c:v>
                </c:pt>
                <c:pt idx="2">
                  <c:v>Мошкина</c:v>
                </c:pt>
                <c:pt idx="3">
                  <c:v>Вера</c:v>
                </c:pt>
                <c:pt idx="4">
                  <c:v>41</c:v>
                </c:pt>
                <c:pt idx="5">
                  <c:v>Россия</c:v>
                </c:pt>
                <c:pt idx="7">
                  <c:v>Ж 40-49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Sheet1!$BN$142:$CQ$142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1.0752314814814815E-2</c:v>
                </c:pt>
                <c:pt idx="2">
                  <c:v>1.2557870370370375E-2</c:v>
                </c:pt>
                <c:pt idx="3">
                  <c:v>1.7199074074074082E-2</c:v>
                </c:pt>
                <c:pt idx="4">
                  <c:v>1.7916666666666678E-2</c:v>
                </c:pt>
                <c:pt idx="5">
                  <c:v>1.9131944444444451E-2</c:v>
                </c:pt>
                <c:pt idx="6">
                  <c:v>2.405092592592592E-2</c:v>
                </c:pt>
                <c:pt idx="7">
                  <c:v>2.4733796296296309E-2</c:v>
                </c:pt>
                <c:pt idx="8">
                  <c:v>2.6168981481481488E-2</c:v>
                </c:pt>
                <c:pt idx="9">
                  <c:v>2.7013888888888893E-2</c:v>
                </c:pt>
                <c:pt idx="10">
                  <c:v>2.8333333333333335E-2</c:v>
                </c:pt>
                <c:pt idx="11">
                  <c:v>3.1435185185185177E-2</c:v>
                </c:pt>
                <c:pt idx="12">
                  <c:v>3.2187500000000008E-2</c:v>
                </c:pt>
                <c:pt idx="13">
                  <c:v>3.3437500000000023E-2</c:v>
                </c:pt>
                <c:pt idx="14">
                  <c:v>3.407407407407409E-2</c:v>
                </c:pt>
                <c:pt idx="15">
                  <c:v>3.5162037037037047E-2</c:v>
                </c:pt>
                <c:pt idx="16">
                  <c:v>3.8437500000000013E-2</c:v>
                </c:pt>
                <c:pt idx="17">
                  <c:v>3.9328703703703727E-2</c:v>
                </c:pt>
                <c:pt idx="18">
                  <c:v>4.0428240740740751E-2</c:v>
                </c:pt>
                <c:pt idx="19">
                  <c:v>4.0902777777777774E-2</c:v>
                </c:pt>
                <c:pt idx="20">
                  <c:v>4.2418981481481488E-2</c:v>
                </c:pt>
                <c:pt idx="21">
                  <c:v>4.5601851851851852E-2</c:v>
                </c:pt>
                <c:pt idx="22">
                  <c:v>4.8240740740740751E-2</c:v>
                </c:pt>
                <c:pt idx="23">
                  <c:v>5.0787037037037047E-2</c:v>
                </c:pt>
                <c:pt idx="24">
                  <c:v>5.2581018518518513E-2</c:v>
                </c:pt>
                <c:pt idx="25">
                  <c:v>5.428240740740739E-2</c:v>
                </c:pt>
                <c:pt idx="26">
                  <c:v>5.7916666666666672E-2</c:v>
                </c:pt>
                <c:pt idx="27">
                  <c:v>6.0706018518518506E-2</c:v>
                </c:pt>
                <c:pt idx="28">
                  <c:v>6.3333333333333325E-2</c:v>
                </c:pt>
                <c:pt idx="29">
                  <c:v>6.495370370370368E-2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4628-4C4B-B88B-6312C1A7B1BF}"/>
            </c:ext>
          </c:extLst>
        </c:ser>
        <c:ser>
          <c:idx val="141"/>
          <c:order val="141"/>
          <c:tx>
            <c:strRef>
              <c:f>Sheet1!$A$143:$H$143</c:f>
              <c:strCache>
                <c:ptCount val="8"/>
                <c:pt idx="0">
                  <c:v>142</c:v>
                </c:pt>
                <c:pt idx="1">
                  <c:v>245</c:v>
                </c:pt>
                <c:pt idx="2">
                  <c:v>Мошкин</c:v>
                </c:pt>
                <c:pt idx="3">
                  <c:v>Алексей</c:v>
                </c:pt>
                <c:pt idx="4">
                  <c:v>38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Sheet1!$BN$143:$CQ$143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1.0567129629629635E-2</c:v>
                </c:pt>
                <c:pt idx="2">
                  <c:v>1.1979166666666669E-2</c:v>
                </c:pt>
                <c:pt idx="3">
                  <c:v>1.7175925925925928E-2</c:v>
                </c:pt>
                <c:pt idx="4">
                  <c:v>1.7893518518518517E-2</c:v>
                </c:pt>
                <c:pt idx="5">
                  <c:v>1.9097222222222224E-2</c:v>
                </c:pt>
                <c:pt idx="6">
                  <c:v>2.4039351851851853E-2</c:v>
                </c:pt>
                <c:pt idx="7">
                  <c:v>2.4699074074074068E-2</c:v>
                </c:pt>
                <c:pt idx="8">
                  <c:v>2.614583333333334E-2</c:v>
                </c:pt>
                <c:pt idx="9">
                  <c:v>2.7013888888888893E-2</c:v>
                </c:pt>
                <c:pt idx="10">
                  <c:v>2.8298611111111108E-2</c:v>
                </c:pt>
                <c:pt idx="11">
                  <c:v>3.141203703703703E-2</c:v>
                </c:pt>
                <c:pt idx="12">
                  <c:v>3.21412037037037E-2</c:v>
                </c:pt>
                <c:pt idx="13">
                  <c:v>3.3414351851851862E-2</c:v>
                </c:pt>
                <c:pt idx="14">
                  <c:v>3.4050925925925929E-2</c:v>
                </c:pt>
                <c:pt idx="15">
                  <c:v>3.5092592592592592E-2</c:v>
                </c:pt>
                <c:pt idx="16">
                  <c:v>3.8437500000000013E-2</c:v>
                </c:pt>
                <c:pt idx="17">
                  <c:v>3.9340277777777793E-2</c:v>
                </c:pt>
                <c:pt idx="18">
                  <c:v>4.0312500000000001E-2</c:v>
                </c:pt>
                <c:pt idx="19">
                  <c:v>4.0868055555555546E-2</c:v>
                </c:pt>
                <c:pt idx="20">
                  <c:v>4.2418981481481488E-2</c:v>
                </c:pt>
                <c:pt idx="21">
                  <c:v>4.5601851851851852E-2</c:v>
                </c:pt>
                <c:pt idx="22">
                  <c:v>4.8240740740740723E-2</c:v>
                </c:pt>
                <c:pt idx="23">
                  <c:v>5.0787037037037019E-2</c:v>
                </c:pt>
                <c:pt idx="24">
                  <c:v>5.2581018518518513E-2</c:v>
                </c:pt>
                <c:pt idx="25">
                  <c:v>5.4293981481481457E-2</c:v>
                </c:pt>
                <c:pt idx="26">
                  <c:v>5.7905092592592577E-2</c:v>
                </c:pt>
                <c:pt idx="27">
                  <c:v>6.069444444444444E-2</c:v>
                </c:pt>
                <c:pt idx="28">
                  <c:v>6.3321759259259258E-2</c:v>
                </c:pt>
                <c:pt idx="29">
                  <c:v>6.495370370370368E-2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4628-4C4B-B88B-6312C1A7B1BF}"/>
            </c:ext>
          </c:extLst>
        </c:ser>
        <c:ser>
          <c:idx val="142"/>
          <c:order val="142"/>
          <c:tx>
            <c:strRef>
              <c:f>Sheet1!$A$144:$H$144</c:f>
              <c:strCache>
                <c:ptCount val="8"/>
                <c:pt idx="0">
                  <c:v>143</c:v>
                </c:pt>
                <c:pt idx="1">
                  <c:v>51</c:v>
                </c:pt>
                <c:pt idx="2">
                  <c:v>Pletenev</c:v>
                </c:pt>
                <c:pt idx="3">
                  <c:v>Ilya</c:v>
                </c:pt>
                <c:pt idx="4">
                  <c:v>41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Sheet1!$BN$144:$CQ$144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1.1354166666666669E-2</c:v>
                </c:pt>
                <c:pt idx="2">
                  <c:v>1.2731481481481483E-2</c:v>
                </c:pt>
                <c:pt idx="3">
                  <c:v>1.7407407407407406E-2</c:v>
                </c:pt>
                <c:pt idx="4">
                  <c:v>1.818287037037037E-2</c:v>
                </c:pt>
                <c:pt idx="5">
                  <c:v>1.9618055555555555E-2</c:v>
                </c:pt>
                <c:pt idx="6">
                  <c:v>2.5289351851851841E-2</c:v>
                </c:pt>
                <c:pt idx="7">
                  <c:v>2.5960648148148149E-2</c:v>
                </c:pt>
                <c:pt idx="8">
                  <c:v>2.7465277777777783E-2</c:v>
                </c:pt>
                <c:pt idx="9">
                  <c:v>2.8402777777777777E-2</c:v>
                </c:pt>
                <c:pt idx="10">
                  <c:v>2.9942129629629638E-2</c:v>
                </c:pt>
                <c:pt idx="11">
                  <c:v>3.3472222222222209E-2</c:v>
                </c:pt>
                <c:pt idx="12">
                  <c:v>3.4259259259259267E-2</c:v>
                </c:pt>
                <c:pt idx="13">
                  <c:v>3.5451388888888907E-2</c:v>
                </c:pt>
                <c:pt idx="14">
                  <c:v>3.6122685185185188E-2</c:v>
                </c:pt>
                <c:pt idx="15">
                  <c:v>3.7199074074074079E-2</c:v>
                </c:pt>
                <c:pt idx="16">
                  <c:v>4.0601851851851861E-2</c:v>
                </c:pt>
                <c:pt idx="17">
                  <c:v>4.1527777777777775E-2</c:v>
                </c:pt>
                <c:pt idx="18">
                  <c:v>4.2627314814814798E-2</c:v>
                </c:pt>
                <c:pt idx="19">
                  <c:v>4.3263888888888893E-2</c:v>
                </c:pt>
                <c:pt idx="20">
                  <c:v>4.5138888888888895E-2</c:v>
                </c:pt>
                <c:pt idx="21">
                  <c:v>4.8136574074074082E-2</c:v>
                </c:pt>
                <c:pt idx="22">
                  <c:v>5.0381944444444465E-2</c:v>
                </c:pt>
                <c:pt idx="23">
                  <c:v>5.2789351851851851E-2</c:v>
                </c:pt>
                <c:pt idx="24">
                  <c:v>5.4479166666666662E-2</c:v>
                </c:pt>
                <c:pt idx="25">
                  <c:v>5.6111111111111112E-2</c:v>
                </c:pt>
                <c:pt idx="26">
                  <c:v>5.9421296296296305E-2</c:v>
                </c:pt>
                <c:pt idx="27">
                  <c:v>6.1851851851851852E-2</c:v>
                </c:pt>
                <c:pt idx="28">
                  <c:v>6.4004629629629634E-2</c:v>
                </c:pt>
                <c:pt idx="29">
                  <c:v>6.5115740740740724E-2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4628-4C4B-B88B-6312C1A7B1BF}"/>
            </c:ext>
          </c:extLst>
        </c:ser>
        <c:ser>
          <c:idx val="143"/>
          <c:order val="143"/>
          <c:tx>
            <c:strRef>
              <c:f>Sheet1!$A$145:$H$145</c:f>
              <c:strCache>
                <c:ptCount val="8"/>
                <c:pt idx="0">
                  <c:v>144</c:v>
                </c:pt>
                <c:pt idx="1">
                  <c:v>168</c:v>
                </c:pt>
                <c:pt idx="2">
                  <c:v>Orehov</c:v>
                </c:pt>
                <c:pt idx="3">
                  <c:v>Vsevolod</c:v>
                </c:pt>
                <c:pt idx="4">
                  <c:v>40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Sheet1!$BN$145:$CQ$145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7.6620370370370366E-3</c:v>
                </c:pt>
                <c:pt idx="2">
                  <c:v>8.4027777777777798E-3</c:v>
                </c:pt>
                <c:pt idx="3">
                  <c:v>1.3738425925925932E-2</c:v>
                </c:pt>
                <c:pt idx="4">
                  <c:v>1.4456018518518521E-2</c:v>
                </c:pt>
                <c:pt idx="5">
                  <c:v>1.5821759259259258E-2</c:v>
                </c:pt>
                <c:pt idx="6">
                  <c:v>2.1041666666666667E-2</c:v>
                </c:pt>
                <c:pt idx="7">
                  <c:v>2.1608796296296306E-2</c:v>
                </c:pt>
                <c:pt idx="8">
                  <c:v>2.2812499999999999E-2</c:v>
                </c:pt>
                <c:pt idx="9">
                  <c:v>2.371527777777778E-2</c:v>
                </c:pt>
                <c:pt idx="10">
                  <c:v>2.5081018518518516E-2</c:v>
                </c:pt>
                <c:pt idx="11">
                  <c:v>2.8275462962962947E-2</c:v>
                </c:pt>
                <c:pt idx="12">
                  <c:v>2.8900462962962961E-2</c:v>
                </c:pt>
                <c:pt idx="13">
                  <c:v>3.0115740740740762E-2</c:v>
                </c:pt>
                <c:pt idx="14">
                  <c:v>3.0844907407407404E-2</c:v>
                </c:pt>
                <c:pt idx="15">
                  <c:v>3.1851851851851853E-2</c:v>
                </c:pt>
                <c:pt idx="16">
                  <c:v>3.5335648148148158E-2</c:v>
                </c:pt>
                <c:pt idx="17">
                  <c:v>3.6273148148148138E-2</c:v>
                </c:pt>
                <c:pt idx="18">
                  <c:v>3.7384259259259256E-2</c:v>
                </c:pt>
                <c:pt idx="19">
                  <c:v>3.8009259259259257E-2</c:v>
                </c:pt>
                <c:pt idx="20">
                  <c:v>4.0219907407407413E-2</c:v>
                </c:pt>
                <c:pt idx="21">
                  <c:v>4.3090277777777783E-2</c:v>
                </c:pt>
                <c:pt idx="22">
                  <c:v>4.5590277777777771E-2</c:v>
                </c:pt>
                <c:pt idx="23">
                  <c:v>4.8240740740740751E-2</c:v>
                </c:pt>
                <c:pt idx="24">
                  <c:v>5.0115740740740738E-2</c:v>
                </c:pt>
                <c:pt idx="25">
                  <c:v>5.197916666666666E-2</c:v>
                </c:pt>
                <c:pt idx="26">
                  <c:v>5.6481481481481494E-2</c:v>
                </c:pt>
                <c:pt idx="27">
                  <c:v>6.0034722222222198E-2</c:v>
                </c:pt>
                <c:pt idx="28">
                  <c:v>6.3495370370370369E-2</c:v>
                </c:pt>
                <c:pt idx="29">
                  <c:v>6.5497685185185173E-2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4628-4C4B-B88B-6312C1A7B1BF}"/>
            </c:ext>
          </c:extLst>
        </c:ser>
        <c:ser>
          <c:idx val="144"/>
          <c:order val="144"/>
          <c:tx>
            <c:strRef>
              <c:f>Sheet1!$A$146:$H$146</c:f>
              <c:strCache>
                <c:ptCount val="8"/>
                <c:pt idx="0">
                  <c:v>145</c:v>
                </c:pt>
                <c:pt idx="1">
                  <c:v>214</c:v>
                </c:pt>
                <c:pt idx="2">
                  <c:v>Бурыкин</c:v>
                </c:pt>
                <c:pt idx="3">
                  <c:v>Алексей</c:v>
                </c:pt>
                <c:pt idx="4">
                  <c:v>48</c:v>
                </c:pt>
                <c:pt idx="5">
                  <c:v>Россия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Sheet1!$BN$146:$CQ$146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1.0254629629629631E-2</c:v>
                </c:pt>
                <c:pt idx="2">
                  <c:v>1.111111111111111E-2</c:v>
                </c:pt>
                <c:pt idx="3">
                  <c:v>1.5972222222222221E-2</c:v>
                </c:pt>
                <c:pt idx="4">
                  <c:v>1.6701388888888884E-2</c:v>
                </c:pt>
                <c:pt idx="5">
                  <c:v>1.806712962962962E-2</c:v>
                </c:pt>
                <c:pt idx="6">
                  <c:v>2.2638888888888875E-2</c:v>
                </c:pt>
                <c:pt idx="7">
                  <c:v>2.3182870370370381E-2</c:v>
                </c:pt>
                <c:pt idx="8">
                  <c:v>2.4537037037037052E-2</c:v>
                </c:pt>
                <c:pt idx="9">
                  <c:v>2.539351851851851E-2</c:v>
                </c:pt>
                <c:pt idx="10">
                  <c:v>2.6574074074074069E-2</c:v>
                </c:pt>
                <c:pt idx="11">
                  <c:v>2.9861111111111088E-2</c:v>
                </c:pt>
                <c:pt idx="12">
                  <c:v>3.0509259259259264E-2</c:v>
                </c:pt>
                <c:pt idx="13">
                  <c:v>3.1782407407407426E-2</c:v>
                </c:pt>
                <c:pt idx="14">
                  <c:v>3.2557870370370376E-2</c:v>
                </c:pt>
                <c:pt idx="15">
                  <c:v>3.3622685185185186E-2</c:v>
                </c:pt>
                <c:pt idx="16">
                  <c:v>3.6562499999999998E-2</c:v>
                </c:pt>
                <c:pt idx="17">
                  <c:v>3.7384259259259256E-2</c:v>
                </c:pt>
                <c:pt idx="18">
                  <c:v>3.8182870370370353E-2</c:v>
                </c:pt>
                <c:pt idx="19">
                  <c:v>3.9421296296296301E-2</c:v>
                </c:pt>
                <c:pt idx="20">
                  <c:v>4.069444444444445E-2</c:v>
                </c:pt>
                <c:pt idx="21">
                  <c:v>4.368055555555557E-2</c:v>
                </c:pt>
                <c:pt idx="22">
                  <c:v>4.6319444444444441E-2</c:v>
                </c:pt>
                <c:pt idx="23">
                  <c:v>4.9918981481481495E-2</c:v>
                </c:pt>
                <c:pt idx="24">
                  <c:v>5.244212962962963E-2</c:v>
                </c:pt>
                <c:pt idx="25">
                  <c:v>5.4062499999999986E-2</c:v>
                </c:pt>
                <c:pt idx="26">
                  <c:v>5.7662037037037039E-2</c:v>
                </c:pt>
                <c:pt idx="27">
                  <c:v>6.0439814814814835E-2</c:v>
                </c:pt>
                <c:pt idx="28">
                  <c:v>6.3391203703703713E-2</c:v>
                </c:pt>
                <c:pt idx="29">
                  <c:v>6.5601851851851856E-2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4628-4C4B-B88B-6312C1A7B1BF}"/>
            </c:ext>
          </c:extLst>
        </c:ser>
        <c:ser>
          <c:idx val="145"/>
          <c:order val="145"/>
          <c:tx>
            <c:strRef>
              <c:f>Sheet1!$A$147:$H$147</c:f>
              <c:strCache>
                <c:ptCount val="8"/>
                <c:pt idx="0">
                  <c:v>146</c:v>
                </c:pt>
                <c:pt idx="1">
                  <c:v>33</c:v>
                </c:pt>
                <c:pt idx="2">
                  <c:v>Ushkov</c:v>
                </c:pt>
                <c:pt idx="3">
                  <c:v>Aleksei</c:v>
                </c:pt>
                <c:pt idx="4">
                  <c:v>20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18-24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Sheet1!$BN$147:$CQ$147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4.1435185185185186E-3</c:v>
                </c:pt>
                <c:pt idx="2">
                  <c:v>4.2013888888888865E-3</c:v>
                </c:pt>
                <c:pt idx="3">
                  <c:v>8.6226851851851777E-3</c:v>
                </c:pt>
                <c:pt idx="4">
                  <c:v>9.2361111111111116E-3</c:v>
                </c:pt>
                <c:pt idx="5">
                  <c:v>1.0208333333333333E-2</c:v>
                </c:pt>
                <c:pt idx="6">
                  <c:v>1.4918981481481478E-2</c:v>
                </c:pt>
                <c:pt idx="7">
                  <c:v>1.534722222222222E-2</c:v>
                </c:pt>
                <c:pt idx="8">
                  <c:v>1.6643518518518516E-2</c:v>
                </c:pt>
                <c:pt idx="9">
                  <c:v>1.7465277777777774E-2</c:v>
                </c:pt>
                <c:pt idx="10">
                  <c:v>1.8749999999999989E-2</c:v>
                </c:pt>
                <c:pt idx="11">
                  <c:v>2.212962962962961E-2</c:v>
                </c:pt>
                <c:pt idx="12">
                  <c:v>2.2743055555555558E-2</c:v>
                </c:pt>
                <c:pt idx="13">
                  <c:v>2.4189814814814817E-2</c:v>
                </c:pt>
                <c:pt idx="14">
                  <c:v>2.5092592592592583E-2</c:v>
                </c:pt>
                <c:pt idx="15">
                  <c:v>2.6504629629629642E-2</c:v>
                </c:pt>
                <c:pt idx="16">
                  <c:v>3.0451388888888903E-2</c:v>
                </c:pt>
                <c:pt idx="17">
                  <c:v>3.1319444444444455E-2</c:v>
                </c:pt>
                <c:pt idx="18">
                  <c:v>3.2500000000000001E-2</c:v>
                </c:pt>
                <c:pt idx="19">
                  <c:v>3.2500000000000015E-2</c:v>
                </c:pt>
                <c:pt idx="20">
                  <c:v>3.3715277777777802E-2</c:v>
                </c:pt>
                <c:pt idx="21">
                  <c:v>3.7326388888888909E-2</c:v>
                </c:pt>
                <c:pt idx="22">
                  <c:v>4.0324074074074095E-2</c:v>
                </c:pt>
                <c:pt idx="23">
                  <c:v>4.3969907407407416E-2</c:v>
                </c:pt>
                <c:pt idx="24">
                  <c:v>4.6527777777777779E-2</c:v>
                </c:pt>
                <c:pt idx="25">
                  <c:v>4.8657407407407399E-2</c:v>
                </c:pt>
                <c:pt idx="26">
                  <c:v>5.4131944444444469E-2</c:v>
                </c:pt>
                <c:pt idx="27">
                  <c:v>5.841435185185187E-2</c:v>
                </c:pt>
                <c:pt idx="28">
                  <c:v>6.2881944444444449E-2</c:v>
                </c:pt>
                <c:pt idx="29">
                  <c:v>6.5706018518518539E-2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4628-4C4B-B88B-6312C1A7B1BF}"/>
            </c:ext>
          </c:extLst>
        </c:ser>
        <c:ser>
          <c:idx val="146"/>
          <c:order val="146"/>
          <c:tx>
            <c:strRef>
              <c:f>Sheet1!$A$148:$H$148</c:f>
              <c:strCache>
                <c:ptCount val="8"/>
                <c:pt idx="0">
                  <c:v>147</c:v>
                </c:pt>
                <c:pt idx="1">
                  <c:v>93</c:v>
                </c:pt>
                <c:pt idx="2">
                  <c:v>Камчатный</c:v>
                </c:pt>
                <c:pt idx="3">
                  <c:v>Владимир</c:v>
                </c:pt>
                <c:pt idx="4">
                  <c:v>52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50-54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Sheet1!$BN$148:$CQ$148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9.6643518518518476E-3</c:v>
                </c:pt>
                <c:pt idx="2">
                  <c:v>1.0891203703703702E-2</c:v>
                </c:pt>
                <c:pt idx="3">
                  <c:v>1.2581018518518519E-2</c:v>
                </c:pt>
                <c:pt idx="4">
                  <c:v>1.3020833333333329E-2</c:v>
                </c:pt>
                <c:pt idx="5">
                  <c:v>1.3738425925925918E-2</c:v>
                </c:pt>
                <c:pt idx="6">
                  <c:v>1.6122685185185184E-2</c:v>
                </c:pt>
                <c:pt idx="7">
                  <c:v>1.6435185185185192E-2</c:v>
                </c:pt>
                <c:pt idx="8">
                  <c:v>1.7303240740740744E-2</c:v>
                </c:pt>
                <c:pt idx="9">
                  <c:v>1.7951388888888892E-2</c:v>
                </c:pt>
                <c:pt idx="10">
                  <c:v>1.8784722222222217E-2</c:v>
                </c:pt>
                <c:pt idx="11">
                  <c:v>2.0949074074074064E-2</c:v>
                </c:pt>
                <c:pt idx="12">
                  <c:v>2.130787037037038E-2</c:v>
                </c:pt>
                <c:pt idx="13">
                  <c:v>2.2187500000000013E-2</c:v>
                </c:pt>
                <c:pt idx="14">
                  <c:v>2.2685185185185183E-2</c:v>
                </c:pt>
                <c:pt idx="15">
                  <c:v>2.3368055555555572E-2</c:v>
                </c:pt>
                <c:pt idx="16">
                  <c:v>2.5127314814814811E-2</c:v>
                </c:pt>
                <c:pt idx="17">
                  <c:v>2.5671296296296303E-2</c:v>
                </c:pt>
                <c:pt idx="18">
                  <c:v>2.6249999999999996E-2</c:v>
                </c:pt>
                <c:pt idx="19">
                  <c:v>2.7627314814814827E-2</c:v>
                </c:pt>
                <c:pt idx="20">
                  <c:v>2.9131944444444474E-2</c:v>
                </c:pt>
                <c:pt idx="21">
                  <c:v>3.2939814814814825E-2</c:v>
                </c:pt>
                <c:pt idx="22">
                  <c:v>3.5983796296296305E-2</c:v>
                </c:pt>
                <c:pt idx="23">
                  <c:v>3.9363425925925927E-2</c:v>
                </c:pt>
                <c:pt idx="24">
                  <c:v>4.2013888888888906E-2</c:v>
                </c:pt>
                <c:pt idx="25">
                  <c:v>4.7546296296296309E-2</c:v>
                </c:pt>
                <c:pt idx="26">
                  <c:v>5.2662037037037063E-2</c:v>
                </c:pt>
                <c:pt idx="27">
                  <c:v>5.8472222222222231E-2</c:v>
                </c:pt>
                <c:pt idx="28">
                  <c:v>6.2777777777777793E-2</c:v>
                </c:pt>
                <c:pt idx="29">
                  <c:v>6.5879629629629621E-2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4628-4C4B-B88B-6312C1A7B1BF}"/>
            </c:ext>
          </c:extLst>
        </c:ser>
        <c:ser>
          <c:idx val="147"/>
          <c:order val="147"/>
          <c:tx>
            <c:strRef>
              <c:f>Sheet1!$A$149:$H$149</c:f>
              <c:strCache>
                <c:ptCount val="8"/>
                <c:pt idx="0">
                  <c:v>148</c:v>
                </c:pt>
                <c:pt idx="1">
                  <c:v>167</c:v>
                </c:pt>
                <c:pt idx="2">
                  <c:v>Кудрявцева</c:v>
                </c:pt>
                <c:pt idx="3">
                  <c:v>Любовь</c:v>
                </c:pt>
                <c:pt idx="4">
                  <c:v>33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Ж 30-39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Sheet1!$BN$149:$CQ$149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9.039351851851854E-3</c:v>
                </c:pt>
                <c:pt idx="2">
                  <c:v>9.7916666666666673E-3</c:v>
                </c:pt>
                <c:pt idx="3">
                  <c:v>1.4814814814814815E-2</c:v>
                </c:pt>
                <c:pt idx="4">
                  <c:v>1.5555555555555552E-2</c:v>
                </c:pt>
                <c:pt idx="5">
                  <c:v>1.7071759259259259E-2</c:v>
                </c:pt>
                <c:pt idx="6">
                  <c:v>2.2997685185185177E-2</c:v>
                </c:pt>
                <c:pt idx="7">
                  <c:v>2.3738425925925927E-2</c:v>
                </c:pt>
                <c:pt idx="8">
                  <c:v>2.5393518518518524E-2</c:v>
                </c:pt>
                <c:pt idx="9">
                  <c:v>2.6412037037037026E-2</c:v>
                </c:pt>
                <c:pt idx="10">
                  <c:v>2.7777777777777776E-2</c:v>
                </c:pt>
                <c:pt idx="11">
                  <c:v>3.1342592592592575E-2</c:v>
                </c:pt>
                <c:pt idx="12">
                  <c:v>3.2060185185185178E-2</c:v>
                </c:pt>
                <c:pt idx="13">
                  <c:v>3.3483796296296303E-2</c:v>
                </c:pt>
                <c:pt idx="14">
                  <c:v>3.4328703703703722E-2</c:v>
                </c:pt>
                <c:pt idx="15">
                  <c:v>3.5439814814814813E-2</c:v>
                </c:pt>
                <c:pt idx="16">
                  <c:v>3.8495370370370374E-2</c:v>
                </c:pt>
                <c:pt idx="17">
                  <c:v>3.9340277777777793E-2</c:v>
                </c:pt>
                <c:pt idx="18">
                  <c:v>4.0509259259259273E-2</c:v>
                </c:pt>
                <c:pt idx="19">
                  <c:v>4.0763888888888891E-2</c:v>
                </c:pt>
                <c:pt idx="20">
                  <c:v>4.2453703703703716E-2</c:v>
                </c:pt>
                <c:pt idx="21">
                  <c:v>4.6006944444444461E-2</c:v>
                </c:pt>
                <c:pt idx="22">
                  <c:v>4.8877314814814832E-2</c:v>
                </c:pt>
                <c:pt idx="23">
                  <c:v>5.1793981481481483E-2</c:v>
                </c:pt>
                <c:pt idx="24">
                  <c:v>5.3761574074074059E-2</c:v>
                </c:pt>
                <c:pt idx="25">
                  <c:v>5.545138888888887E-2</c:v>
                </c:pt>
                <c:pt idx="26">
                  <c:v>5.9490740740740761E-2</c:v>
                </c:pt>
                <c:pt idx="27">
                  <c:v>6.2199074074074073E-2</c:v>
                </c:pt>
                <c:pt idx="28">
                  <c:v>6.4907407407407414E-2</c:v>
                </c:pt>
                <c:pt idx="29">
                  <c:v>6.6574074074074063E-2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4628-4C4B-B88B-6312C1A7B1BF}"/>
            </c:ext>
          </c:extLst>
        </c:ser>
        <c:ser>
          <c:idx val="148"/>
          <c:order val="148"/>
          <c:tx>
            <c:strRef>
              <c:f>Sheet1!$A$150:$H$150</c:f>
              <c:strCache>
                <c:ptCount val="8"/>
                <c:pt idx="0">
                  <c:v>149</c:v>
                </c:pt>
                <c:pt idx="1">
                  <c:v>53</c:v>
                </c:pt>
                <c:pt idx="2">
                  <c:v>Матус</c:v>
                </c:pt>
                <c:pt idx="3">
                  <c:v>Игорь</c:v>
                </c:pt>
                <c:pt idx="4">
                  <c:v>37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Sheet1!$BN$150:$CQ$150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1.3356481481481483E-2</c:v>
                </c:pt>
                <c:pt idx="2">
                  <c:v>1.4398148148148146E-2</c:v>
                </c:pt>
                <c:pt idx="3">
                  <c:v>1.8692129629629628E-2</c:v>
                </c:pt>
                <c:pt idx="4">
                  <c:v>1.9305555555555548E-2</c:v>
                </c:pt>
                <c:pt idx="5">
                  <c:v>2.0381944444444439E-2</c:v>
                </c:pt>
                <c:pt idx="6">
                  <c:v>2.49537037037037E-2</c:v>
                </c:pt>
                <c:pt idx="7">
                  <c:v>2.5555555555555554E-2</c:v>
                </c:pt>
                <c:pt idx="8">
                  <c:v>2.6793981481481488E-2</c:v>
                </c:pt>
                <c:pt idx="9">
                  <c:v>2.7615740740740746E-2</c:v>
                </c:pt>
                <c:pt idx="10">
                  <c:v>2.8819444444444425E-2</c:v>
                </c:pt>
                <c:pt idx="11">
                  <c:v>3.1249999999999972E-2</c:v>
                </c:pt>
                <c:pt idx="12">
                  <c:v>3.1805555555555559E-2</c:v>
                </c:pt>
                <c:pt idx="13">
                  <c:v>3.2858796296296289E-2</c:v>
                </c:pt>
                <c:pt idx="14">
                  <c:v>3.3414351851851848E-2</c:v>
                </c:pt>
                <c:pt idx="15">
                  <c:v>3.4259259259259267E-2</c:v>
                </c:pt>
                <c:pt idx="16">
                  <c:v>3.6701388888888881E-2</c:v>
                </c:pt>
                <c:pt idx="17">
                  <c:v>3.739583333333335E-2</c:v>
                </c:pt>
                <c:pt idx="18">
                  <c:v>3.8217592592592581E-2</c:v>
                </c:pt>
                <c:pt idx="19">
                  <c:v>3.8541666666666682E-2</c:v>
                </c:pt>
                <c:pt idx="20">
                  <c:v>4.1296296296296331E-2</c:v>
                </c:pt>
                <c:pt idx="21">
                  <c:v>4.5150462962962976E-2</c:v>
                </c:pt>
                <c:pt idx="22">
                  <c:v>4.8171296296296323E-2</c:v>
                </c:pt>
                <c:pt idx="23">
                  <c:v>5.1226851851851857E-2</c:v>
                </c:pt>
                <c:pt idx="24">
                  <c:v>5.3368055555555571E-2</c:v>
                </c:pt>
                <c:pt idx="25">
                  <c:v>5.5243055555555559E-2</c:v>
                </c:pt>
                <c:pt idx="26">
                  <c:v>5.9618055555555577E-2</c:v>
                </c:pt>
                <c:pt idx="27">
                  <c:v>6.2650462962962977E-2</c:v>
                </c:pt>
                <c:pt idx="28">
                  <c:v>6.5671296296296311E-2</c:v>
                </c:pt>
                <c:pt idx="29">
                  <c:v>6.7615740740740726E-2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4628-4C4B-B88B-6312C1A7B1BF}"/>
            </c:ext>
          </c:extLst>
        </c:ser>
        <c:ser>
          <c:idx val="149"/>
          <c:order val="149"/>
          <c:tx>
            <c:strRef>
              <c:f>Sheet1!$A$151:$H$151</c:f>
              <c:strCache>
                <c:ptCount val="8"/>
                <c:pt idx="0">
                  <c:v>150</c:v>
                </c:pt>
                <c:pt idx="1">
                  <c:v>112</c:v>
                </c:pt>
                <c:pt idx="2">
                  <c:v>Юрков</c:v>
                </c:pt>
                <c:pt idx="3">
                  <c:v>Юрий</c:v>
                </c:pt>
                <c:pt idx="4">
                  <c:v>38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Sheet1!$BN$151:$CQ$151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1.0914351851851856E-2</c:v>
                </c:pt>
                <c:pt idx="2">
                  <c:v>1.1921296296296294E-2</c:v>
                </c:pt>
                <c:pt idx="3">
                  <c:v>1.6041666666666669E-2</c:v>
                </c:pt>
                <c:pt idx="4">
                  <c:v>1.6736111111111104E-2</c:v>
                </c:pt>
                <c:pt idx="5">
                  <c:v>1.7858796296296296E-2</c:v>
                </c:pt>
                <c:pt idx="6">
                  <c:v>2.2187499999999999E-2</c:v>
                </c:pt>
                <c:pt idx="7">
                  <c:v>2.2777777777777772E-2</c:v>
                </c:pt>
                <c:pt idx="8">
                  <c:v>2.3946759259259265E-2</c:v>
                </c:pt>
                <c:pt idx="9">
                  <c:v>2.4756944444444443E-2</c:v>
                </c:pt>
                <c:pt idx="10">
                  <c:v>2.5937500000000002E-2</c:v>
                </c:pt>
                <c:pt idx="11">
                  <c:v>2.8692129629629609E-2</c:v>
                </c:pt>
                <c:pt idx="12">
                  <c:v>2.9259259259259263E-2</c:v>
                </c:pt>
                <c:pt idx="13">
                  <c:v>3.0277777777777792E-2</c:v>
                </c:pt>
                <c:pt idx="14">
                  <c:v>3.0879629629629646E-2</c:v>
                </c:pt>
                <c:pt idx="15">
                  <c:v>3.1736111111111132E-2</c:v>
                </c:pt>
                <c:pt idx="16">
                  <c:v>3.4502314814814833E-2</c:v>
                </c:pt>
                <c:pt idx="17">
                  <c:v>3.5277777777777769E-2</c:v>
                </c:pt>
                <c:pt idx="18">
                  <c:v>3.6261574074074071E-2</c:v>
                </c:pt>
                <c:pt idx="19">
                  <c:v>3.6527777777777756E-2</c:v>
                </c:pt>
                <c:pt idx="20">
                  <c:v>3.8171296296296287E-2</c:v>
                </c:pt>
                <c:pt idx="21">
                  <c:v>4.2071759259259253E-2</c:v>
                </c:pt>
                <c:pt idx="22">
                  <c:v>4.5300925925925911E-2</c:v>
                </c:pt>
                <c:pt idx="23">
                  <c:v>4.871527777777776E-2</c:v>
                </c:pt>
                <c:pt idx="24">
                  <c:v>5.1006944444444424E-2</c:v>
                </c:pt>
                <c:pt idx="25">
                  <c:v>5.3043981481481456E-2</c:v>
                </c:pt>
                <c:pt idx="26">
                  <c:v>5.787037037037035E-2</c:v>
                </c:pt>
                <c:pt idx="27">
                  <c:v>6.159722222222222E-2</c:v>
                </c:pt>
                <c:pt idx="28">
                  <c:v>6.5752314814814805E-2</c:v>
                </c:pt>
                <c:pt idx="29">
                  <c:v>6.8078703703703669E-2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4628-4C4B-B88B-6312C1A7B1BF}"/>
            </c:ext>
          </c:extLst>
        </c:ser>
        <c:ser>
          <c:idx val="150"/>
          <c:order val="150"/>
          <c:tx>
            <c:strRef>
              <c:f>Sheet1!$A$152:$H$152</c:f>
              <c:strCache>
                <c:ptCount val="8"/>
                <c:pt idx="0">
                  <c:v>151</c:v>
                </c:pt>
                <c:pt idx="1">
                  <c:v>128</c:v>
                </c:pt>
                <c:pt idx="2">
                  <c:v>Хрипунов</c:v>
                </c:pt>
                <c:pt idx="3">
                  <c:v>Сергей</c:v>
                </c:pt>
                <c:pt idx="4">
                  <c:v>32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Sheet1!$BN$152:$CQ$152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1.0821759259259257E-2</c:v>
                </c:pt>
                <c:pt idx="2">
                  <c:v>1.2673611111111108E-2</c:v>
                </c:pt>
                <c:pt idx="3">
                  <c:v>1.6736111111111104E-2</c:v>
                </c:pt>
                <c:pt idx="4">
                  <c:v>1.7557870370370363E-2</c:v>
                </c:pt>
                <c:pt idx="5">
                  <c:v>1.8634259259259253E-2</c:v>
                </c:pt>
                <c:pt idx="6">
                  <c:v>2.4293981481481472E-2</c:v>
                </c:pt>
                <c:pt idx="7">
                  <c:v>2.4872685185185178E-2</c:v>
                </c:pt>
                <c:pt idx="8">
                  <c:v>2.6053240740740738E-2</c:v>
                </c:pt>
                <c:pt idx="9">
                  <c:v>2.679398148148146E-2</c:v>
                </c:pt>
                <c:pt idx="10">
                  <c:v>2.8055555555555556E-2</c:v>
                </c:pt>
                <c:pt idx="11">
                  <c:v>3.1828703703703692E-2</c:v>
                </c:pt>
                <c:pt idx="12">
                  <c:v>3.2696759259259245E-2</c:v>
                </c:pt>
                <c:pt idx="13">
                  <c:v>3.3912037037037046E-2</c:v>
                </c:pt>
                <c:pt idx="14">
                  <c:v>3.4525462962962966E-2</c:v>
                </c:pt>
                <c:pt idx="15">
                  <c:v>3.5775462962962967E-2</c:v>
                </c:pt>
                <c:pt idx="16">
                  <c:v>3.9756944444444442E-2</c:v>
                </c:pt>
                <c:pt idx="17">
                  <c:v>4.0810185185185172E-2</c:v>
                </c:pt>
                <c:pt idx="18">
                  <c:v>4.1956018518518517E-2</c:v>
                </c:pt>
                <c:pt idx="19">
                  <c:v>4.2789351851851856E-2</c:v>
                </c:pt>
                <c:pt idx="20">
                  <c:v>4.4178240740740754E-2</c:v>
                </c:pt>
                <c:pt idx="21">
                  <c:v>4.6990740740740763E-2</c:v>
                </c:pt>
                <c:pt idx="22">
                  <c:v>4.9375000000000002E-2</c:v>
                </c:pt>
                <c:pt idx="23">
                  <c:v>5.3125000000000006E-2</c:v>
                </c:pt>
                <c:pt idx="24">
                  <c:v>5.5381944444444442E-2</c:v>
                </c:pt>
                <c:pt idx="25">
                  <c:v>5.6990740740740731E-2</c:v>
                </c:pt>
                <c:pt idx="26">
                  <c:v>6.0034722222222225E-2</c:v>
                </c:pt>
                <c:pt idx="27">
                  <c:v>6.2951388888888876E-2</c:v>
                </c:pt>
                <c:pt idx="28">
                  <c:v>6.6423611111111114E-2</c:v>
                </c:pt>
                <c:pt idx="29">
                  <c:v>6.8645833333333323E-2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4628-4C4B-B88B-6312C1A7B1BF}"/>
            </c:ext>
          </c:extLst>
        </c:ser>
        <c:ser>
          <c:idx val="151"/>
          <c:order val="151"/>
          <c:tx>
            <c:strRef>
              <c:f>Sheet1!$A$153:$H$153</c:f>
              <c:strCache>
                <c:ptCount val="8"/>
                <c:pt idx="0">
                  <c:v>152</c:v>
                </c:pt>
                <c:pt idx="1">
                  <c:v>149</c:v>
                </c:pt>
                <c:pt idx="2">
                  <c:v>Нестерович</c:v>
                </c:pt>
                <c:pt idx="3">
                  <c:v>Николай</c:v>
                </c:pt>
                <c:pt idx="4">
                  <c:v>39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Sheet1!$BN$153:$CQ$153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8.252314814814813E-3</c:v>
                </c:pt>
                <c:pt idx="2">
                  <c:v>8.9814814814814826E-3</c:v>
                </c:pt>
                <c:pt idx="3">
                  <c:v>1.3483796296296299E-2</c:v>
                </c:pt>
                <c:pt idx="4">
                  <c:v>1.4027777777777778E-2</c:v>
                </c:pt>
                <c:pt idx="5">
                  <c:v>1.5069444444444441E-2</c:v>
                </c:pt>
                <c:pt idx="6">
                  <c:v>1.9351851851851842E-2</c:v>
                </c:pt>
                <c:pt idx="7">
                  <c:v>1.9872685185185188E-2</c:v>
                </c:pt>
                <c:pt idx="8">
                  <c:v>2.0902777777777784E-2</c:v>
                </c:pt>
                <c:pt idx="9">
                  <c:v>2.1504629629629624E-2</c:v>
                </c:pt>
                <c:pt idx="10">
                  <c:v>2.2453703703703698E-2</c:v>
                </c:pt>
                <c:pt idx="11">
                  <c:v>2.5335648148148135E-2</c:v>
                </c:pt>
                <c:pt idx="12">
                  <c:v>2.5821759259259267E-2</c:v>
                </c:pt>
                <c:pt idx="13">
                  <c:v>2.6851851851851863E-2</c:v>
                </c:pt>
                <c:pt idx="14">
                  <c:v>2.7546296296296305E-2</c:v>
                </c:pt>
                <c:pt idx="15">
                  <c:v>2.8634259259259276E-2</c:v>
                </c:pt>
                <c:pt idx="16">
                  <c:v>3.1620370370370382E-2</c:v>
                </c:pt>
                <c:pt idx="17">
                  <c:v>3.2337962962962957E-2</c:v>
                </c:pt>
                <c:pt idx="18">
                  <c:v>3.3611111111111119E-2</c:v>
                </c:pt>
                <c:pt idx="19">
                  <c:v>3.456018518518518E-2</c:v>
                </c:pt>
                <c:pt idx="20">
                  <c:v>3.7233796296296306E-2</c:v>
                </c:pt>
                <c:pt idx="21">
                  <c:v>4.1793981481481488E-2</c:v>
                </c:pt>
                <c:pt idx="22">
                  <c:v>4.5381944444444433E-2</c:v>
                </c:pt>
                <c:pt idx="23">
                  <c:v>4.9328703703703708E-2</c:v>
                </c:pt>
                <c:pt idx="24">
                  <c:v>5.1782407407407416E-2</c:v>
                </c:pt>
                <c:pt idx="25">
                  <c:v>5.3715277777777765E-2</c:v>
                </c:pt>
                <c:pt idx="26">
                  <c:v>5.8495370370370364E-2</c:v>
                </c:pt>
                <c:pt idx="27">
                  <c:v>6.2083333333333351E-2</c:v>
                </c:pt>
                <c:pt idx="28">
                  <c:v>6.6041666666666665E-2</c:v>
                </c:pt>
                <c:pt idx="29">
                  <c:v>6.8842592592592566E-2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4628-4C4B-B88B-6312C1A7B1BF}"/>
            </c:ext>
          </c:extLst>
        </c:ser>
        <c:ser>
          <c:idx val="152"/>
          <c:order val="152"/>
          <c:tx>
            <c:strRef>
              <c:f>Sheet1!$A$154:$H$154</c:f>
              <c:strCache>
                <c:ptCount val="8"/>
                <c:pt idx="0">
                  <c:v>153</c:v>
                </c:pt>
                <c:pt idx="1">
                  <c:v>92</c:v>
                </c:pt>
                <c:pt idx="2">
                  <c:v>Петрухин</c:v>
                </c:pt>
                <c:pt idx="3">
                  <c:v>Александр</c:v>
                </c:pt>
                <c:pt idx="4">
                  <c:v>40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Sheet1!$BN$154:$CQ$154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8.7037037037037031E-3</c:v>
                </c:pt>
                <c:pt idx="2">
                  <c:v>1.1215277777777775E-2</c:v>
                </c:pt>
                <c:pt idx="3">
                  <c:v>1.5694444444444441E-2</c:v>
                </c:pt>
                <c:pt idx="4">
                  <c:v>1.6481481481481486E-2</c:v>
                </c:pt>
                <c:pt idx="5">
                  <c:v>1.7708333333333326E-2</c:v>
                </c:pt>
                <c:pt idx="6">
                  <c:v>2.2604166666666661E-2</c:v>
                </c:pt>
                <c:pt idx="7">
                  <c:v>2.314814814814814E-2</c:v>
                </c:pt>
                <c:pt idx="8">
                  <c:v>2.4224537037037044E-2</c:v>
                </c:pt>
                <c:pt idx="9">
                  <c:v>2.5046296296296289E-2</c:v>
                </c:pt>
                <c:pt idx="10">
                  <c:v>2.6238425925925915E-2</c:v>
                </c:pt>
                <c:pt idx="11">
                  <c:v>2.9201388888888874E-2</c:v>
                </c:pt>
                <c:pt idx="12">
                  <c:v>2.9814814814814808E-2</c:v>
                </c:pt>
                <c:pt idx="13">
                  <c:v>3.0833333333333338E-2</c:v>
                </c:pt>
                <c:pt idx="14">
                  <c:v>3.1446759259259258E-2</c:v>
                </c:pt>
                <c:pt idx="15">
                  <c:v>3.2349537037037024E-2</c:v>
                </c:pt>
                <c:pt idx="16">
                  <c:v>3.4849537037037054E-2</c:v>
                </c:pt>
                <c:pt idx="17">
                  <c:v>3.5555555555555562E-2</c:v>
                </c:pt>
                <c:pt idx="18">
                  <c:v>3.6539351851851837E-2</c:v>
                </c:pt>
                <c:pt idx="19">
                  <c:v>3.7326388888888881E-2</c:v>
                </c:pt>
                <c:pt idx="20">
                  <c:v>3.9039351851851839E-2</c:v>
                </c:pt>
                <c:pt idx="21">
                  <c:v>4.3414351851851843E-2</c:v>
                </c:pt>
                <c:pt idx="22">
                  <c:v>4.704861111111111E-2</c:v>
                </c:pt>
                <c:pt idx="23">
                  <c:v>5.0821759259259247E-2</c:v>
                </c:pt>
                <c:pt idx="24">
                  <c:v>5.3310185185185183E-2</c:v>
                </c:pt>
                <c:pt idx="25">
                  <c:v>5.5486111111111097E-2</c:v>
                </c:pt>
                <c:pt idx="26">
                  <c:v>6.0509259259259263E-2</c:v>
                </c:pt>
                <c:pt idx="27">
                  <c:v>6.4166666666666677E-2</c:v>
                </c:pt>
                <c:pt idx="28">
                  <c:v>6.7372685185185188E-2</c:v>
                </c:pt>
                <c:pt idx="29">
                  <c:v>6.9363425925925898E-2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4628-4C4B-B88B-6312C1A7B1BF}"/>
            </c:ext>
          </c:extLst>
        </c:ser>
        <c:ser>
          <c:idx val="153"/>
          <c:order val="153"/>
          <c:tx>
            <c:strRef>
              <c:f>Sheet1!$A$155:$H$155</c:f>
              <c:strCache>
                <c:ptCount val="8"/>
                <c:pt idx="0">
                  <c:v>154</c:v>
                </c:pt>
                <c:pt idx="1">
                  <c:v>185</c:v>
                </c:pt>
                <c:pt idx="2">
                  <c:v>Бычков</c:v>
                </c:pt>
                <c:pt idx="3">
                  <c:v>Андрей</c:v>
                </c:pt>
                <c:pt idx="4">
                  <c:v>53</c:v>
                </c:pt>
                <c:pt idx="5">
                  <c:v>Россия</c:v>
                </c:pt>
                <c:pt idx="7">
                  <c:v>М 50-54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Sheet1!$BN$155:$CQ$155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1.0162037037037039E-2</c:v>
                </c:pt>
                <c:pt idx="2">
                  <c:v>1.1400462962962963E-2</c:v>
                </c:pt>
                <c:pt idx="3">
                  <c:v>1.4247685185185183E-2</c:v>
                </c:pt>
                <c:pt idx="4">
                  <c:v>1.4699074074074073E-2</c:v>
                </c:pt>
                <c:pt idx="5">
                  <c:v>1.5509259259259257E-2</c:v>
                </c:pt>
                <c:pt idx="6">
                  <c:v>1.893518518518518E-2</c:v>
                </c:pt>
                <c:pt idx="7">
                  <c:v>1.9409722222222217E-2</c:v>
                </c:pt>
                <c:pt idx="8">
                  <c:v>2.0312500000000011E-2</c:v>
                </c:pt>
                <c:pt idx="9">
                  <c:v>2.0995370370370373E-2</c:v>
                </c:pt>
                <c:pt idx="10">
                  <c:v>2.2025462962962955E-2</c:v>
                </c:pt>
                <c:pt idx="11">
                  <c:v>2.4675925925925921E-2</c:v>
                </c:pt>
                <c:pt idx="12">
                  <c:v>2.5300925925925921E-2</c:v>
                </c:pt>
                <c:pt idx="13">
                  <c:v>2.6087962962962979E-2</c:v>
                </c:pt>
                <c:pt idx="14">
                  <c:v>2.6539351851851856E-2</c:v>
                </c:pt>
                <c:pt idx="15">
                  <c:v>2.7233796296296298E-2</c:v>
                </c:pt>
                <c:pt idx="16">
                  <c:v>2.8993055555555564E-2</c:v>
                </c:pt>
                <c:pt idx="17">
                  <c:v>2.9525462962962962E-2</c:v>
                </c:pt>
                <c:pt idx="18">
                  <c:v>3.0127314814814815E-2</c:v>
                </c:pt>
                <c:pt idx="19">
                  <c:v>3.1006944444444448E-2</c:v>
                </c:pt>
                <c:pt idx="20">
                  <c:v>3.2847222222222222E-2</c:v>
                </c:pt>
                <c:pt idx="21">
                  <c:v>3.7199074074074093E-2</c:v>
                </c:pt>
                <c:pt idx="22">
                  <c:v>4.0844907407407427E-2</c:v>
                </c:pt>
                <c:pt idx="23">
                  <c:v>4.4791666666666674E-2</c:v>
                </c:pt>
                <c:pt idx="24">
                  <c:v>4.7569444444444442E-2</c:v>
                </c:pt>
                <c:pt idx="25">
                  <c:v>5.0092592592592577E-2</c:v>
                </c:pt>
                <c:pt idx="26">
                  <c:v>5.6041666666666684E-2</c:v>
                </c:pt>
                <c:pt idx="27">
                  <c:v>6.0914351851851872E-2</c:v>
                </c:pt>
                <c:pt idx="28">
                  <c:v>6.6226851851851842E-2</c:v>
                </c:pt>
                <c:pt idx="29">
                  <c:v>6.9652777777777786E-2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4628-4C4B-B88B-6312C1A7B1BF}"/>
            </c:ext>
          </c:extLst>
        </c:ser>
        <c:ser>
          <c:idx val="154"/>
          <c:order val="154"/>
          <c:tx>
            <c:strRef>
              <c:f>Sheet1!$A$156:$H$156</c:f>
              <c:strCache>
                <c:ptCount val="8"/>
                <c:pt idx="0">
                  <c:v>155</c:v>
                </c:pt>
                <c:pt idx="1">
                  <c:v>182</c:v>
                </c:pt>
                <c:pt idx="2">
                  <c:v>Косяченко</c:v>
                </c:pt>
                <c:pt idx="3">
                  <c:v>Артём</c:v>
                </c:pt>
                <c:pt idx="4">
                  <c:v>39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Sheet1!$BN$156:$CQ$156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1.4814814814814812E-2</c:v>
                </c:pt>
                <c:pt idx="2">
                  <c:v>1.7326388888888891E-2</c:v>
                </c:pt>
                <c:pt idx="3">
                  <c:v>2.3217592592592595E-2</c:v>
                </c:pt>
                <c:pt idx="4">
                  <c:v>2.3819444444444449E-2</c:v>
                </c:pt>
                <c:pt idx="5">
                  <c:v>2.506944444444445E-2</c:v>
                </c:pt>
                <c:pt idx="6">
                  <c:v>2.9722222222222219E-2</c:v>
                </c:pt>
                <c:pt idx="7">
                  <c:v>3.0312500000000006E-2</c:v>
                </c:pt>
                <c:pt idx="8">
                  <c:v>3.153935185185186E-2</c:v>
                </c:pt>
                <c:pt idx="9">
                  <c:v>3.2326388888888891E-2</c:v>
                </c:pt>
                <c:pt idx="10">
                  <c:v>3.3553240740740731E-2</c:v>
                </c:pt>
                <c:pt idx="11">
                  <c:v>3.6759259259259242E-2</c:v>
                </c:pt>
                <c:pt idx="12">
                  <c:v>3.7407407407407417E-2</c:v>
                </c:pt>
                <c:pt idx="13">
                  <c:v>3.8587962962962991E-2</c:v>
                </c:pt>
                <c:pt idx="14">
                  <c:v>3.9201388888888883E-2</c:v>
                </c:pt>
                <c:pt idx="15">
                  <c:v>4.0173611111111118E-2</c:v>
                </c:pt>
                <c:pt idx="16">
                  <c:v>4.3391203703703696E-2</c:v>
                </c:pt>
                <c:pt idx="17">
                  <c:v>4.4270833333333343E-2</c:v>
                </c:pt>
                <c:pt idx="18">
                  <c:v>4.5555555555555544E-2</c:v>
                </c:pt>
                <c:pt idx="19">
                  <c:v>4.8634259259259252E-2</c:v>
                </c:pt>
                <c:pt idx="20">
                  <c:v>4.973379629629629E-2</c:v>
                </c:pt>
                <c:pt idx="21">
                  <c:v>5.2511574074074072E-2</c:v>
                </c:pt>
                <c:pt idx="22">
                  <c:v>5.480324074074075E-2</c:v>
                </c:pt>
                <c:pt idx="23">
                  <c:v>5.7280092592592591E-2</c:v>
                </c:pt>
                <c:pt idx="24">
                  <c:v>5.8865740740740746E-2</c:v>
                </c:pt>
                <c:pt idx="25">
                  <c:v>6.0300925925925897E-2</c:v>
                </c:pt>
                <c:pt idx="26">
                  <c:v>6.3564814814814824E-2</c:v>
                </c:pt>
                <c:pt idx="27">
                  <c:v>6.6087962962962959E-2</c:v>
                </c:pt>
                <c:pt idx="28">
                  <c:v>6.8483796296296306E-2</c:v>
                </c:pt>
                <c:pt idx="29">
                  <c:v>7.0069444444444406E-2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4628-4C4B-B88B-6312C1A7B1BF}"/>
            </c:ext>
          </c:extLst>
        </c:ser>
        <c:ser>
          <c:idx val="155"/>
          <c:order val="155"/>
          <c:tx>
            <c:strRef>
              <c:f>Sheet1!$A$157:$H$157</c:f>
              <c:strCache>
                <c:ptCount val="8"/>
                <c:pt idx="0">
                  <c:v>156</c:v>
                </c:pt>
                <c:pt idx="1">
                  <c:v>166</c:v>
                </c:pt>
                <c:pt idx="2">
                  <c:v>Шульга</c:v>
                </c:pt>
                <c:pt idx="3">
                  <c:v>Максим</c:v>
                </c:pt>
                <c:pt idx="4">
                  <c:v>51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50-54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Sheet1!$BN$157:$CQ$157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8.7847222222222215E-3</c:v>
                </c:pt>
                <c:pt idx="2">
                  <c:v>9.2476851851851852E-3</c:v>
                </c:pt>
                <c:pt idx="3">
                  <c:v>1.2546296296296298E-2</c:v>
                </c:pt>
                <c:pt idx="4">
                  <c:v>1.2951388888888887E-2</c:v>
                </c:pt>
                <c:pt idx="5">
                  <c:v>1.3888888888888881E-2</c:v>
                </c:pt>
                <c:pt idx="6">
                  <c:v>1.7546296296296296E-2</c:v>
                </c:pt>
                <c:pt idx="7">
                  <c:v>1.7824074074074076E-2</c:v>
                </c:pt>
                <c:pt idx="8">
                  <c:v>1.8472222222222223E-2</c:v>
                </c:pt>
                <c:pt idx="9">
                  <c:v>1.9062499999999996E-2</c:v>
                </c:pt>
                <c:pt idx="10">
                  <c:v>1.9699074074074077E-2</c:v>
                </c:pt>
                <c:pt idx="11">
                  <c:v>2.1909722222222205E-2</c:v>
                </c:pt>
                <c:pt idx="12">
                  <c:v>2.2222222222222227E-2</c:v>
                </c:pt>
                <c:pt idx="13">
                  <c:v>2.2962962962962963E-2</c:v>
                </c:pt>
                <c:pt idx="14">
                  <c:v>2.3287037037037037E-2</c:v>
                </c:pt>
                <c:pt idx="15">
                  <c:v>2.3819444444444449E-2</c:v>
                </c:pt>
                <c:pt idx="16">
                  <c:v>2.524305555555556E-2</c:v>
                </c:pt>
                <c:pt idx="17">
                  <c:v>2.5601851851851876E-2</c:v>
                </c:pt>
                <c:pt idx="18">
                  <c:v>2.6134259259259246E-2</c:v>
                </c:pt>
                <c:pt idx="19">
                  <c:v>2.7048611111111107E-2</c:v>
                </c:pt>
                <c:pt idx="20">
                  <c:v>2.9386574074074079E-2</c:v>
                </c:pt>
                <c:pt idx="21">
                  <c:v>3.4548611111111113E-2</c:v>
                </c:pt>
                <c:pt idx="22">
                  <c:v>3.8692129629629618E-2</c:v>
                </c:pt>
                <c:pt idx="23">
                  <c:v>4.3530092592592579E-2</c:v>
                </c:pt>
                <c:pt idx="24">
                  <c:v>4.670138888888889E-2</c:v>
                </c:pt>
                <c:pt idx="25">
                  <c:v>4.9699074074074062E-2</c:v>
                </c:pt>
                <c:pt idx="26">
                  <c:v>5.6793981481481487E-2</c:v>
                </c:pt>
                <c:pt idx="27">
                  <c:v>6.221064814814814E-2</c:v>
                </c:pt>
                <c:pt idx="28">
                  <c:v>6.7349537037037027E-2</c:v>
                </c:pt>
                <c:pt idx="29">
                  <c:v>7.0081018518518501E-2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4628-4C4B-B88B-6312C1A7B1BF}"/>
            </c:ext>
          </c:extLst>
        </c:ser>
        <c:ser>
          <c:idx val="156"/>
          <c:order val="156"/>
          <c:tx>
            <c:strRef>
              <c:f>Sheet1!$A$158:$H$158</c:f>
              <c:strCache>
                <c:ptCount val="8"/>
                <c:pt idx="0">
                  <c:v>157</c:v>
                </c:pt>
                <c:pt idx="1">
                  <c:v>59</c:v>
                </c:pt>
                <c:pt idx="2">
                  <c:v>Полякова</c:v>
                </c:pt>
                <c:pt idx="3">
                  <c:v>Оксана</c:v>
                </c:pt>
                <c:pt idx="4">
                  <c:v>36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Ж 30-39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Sheet1!$BN$158:$CQ$158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1.8078703703703704E-2</c:v>
                </c:pt>
                <c:pt idx="2">
                  <c:v>2.0555555555555556E-2</c:v>
                </c:pt>
                <c:pt idx="3">
                  <c:v>2.5787037037037039E-2</c:v>
                </c:pt>
                <c:pt idx="4">
                  <c:v>2.6458333333333334E-2</c:v>
                </c:pt>
                <c:pt idx="5">
                  <c:v>2.7893518518518512E-2</c:v>
                </c:pt>
                <c:pt idx="6">
                  <c:v>3.3182870370370363E-2</c:v>
                </c:pt>
                <c:pt idx="7">
                  <c:v>3.3865740740740738E-2</c:v>
                </c:pt>
                <c:pt idx="8">
                  <c:v>3.5057870370370378E-2</c:v>
                </c:pt>
                <c:pt idx="9">
                  <c:v>3.5844907407407395E-2</c:v>
                </c:pt>
                <c:pt idx="10">
                  <c:v>3.7048611111111102E-2</c:v>
                </c:pt>
                <c:pt idx="11">
                  <c:v>4.0474537037037031E-2</c:v>
                </c:pt>
                <c:pt idx="12">
                  <c:v>4.1319444444444436E-2</c:v>
                </c:pt>
                <c:pt idx="13">
                  <c:v>4.2604166666666665E-2</c:v>
                </c:pt>
                <c:pt idx="14">
                  <c:v>4.3287037037037041E-2</c:v>
                </c:pt>
                <c:pt idx="15">
                  <c:v>4.4444444444444453E-2</c:v>
                </c:pt>
                <c:pt idx="16">
                  <c:v>4.7719907407407419E-2</c:v>
                </c:pt>
                <c:pt idx="17">
                  <c:v>4.8611111111111105E-2</c:v>
                </c:pt>
                <c:pt idx="18">
                  <c:v>4.9768518518518517E-2</c:v>
                </c:pt>
                <c:pt idx="19">
                  <c:v>5.0787037037037033E-2</c:v>
                </c:pt>
                <c:pt idx="20">
                  <c:v>5.2083333333333343E-2</c:v>
                </c:pt>
                <c:pt idx="21">
                  <c:v>5.4780092592592602E-2</c:v>
                </c:pt>
                <c:pt idx="22">
                  <c:v>5.7013888888888892E-2</c:v>
                </c:pt>
                <c:pt idx="23">
                  <c:v>5.9409722222222211E-2</c:v>
                </c:pt>
                <c:pt idx="24">
                  <c:v>6.1041666666666661E-2</c:v>
                </c:pt>
                <c:pt idx="25">
                  <c:v>6.2395833333333317E-2</c:v>
                </c:pt>
                <c:pt idx="26">
                  <c:v>6.5266203703703701E-2</c:v>
                </c:pt>
                <c:pt idx="27">
                  <c:v>6.7210648148148144E-2</c:v>
                </c:pt>
                <c:pt idx="28">
                  <c:v>6.9050925925925932E-2</c:v>
                </c:pt>
                <c:pt idx="29">
                  <c:v>7.0138888888888862E-2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4628-4C4B-B88B-6312C1A7B1BF}"/>
            </c:ext>
          </c:extLst>
        </c:ser>
        <c:ser>
          <c:idx val="157"/>
          <c:order val="157"/>
          <c:tx>
            <c:strRef>
              <c:f>Sheet1!$A$159:$H$159</c:f>
              <c:strCache>
                <c:ptCount val="8"/>
                <c:pt idx="0">
                  <c:v>158</c:v>
                </c:pt>
                <c:pt idx="1">
                  <c:v>235</c:v>
                </c:pt>
                <c:pt idx="2">
                  <c:v>Пекарский</c:v>
                </c:pt>
                <c:pt idx="3">
                  <c:v>Антон</c:v>
                </c:pt>
                <c:pt idx="4">
                  <c:v>42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Sheet1!$BN$159:$CQ$159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9.4444444444444428E-3</c:v>
                </c:pt>
                <c:pt idx="2">
                  <c:v>1.1122685185185187E-2</c:v>
                </c:pt>
                <c:pt idx="3">
                  <c:v>1.5243055555555565E-2</c:v>
                </c:pt>
                <c:pt idx="4">
                  <c:v>1.5856481481481485E-2</c:v>
                </c:pt>
                <c:pt idx="5">
                  <c:v>1.7060185185185192E-2</c:v>
                </c:pt>
                <c:pt idx="6">
                  <c:v>2.1678240740740748E-2</c:v>
                </c:pt>
                <c:pt idx="7">
                  <c:v>2.2256944444444454E-2</c:v>
                </c:pt>
                <c:pt idx="8">
                  <c:v>2.3483796296296308E-2</c:v>
                </c:pt>
                <c:pt idx="9">
                  <c:v>2.4421296296296302E-2</c:v>
                </c:pt>
                <c:pt idx="10">
                  <c:v>2.5659722222222223E-2</c:v>
                </c:pt>
                <c:pt idx="11">
                  <c:v>2.8842592592592572E-2</c:v>
                </c:pt>
                <c:pt idx="12">
                  <c:v>2.9444444444444454E-2</c:v>
                </c:pt>
                <c:pt idx="13">
                  <c:v>3.0578703703703719E-2</c:v>
                </c:pt>
                <c:pt idx="14">
                  <c:v>3.1192129629629625E-2</c:v>
                </c:pt>
                <c:pt idx="15">
                  <c:v>3.2129629629629647E-2</c:v>
                </c:pt>
                <c:pt idx="16">
                  <c:v>3.4826388888888893E-2</c:v>
                </c:pt>
                <c:pt idx="17">
                  <c:v>3.559027777777779E-2</c:v>
                </c:pt>
                <c:pt idx="18">
                  <c:v>3.6678240740740747E-2</c:v>
                </c:pt>
                <c:pt idx="19">
                  <c:v>3.8159722222222234E-2</c:v>
                </c:pt>
                <c:pt idx="20">
                  <c:v>3.9942129629629647E-2</c:v>
                </c:pt>
                <c:pt idx="21">
                  <c:v>4.4155092592592607E-2</c:v>
                </c:pt>
                <c:pt idx="22">
                  <c:v>4.760416666666667E-2</c:v>
                </c:pt>
                <c:pt idx="23">
                  <c:v>5.133101851851854E-2</c:v>
                </c:pt>
                <c:pt idx="24">
                  <c:v>5.3854166666666675E-2</c:v>
                </c:pt>
                <c:pt idx="25">
                  <c:v>5.6064814814814817E-2</c:v>
                </c:pt>
                <c:pt idx="26">
                  <c:v>6.1145833333333344E-2</c:v>
                </c:pt>
                <c:pt idx="27">
                  <c:v>6.4861111111111119E-2</c:v>
                </c:pt>
                <c:pt idx="28">
                  <c:v>6.8240740740740768E-2</c:v>
                </c:pt>
                <c:pt idx="29">
                  <c:v>7.0254629629629639E-2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4628-4C4B-B88B-6312C1A7B1BF}"/>
            </c:ext>
          </c:extLst>
        </c:ser>
        <c:ser>
          <c:idx val="158"/>
          <c:order val="158"/>
          <c:tx>
            <c:strRef>
              <c:f>Sheet1!$A$160:$H$160</c:f>
              <c:strCache>
                <c:ptCount val="8"/>
                <c:pt idx="0">
                  <c:v>159</c:v>
                </c:pt>
                <c:pt idx="1">
                  <c:v>79</c:v>
                </c:pt>
                <c:pt idx="2">
                  <c:v>Звягин</c:v>
                </c:pt>
                <c:pt idx="3">
                  <c:v>Юрий</c:v>
                </c:pt>
                <c:pt idx="4">
                  <c:v>34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Sheet1!$BN$160:$CQ$160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7.9745370370370369E-3</c:v>
                </c:pt>
                <c:pt idx="2">
                  <c:v>1.0023148148148146E-2</c:v>
                </c:pt>
                <c:pt idx="3">
                  <c:v>1.3969907407407403E-2</c:v>
                </c:pt>
                <c:pt idx="4">
                  <c:v>1.4594907407407404E-2</c:v>
                </c:pt>
                <c:pt idx="5">
                  <c:v>1.578703703703703E-2</c:v>
                </c:pt>
                <c:pt idx="6">
                  <c:v>2.1087962962962947E-2</c:v>
                </c:pt>
                <c:pt idx="7">
                  <c:v>2.1689814814814815E-2</c:v>
                </c:pt>
                <c:pt idx="8">
                  <c:v>2.3078703703703712E-2</c:v>
                </c:pt>
                <c:pt idx="9">
                  <c:v>2.4027777777777773E-2</c:v>
                </c:pt>
                <c:pt idx="10">
                  <c:v>2.5532407407407406E-2</c:v>
                </c:pt>
                <c:pt idx="11">
                  <c:v>2.9583333333333323E-2</c:v>
                </c:pt>
                <c:pt idx="12">
                  <c:v>3.0289351851851845E-2</c:v>
                </c:pt>
                <c:pt idx="13">
                  <c:v>3.1932870370370375E-2</c:v>
                </c:pt>
                <c:pt idx="14">
                  <c:v>3.2905092592592611E-2</c:v>
                </c:pt>
                <c:pt idx="15">
                  <c:v>3.4618055555555555E-2</c:v>
                </c:pt>
                <c:pt idx="16">
                  <c:v>3.9803240740740736E-2</c:v>
                </c:pt>
                <c:pt idx="17">
                  <c:v>4.1134259259259259E-2</c:v>
                </c:pt>
                <c:pt idx="18">
                  <c:v>4.2685185185185159E-2</c:v>
                </c:pt>
                <c:pt idx="19">
                  <c:v>4.3692129629629636E-2</c:v>
                </c:pt>
                <c:pt idx="20">
                  <c:v>4.5567129629629638E-2</c:v>
                </c:pt>
                <c:pt idx="21">
                  <c:v>5.0081018518518525E-2</c:v>
                </c:pt>
                <c:pt idx="22">
                  <c:v>5.2997685185185189E-2</c:v>
                </c:pt>
                <c:pt idx="23">
                  <c:v>5.6238425925925928E-2</c:v>
                </c:pt>
                <c:pt idx="24">
                  <c:v>5.8483796296296298E-2</c:v>
                </c:pt>
                <c:pt idx="25">
                  <c:v>6.0416666666666674E-2</c:v>
                </c:pt>
                <c:pt idx="26">
                  <c:v>6.4560185185185193E-2</c:v>
                </c:pt>
                <c:pt idx="27">
                  <c:v>6.7442129629629644E-2</c:v>
                </c:pt>
                <c:pt idx="28">
                  <c:v>7.0185185185185184E-2</c:v>
                </c:pt>
                <c:pt idx="29">
                  <c:v>7.1574074074074068E-2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4628-4C4B-B88B-6312C1A7B1BF}"/>
            </c:ext>
          </c:extLst>
        </c:ser>
        <c:ser>
          <c:idx val="159"/>
          <c:order val="159"/>
          <c:tx>
            <c:strRef>
              <c:f>Sheet1!$A$161:$H$161</c:f>
              <c:strCache>
                <c:ptCount val="8"/>
                <c:pt idx="0">
                  <c:v>160</c:v>
                </c:pt>
                <c:pt idx="1">
                  <c:v>34</c:v>
                </c:pt>
                <c:pt idx="2">
                  <c:v>Жильников</c:v>
                </c:pt>
                <c:pt idx="3">
                  <c:v>Эдуард</c:v>
                </c:pt>
                <c:pt idx="4">
                  <c:v>47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Sheet1!$BN$161:$CQ$161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5.4050925925925898E-3</c:v>
                </c:pt>
                <c:pt idx="2">
                  <c:v>6.6087962962962966E-3</c:v>
                </c:pt>
                <c:pt idx="3">
                  <c:v>1.109953703703704E-2</c:v>
                </c:pt>
                <c:pt idx="4">
                  <c:v>1.1782407407407408E-2</c:v>
                </c:pt>
                <c:pt idx="5">
                  <c:v>1.306712962962963E-2</c:v>
                </c:pt>
                <c:pt idx="6">
                  <c:v>1.8356481481481474E-2</c:v>
                </c:pt>
                <c:pt idx="7">
                  <c:v>1.9016203703703702E-2</c:v>
                </c:pt>
                <c:pt idx="8">
                  <c:v>2.0636574074074071E-2</c:v>
                </c:pt>
                <c:pt idx="9">
                  <c:v>2.164351851851852E-2</c:v>
                </c:pt>
                <c:pt idx="10">
                  <c:v>2.3090277777777779E-2</c:v>
                </c:pt>
                <c:pt idx="11">
                  <c:v>2.6759259259259247E-2</c:v>
                </c:pt>
                <c:pt idx="12">
                  <c:v>2.7384259259259261E-2</c:v>
                </c:pt>
                <c:pt idx="13">
                  <c:v>2.8726851851851865E-2</c:v>
                </c:pt>
                <c:pt idx="14">
                  <c:v>2.9421296296296306E-2</c:v>
                </c:pt>
                <c:pt idx="15">
                  <c:v>3.0497685185185197E-2</c:v>
                </c:pt>
                <c:pt idx="16">
                  <c:v>3.3518518518518531E-2</c:v>
                </c:pt>
                <c:pt idx="17">
                  <c:v>3.4351851851851856E-2</c:v>
                </c:pt>
                <c:pt idx="18">
                  <c:v>3.5462962962962946E-2</c:v>
                </c:pt>
                <c:pt idx="19">
                  <c:v>3.6064814814814813E-2</c:v>
                </c:pt>
                <c:pt idx="20">
                  <c:v>3.7743055555555571E-2</c:v>
                </c:pt>
                <c:pt idx="21">
                  <c:v>4.237268518518518E-2</c:v>
                </c:pt>
                <c:pt idx="22">
                  <c:v>4.5995370370370381E-2</c:v>
                </c:pt>
                <c:pt idx="23">
                  <c:v>4.973379629629629E-2</c:v>
                </c:pt>
                <c:pt idx="24">
                  <c:v>5.2418981481481469E-2</c:v>
                </c:pt>
                <c:pt idx="25">
                  <c:v>5.4918981481481471E-2</c:v>
                </c:pt>
                <c:pt idx="26">
                  <c:v>6.0462962962962968E-2</c:v>
                </c:pt>
                <c:pt idx="27">
                  <c:v>6.4652777777777781E-2</c:v>
                </c:pt>
                <c:pt idx="28">
                  <c:v>6.8935185185185183E-2</c:v>
                </c:pt>
                <c:pt idx="29">
                  <c:v>7.1678240740740723E-2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4628-4C4B-B88B-6312C1A7B1BF}"/>
            </c:ext>
          </c:extLst>
        </c:ser>
        <c:ser>
          <c:idx val="160"/>
          <c:order val="160"/>
          <c:tx>
            <c:strRef>
              <c:f>Sheet1!$A$162:$H$162</c:f>
              <c:strCache>
                <c:ptCount val="8"/>
                <c:pt idx="0">
                  <c:v>161</c:v>
                </c:pt>
                <c:pt idx="1">
                  <c:v>226</c:v>
                </c:pt>
                <c:pt idx="2">
                  <c:v>Степанов</c:v>
                </c:pt>
                <c:pt idx="3">
                  <c:v>Александр</c:v>
                </c:pt>
                <c:pt idx="4">
                  <c:v>39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Sheet1!$BN$162:$CQ$162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1.4722222222222216E-2</c:v>
                </c:pt>
                <c:pt idx="2">
                  <c:v>1.8275462962962959E-2</c:v>
                </c:pt>
                <c:pt idx="3">
                  <c:v>2.2615740740740742E-2</c:v>
                </c:pt>
                <c:pt idx="4">
                  <c:v>2.3240740740740728E-2</c:v>
                </c:pt>
                <c:pt idx="5">
                  <c:v>2.4305555555555552E-2</c:v>
                </c:pt>
                <c:pt idx="6">
                  <c:v>2.8229166666666652E-2</c:v>
                </c:pt>
                <c:pt idx="7">
                  <c:v>2.8703703703703703E-2</c:v>
                </c:pt>
                <c:pt idx="8">
                  <c:v>2.9791666666666675E-2</c:v>
                </c:pt>
                <c:pt idx="9">
                  <c:v>3.0439814814814808E-2</c:v>
                </c:pt>
                <c:pt idx="10">
                  <c:v>3.141203703703703E-2</c:v>
                </c:pt>
                <c:pt idx="11">
                  <c:v>3.4016203703703687E-2</c:v>
                </c:pt>
                <c:pt idx="12">
                  <c:v>3.4606481481481488E-2</c:v>
                </c:pt>
                <c:pt idx="13">
                  <c:v>3.5625000000000018E-2</c:v>
                </c:pt>
                <c:pt idx="14">
                  <c:v>3.6099537037037027E-2</c:v>
                </c:pt>
                <c:pt idx="15">
                  <c:v>3.693287037037038E-2</c:v>
                </c:pt>
                <c:pt idx="16">
                  <c:v>3.9016203703703706E-2</c:v>
                </c:pt>
                <c:pt idx="17">
                  <c:v>3.9629629629629626E-2</c:v>
                </c:pt>
                <c:pt idx="18">
                  <c:v>4.0416666666666656E-2</c:v>
                </c:pt>
                <c:pt idx="19">
                  <c:v>4.2141203703703708E-2</c:v>
                </c:pt>
                <c:pt idx="20">
                  <c:v>4.4120370370370393E-2</c:v>
                </c:pt>
                <c:pt idx="21">
                  <c:v>4.895833333333334E-2</c:v>
                </c:pt>
                <c:pt idx="22">
                  <c:v>5.2314814814814814E-2</c:v>
                </c:pt>
                <c:pt idx="23">
                  <c:v>5.5810185185185185E-2</c:v>
                </c:pt>
                <c:pt idx="24">
                  <c:v>5.8171296296296304E-2</c:v>
                </c:pt>
                <c:pt idx="25">
                  <c:v>6.011574074074072E-2</c:v>
                </c:pt>
                <c:pt idx="26">
                  <c:v>6.4618055555555554E-2</c:v>
                </c:pt>
                <c:pt idx="27">
                  <c:v>6.7719907407407409E-2</c:v>
                </c:pt>
                <c:pt idx="28">
                  <c:v>7.0775462962962971E-2</c:v>
                </c:pt>
                <c:pt idx="29">
                  <c:v>7.197916666666665E-2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4628-4C4B-B88B-6312C1A7B1BF}"/>
            </c:ext>
          </c:extLst>
        </c:ser>
        <c:ser>
          <c:idx val="161"/>
          <c:order val="161"/>
          <c:tx>
            <c:strRef>
              <c:f>Sheet1!$A$163:$H$163</c:f>
              <c:strCache>
                <c:ptCount val="8"/>
                <c:pt idx="0">
                  <c:v>162</c:v>
                </c:pt>
                <c:pt idx="1">
                  <c:v>71</c:v>
                </c:pt>
                <c:pt idx="2">
                  <c:v>Васильев</c:v>
                </c:pt>
                <c:pt idx="3">
                  <c:v>Сергей</c:v>
                </c:pt>
                <c:pt idx="4">
                  <c:v>29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25-29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Sheet1!$BN$163:$CQ$163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1.5555555555555555E-2</c:v>
                </c:pt>
                <c:pt idx="2">
                  <c:v>1.9525462962962967E-2</c:v>
                </c:pt>
                <c:pt idx="3">
                  <c:v>2.4594907407407413E-2</c:v>
                </c:pt>
                <c:pt idx="4">
                  <c:v>2.5428240740740751E-2</c:v>
                </c:pt>
                <c:pt idx="5">
                  <c:v>2.6898148148148143E-2</c:v>
                </c:pt>
                <c:pt idx="6">
                  <c:v>3.2916666666666664E-2</c:v>
                </c:pt>
                <c:pt idx="7">
                  <c:v>3.3657407407407414E-2</c:v>
                </c:pt>
                <c:pt idx="8">
                  <c:v>3.5046296296296311E-2</c:v>
                </c:pt>
                <c:pt idx="9">
                  <c:v>3.6064814814814827E-2</c:v>
                </c:pt>
                <c:pt idx="10">
                  <c:v>3.7847222222222227E-2</c:v>
                </c:pt>
                <c:pt idx="11">
                  <c:v>4.1701388888888857E-2</c:v>
                </c:pt>
                <c:pt idx="12">
                  <c:v>4.2407407407407394E-2</c:v>
                </c:pt>
                <c:pt idx="13">
                  <c:v>4.3726851851851878E-2</c:v>
                </c:pt>
                <c:pt idx="14">
                  <c:v>4.4687499999999991E-2</c:v>
                </c:pt>
                <c:pt idx="15">
                  <c:v>4.7233796296296315E-2</c:v>
                </c:pt>
                <c:pt idx="16">
                  <c:v>5.0543981481481481E-2</c:v>
                </c:pt>
                <c:pt idx="17">
                  <c:v>5.1446759259259262E-2</c:v>
                </c:pt>
                <c:pt idx="18">
                  <c:v>5.2569444444444446E-2</c:v>
                </c:pt>
                <c:pt idx="19">
                  <c:v>5.3611111111111096E-2</c:v>
                </c:pt>
                <c:pt idx="20">
                  <c:v>5.4745370370370361E-2</c:v>
                </c:pt>
                <c:pt idx="21">
                  <c:v>5.7488425925925915E-2</c:v>
                </c:pt>
                <c:pt idx="22">
                  <c:v>5.9618055555555549E-2</c:v>
                </c:pt>
                <c:pt idx="23">
                  <c:v>6.1828703703703691E-2</c:v>
                </c:pt>
                <c:pt idx="24">
                  <c:v>6.3356481481481458E-2</c:v>
                </c:pt>
                <c:pt idx="25">
                  <c:v>6.4571759259259232E-2</c:v>
                </c:pt>
                <c:pt idx="26">
                  <c:v>6.7337962962962961E-2</c:v>
                </c:pt>
                <c:pt idx="27">
                  <c:v>6.9085648148148132E-2</c:v>
                </c:pt>
                <c:pt idx="28">
                  <c:v>7.1134259259259258E-2</c:v>
                </c:pt>
                <c:pt idx="29">
                  <c:v>7.2025462962962916E-2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4628-4C4B-B88B-6312C1A7B1BF}"/>
            </c:ext>
          </c:extLst>
        </c:ser>
        <c:ser>
          <c:idx val="162"/>
          <c:order val="162"/>
          <c:tx>
            <c:strRef>
              <c:f>Sheet1!$A$164:$H$164</c:f>
              <c:strCache>
                <c:ptCount val="8"/>
                <c:pt idx="0">
                  <c:v>163</c:v>
                </c:pt>
                <c:pt idx="1">
                  <c:v>134</c:v>
                </c:pt>
                <c:pt idx="2">
                  <c:v>Новоселов</c:v>
                </c:pt>
                <c:pt idx="3">
                  <c:v>Антон</c:v>
                </c:pt>
                <c:pt idx="4">
                  <c:v>39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Sheet1!$BN$164:$CQ$164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9.5023148148148141E-3</c:v>
                </c:pt>
                <c:pt idx="2">
                  <c:v>1.216435185185185E-2</c:v>
                </c:pt>
                <c:pt idx="3">
                  <c:v>1.6018518518518515E-2</c:v>
                </c:pt>
                <c:pt idx="4">
                  <c:v>1.6504629629629633E-2</c:v>
                </c:pt>
                <c:pt idx="5">
                  <c:v>1.7569444444444443E-2</c:v>
                </c:pt>
                <c:pt idx="6">
                  <c:v>2.2337962962962962E-2</c:v>
                </c:pt>
                <c:pt idx="7">
                  <c:v>2.2974537037037029E-2</c:v>
                </c:pt>
                <c:pt idx="8">
                  <c:v>2.4351851851851861E-2</c:v>
                </c:pt>
                <c:pt idx="9">
                  <c:v>2.5347222222222215E-2</c:v>
                </c:pt>
                <c:pt idx="10">
                  <c:v>2.6608796296296297E-2</c:v>
                </c:pt>
                <c:pt idx="11">
                  <c:v>2.9513888888888867E-2</c:v>
                </c:pt>
                <c:pt idx="12">
                  <c:v>2.9976851851851852E-2</c:v>
                </c:pt>
                <c:pt idx="13">
                  <c:v>3.1041666666666676E-2</c:v>
                </c:pt>
                <c:pt idx="14">
                  <c:v>3.1608796296296301E-2</c:v>
                </c:pt>
                <c:pt idx="15">
                  <c:v>3.2384259259259252E-2</c:v>
                </c:pt>
                <c:pt idx="16">
                  <c:v>3.4826388888888893E-2</c:v>
                </c:pt>
                <c:pt idx="17">
                  <c:v>3.5520833333333335E-2</c:v>
                </c:pt>
                <c:pt idx="18">
                  <c:v>3.6423611111111115E-2</c:v>
                </c:pt>
                <c:pt idx="19">
                  <c:v>3.7627314814814808E-2</c:v>
                </c:pt>
                <c:pt idx="20">
                  <c:v>3.9537037037037037E-2</c:v>
                </c:pt>
                <c:pt idx="21">
                  <c:v>4.4386574074074078E-2</c:v>
                </c:pt>
                <c:pt idx="22">
                  <c:v>4.8414351851851861E-2</c:v>
                </c:pt>
                <c:pt idx="23">
                  <c:v>5.2523148148148152E-2</c:v>
                </c:pt>
                <c:pt idx="24">
                  <c:v>5.5335648148148148E-2</c:v>
                </c:pt>
                <c:pt idx="25">
                  <c:v>5.7986111111111099E-2</c:v>
                </c:pt>
                <c:pt idx="26">
                  <c:v>6.3090277777777787E-2</c:v>
                </c:pt>
                <c:pt idx="27">
                  <c:v>6.7094907407407395E-2</c:v>
                </c:pt>
                <c:pt idx="28">
                  <c:v>7.0567129629629632E-2</c:v>
                </c:pt>
                <c:pt idx="29">
                  <c:v>7.2708333333333319E-2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4628-4C4B-B88B-6312C1A7B1BF}"/>
            </c:ext>
          </c:extLst>
        </c:ser>
        <c:ser>
          <c:idx val="163"/>
          <c:order val="163"/>
          <c:tx>
            <c:strRef>
              <c:f>Sheet1!$A$165:$H$165</c:f>
              <c:strCache>
                <c:ptCount val="8"/>
                <c:pt idx="0">
                  <c:v>164</c:v>
                </c:pt>
                <c:pt idx="1">
                  <c:v>29</c:v>
                </c:pt>
                <c:pt idx="2">
                  <c:v>Королев</c:v>
                </c:pt>
                <c:pt idx="3">
                  <c:v>Андрей</c:v>
                </c:pt>
                <c:pt idx="4">
                  <c:v>52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50-54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Sheet1!$BN$165:$CQ$165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8.3449074074074051E-3</c:v>
                </c:pt>
                <c:pt idx="2">
                  <c:v>1.1666666666666665E-2</c:v>
                </c:pt>
                <c:pt idx="3">
                  <c:v>1.5821759259259258E-2</c:v>
                </c:pt>
                <c:pt idx="4">
                  <c:v>1.6423611111111111E-2</c:v>
                </c:pt>
                <c:pt idx="5">
                  <c:v>1.7696759259259259E-2</c:v>
                </c:pt>
                <c:pt idx="6">
                  <c:v>2.2465277777777778E-2</c:v>
                </c:pt>
                <c:pt idx="7">
                  <c:v>2.298611111111111E-2</c:v>
                </c:pt>
                <c:pt idx="8">
                  <c:v>2.4259259259259272E-2</c:v>
                </c:pt>
                <c:pt idx="9">
                  <c:v>2.5185185185185172E-2</c:v>
                </c:pt>
                <c:pt idx="10">
                  <c:v>2.6516203703703695E-2</c:v>
                </c:pt>
                <c:pt idx="11">
                  <c:v>2.9664351851851845E-2</c:v>
                </c:pt>
                <c:pt idx="12">
                  <c:v>3.0243055555555565E-2</c:v>
                </c:pt>
                <c:pt idx="13">
                  <c:v>3.1412037037037044E-2</c:v>
                </c:pt>
                <c:pt idx="14">
                  <c:v>3.1990740740740736E-2</c:v>
                </c:pt>
                <c:pt idx="15">
                  <c:v>3.2986111111111105E-2</c:v>
                </c:pt>
                <c:pt idx="16">
                  <c:v>3.5833333333333328E-2</c:v>
                </c:pt>
                <c:pt idx="17">
                  <c:v>3.6631944444444453E-2</c:v>
                </c:pt>
                <c:pt idx="18">
                  <c:v>3.7615740740740727E-2</c:v>
                </c:pt>
                <c:pt idx="19">
                  <c:v>4.0578703703703686E-2</c:v>
                </c:pt>
                <c:pt idx="20">
                  <c:v>4.2326388888888872E-2</c:v>
                </c:pt>
                <c:pt idx="21">
                  <c:v>4.6331018518518494E-2</c:v>
                </c:pt>
                <c:pt idx="22">
                  <c:v>4.9525462962962952E-2</c:v>
                </c:pt>
                <c:pt idx="23">
                  <c:v>5.2870370370370345E-2</c:v>
                </c:pt>
                <c:pt idx="24">
                  <c:v>5.5231481481481465E-2</c:v>
                </c:pt>
                <c:pt idx="25">
                  <c:v>5.7407407407407379E-2</c:v>
                </c:pt>
                <c:pt idx="26">
                  <c:v>6.2638888888888883E-2</c:v>
                </c:pt>
                <c:pt idx="27">
                  <c:v>6.6655092592592585E-2</c:v>
                </c:pt>
                <c:pt idx="28">
                  <c:v>7.0462962962962949E-2</c:v>
                </c:pt>
                <c:pt idx="29">
                  <c:v>7.2719907407407358E-2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4628-4C4B-B88B-6312C1A7B1BF}"/>
            </c:ext>
          </c:extLst>
        </c:ser>
        <c:ser>
          <c:idx val="164"/>
          <c:order val="164"/>
          <c:tx>
            <c:strRef>
              <c:f>Sheet1!$A$166:$H$166</c:f>
              <c:strCache>
                <c:ptCount val="8"/>
                <c:pt idx="0">
                  <c:v>165</c:v>
                </c:pt>
                <c:pt idx="1">
                  <c:v>175</c:v>
                </c:pt>
                <c:pt idx="2">
                  <c:v>Веремчук</c:v>
                </c:pt>
                <c:pt idx="3">
                  <c:v>Павел</c:v>
                </c:pt>
                <c:pt idx="4">
                  <c:v>48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Sheet1!$BN$166:$CQ$166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7.1643518518518523E-3</c:v>
                </c:pt>
                <c:pt idx="2">
                  <c:v>9.7337962962962994E-3</c:v>
                </c:pt>
                <c:pt idx="3">
                  <c:v>1.5833333333333338E-2</c:v>
                </c:pt>
                <c:pt idx="4">
                  <c:v>1.680555555555556E-2</c:v>
                </c:pt>
                <c:pt idx="5">
                  <c:v>1.8576388888888892E-2</c:v>
                </c:pt>
                <c:pt idx="6">
                  <c:v>2.5717592592592584E-2</c:v>
                </c:pt>
                <c:pt idx="7">
                  <c:v>2.6620370370370378E-2</c:v>
                </c:pt>
                <c:pt idx="8">
                  <c:v>2.9328703703703718E-2</c:v>
                </c:pt>
                <c:pt idx="9">
                  <c:v>3.0439814814814822E-2</c:v>
                </c:pt>
                <c:pt idx="10">
                  <c:v>3.2106481481481486E-2</c:v>
                </c:pt>
                <c:pt idx="11">
                  <c:v>3.6412037037037021E-2</c:v>
                </c:pt>
                <c:pt idx="12">
                  <c:v>3.7395833333333336E-2</c:v>
                </c:pt>
                <c:pt idx="13">
                  <c:v>3.9050925925925933E-2</c:v>
                </c:pt>
                <c:pt idx="14">
                  <c:v>4.0243055555555546E-2</c:v>
                </c:pt>
                <c:pt idx="15">
                  <c:v>4.1990740740740745E-2</c:v>
                </c:pt>
                <c:pt idx="16">
                  <c:v>4.6516203703703712E-2</c:v>
                </c:pt>
                <c:pt idx="17">
                  <c:v>4.7696759259259258E-2</c:v>
                </c:pt>
                <c:pt idx="18">
                  <c:v>4.9039351851851848E-2</c:v>
                </c:pt>
                <c:pt idx="19">
                  <c:v>5.0023148148148164E-2</c:v>
                </c:pt>
                <c:pt idx="20">
                  <c:v>5.1250000000000018E-2</c:v>
                </c:pt>
                <c:pt idx="21">
                  <c:v>5.3981481481481505E-2</c:v>
                </c:pt>
                <c:pt idx="22">
                  <c:v>5.6423611111111133E-2</c:v>
                </c:pt>
                <c:pt idx="23">
                  <c:v>5.8993055555555562E-2</c:v>
                </c:pt>
                <c:pt idx="24">
                  <c:v>6.1168981481481505E-2</c:v>
                </c:pt>
                <c:pt idx="25">
                  <c:v>6.2731481481481499E-2</c:v>
                </c:pt>
                <c:pt idx="26">
                  <c:v>6.6585648148148158E-2</c:v>
                </c:pt>
                <c:pt idx="27">
                  <c:v>6.908564814814816E-2</c:v>
                </c:pt>
                <c:pt idx="28">
                  <c:v>7.1585648148148162E-2</c:v>
                </c:pt>
                <c:pt idx="29">
                  <c:v>7.2916666666666685E-2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4628-4C4B-B88B-6312C1A7B1BF}"/>
            </c:ext>
          </c:extLst>
        </c:ser>
        <c:ser>
          <c:idx val="165"/>
          <c:order val="165"/>
          <c:tx>
            <c:strRef>
              <c:f>Sheet1!$A$167:$H$167</c:f>
              <c:strCache>
                <c:ptCount val="8"/>
                <c:pt idx="0">
                  <c:v>166</c:v>
                </c:pt>
                <c:pt idx="1">
                  <c:v>135</c:v>
                </c:pt>
                <c:pt idx="2">
                  <c:v>Sokolov</c:v>
                </c:pt>
                <c:pt idx="3">
                  <c:v>Andrey</c:v>
                </c:pt>
                <c:pt idx="4">
                  <c:v>59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55-59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Sheet1!$BN$167:$CQ$167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1.2893518518518516E-2</c:v>
                </c:pt>
                <c:pt idx="2">
                  <c:v>1.4652777777777778E-2</c:v>
                </c:pt>
                <c:pt idx="3">
                  <c:v>1.9004629629629635E-2</c:v>
                </c:pt>
                <c:pt idx="4">
                  <c:v>1.9652777777777776E-2</c:v>
                </c:pt>
                <c:pt idx="5">
                  <c:v>2.0856481481481476E-2</c:v>
                </c:pt>
                <c:pt idx="6">
                  <c:v>2.479166666666667E-2</c:v>
                </c:pt>
                <c:pt idx="7">
                  <c:v>2.5266203703703707E-2</c:v>
                </c:pt>
                <c:pt idx="8">
                  <c:v>2.6400462962962973E-2</c:v>
                </c:pt>
                <c:pt idx="9">
                  <c:v>2.7106481481481481E-2</c:v>
                </c:pt>
                <c:pt idx="10">
                  <c:v>2.8009259259259262E-2</c:v>
                </c:pt>
                <c:pt idx="11">
                  <c:v>3.0590277777777758E-2</c:v>
                </c:pt>
                <c:pt idx="12">
                  <c:v>3.0983796296296301E-2</c:v>
                </c:pt>
                <c:pt idx="13">
                  <c:v>3.1898148148148175E-2</c:v>
                </c:pt>
                <c:pt idx="14">
                  <c:v>3.2395833333333346E-2</c:v>
                </c:pt>
                <c:pt idx="15">
                  <c:v>3.3032407407407427E-2</c:v>
                </c:pt>
                <c:pt idx="16">
                  <c:v>3.5324074074074091E-2</c:v>
                </c:pt>
                <c:pt idx="17">
                  <c:v>3.5995370370370372E-2</c:v>
                </c:pt>
                <c:pt idx="18">
                  <c:v>3.6979166666666646E-2</c:v>
                </c:pt>
                <c:pt idx="19">
                  <c:v>3.7743055555555557E-2</c:v>
                </c:pt>
                <c:pt idx="20">
                  <c:v>4.0069444444444463E-2</c:v>
                </c:pt>
                <c:pt idx="21">
                  <c:v>4.4895833333333343E-2</c:v>
                </c:pt>
                <c:pt idx="22">
                  <c:v>4.8553240740740744E-2</c:v>
                </c:pt>
                <c:pt idx="23">
                  <c:v>5.2534722222222219E-2</c:v>
                </c:pt>
                <c:pt idx="24">
                  <c:v>5.5335648148148148E-2</c:v>
                </c:pt>
                <c:pt idx="25">
                  <c:v>5.7928240740740738E-2</c:v>
                </c:pt>
                <c:pt idx="26">
                  <c:v>6.3298611111111125E-2</c:v>
                </c:pt>
                <c:pt idx="27">
                  <c:v>6.7118055555555556E-2</c:v>
                </c:pt>
                <c:pt idx="28">
                  <c:v>7.089120370370372E-2</c:v>
                </c:pt>
                <c:pt idx="29">
                  <c:v>7.3252314814814812E-2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4628-4C4B-B88B-6312C1A7B1BF}"/>
            </c:ext>
          </c:extLst>
        </c:ser>
        <c:ser>
          <c:idx val="166"/>
          <c:order val="166"/>
          <c:tx>
            <c:strRef>
              <c:f>Sheet1!$A$168:$H$168</c:f>
              <c:strCache>
                <c:ptCount val="8"/>
                <c:pt idx="0">
                  <c:v>167</c:v>
                </c:pt>
                <c:pt idx="1">
                  <c:v>200</c:v>
                </c:pt>
                <c:pt idx="2">
                  <c:v>Карпенко</c:v>
                </c:pt>
                <c:pt idx="3">
                  <c:v>Дмитрий</c:v>
                </c:pt>
                <c:pt idx="4">
                  <c:v>35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Sheet1!$BN$168:$CQ$168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1.7152777777777777E-2</c:v>
                </c:pt>
                <c:pt idx="2">
                  <c:v>1.9629629629629629E-2</c:v>
                </c:pt>
                <c:pt idx="3">
                  <c:v>2.4652777777777773E-2</c:v>
                </c:pt>
                <c:pt idx="4">
                  <c:v>2.5358796296296296E-2</c:v>
                </c:pt>
                <c:pt idx="5">
                  <c:v>2.6608796296296297E-2</c:v>
                </c:pt>
                <c:pt idx="6">
                  <c:v>3.1574074074074074E-2</c:v>
                </c:pt>
                <c:pt idx="7">
                  <c:v>3.2210648148148141E-2</c:v>
                </c:pt>
                <c:pt idx="8">
                  <c:v>3.3518518518518517E-2</c:v>
                </c:pt>
                <c:pt idx="9">
                  <c:v>3.4340277777777775E-2</c:v>
                </c:pt>
                <c:pt idx="10">
                  <c:v>3.5520833333333321E-2</c:v>
                </c:pt>
                <c:pt idx="11">
                  <c:v>3.9120370370370347E-2</c:v>
                </c:pt>
                <c:pt idx="12">
                  <c:v>3.99537037037037E-2</c:v>
                </c:pt>
                <c:pt idx="13">
                  <c:v>4.144675925925928E-2</c:v>
                </c:pt>
                <c:pt idx="14">
                  <c:v>4.2152777777777789E-2</c:v>
                </c:pt>
                <c:pt idx="15">
                  <c:v>4.3425925925925923E-2</c:v>
                </c:pt>
                <c:pt idx="16">
                  <c:v>4.6932870370370389E-2</c:v>
                </c:pt>
                <c:pt idx="17">
                  <c:v>4.7881944444444435E-2</c:v>
                </c:pt>
                <c:pt idx="18">
                  <c:v>4.883101851851851E-2</c:v>
                </c:pt>
                <c:pt idx="19">
                  <c:v>4.9409722222222216E-2</c:v>
                </c:pt>
                <c:pt idx="20">
                  <c:v>5.1226851851851857E-2</c:v>
                </c:pt>
                <c:pt idx="21">
                  <c:v>5.502314814814814E-2</c:v>
                </c:pt>
                <c:pt idx="22">
                  <c:v>5.8171296296296277E-2</c:v>
                </c:pt>
                <c:pt idx="23">
                  <c:v>6.0821759259259256E-2</c:v>
                </c:pt>
                <c:pt idx="24">
                  <c:v>6.2488425925925906E-2</c:v>
                </c:pt>
                <c:pt idx="25">
                  <c:v>6.40509259259259E-2</c:v>
                </c:pt>
                <c:pt idx="26">
                  <c:v>6.8090277777777763E-2</c:v>
                </c:pt>
                <c:pt idx="27">
                  <c:v>7.0717592592592582E-2</c:v>
                </c:pt>
                <c:pt idx="28">
                  <c:v>7.2719907407407414E-2</c:v>
                </c:pt>
                <c:pt idx="29">
                  <c:v>7.3831018518518476E-2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4628-4C4B-B88B-6312C1A7B1BF}"/>
            </c:ext>
          </c:extLst>
        </c:ser>
        <c:ser>
          <c:idx val="167"/>
          <c:order val="167"/>
          <c:tx>
            <c:strRef>
              <c:f>Sheet1!$A$169:$H$169</c:f>
              <c:strCache>
                <c:ptCount val="8"/>
                <c:pt idx="0">
                  <c:v>168</c:v>
                </c:pt>
                <c:pt idx="1">
                  <c:v>188</c:v>
                </c:pt>
                <c:pt idx="2">
                  <c:v>Перуцкий</c:v>
                </c:pt>
                <c:pt idx="3">
                  <c:v>Дмитрий</c:v>
                </c:pt>
                <c:pt idx="4">
                  <c:v>41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Sheet1!$BN$169:$CQ$169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1.068287037037037E-2</c:v>
                </c:pt>
                <c:pt idx="2">
                  <c:v>1.2777777777777777E-2</c:v>
                </c:pt>
                <c:pt idx="3">
                  <c:v>1.8726851851851849E-2</c:v>
                </c:pt>
                <c:pt idx="4">
                  <c:v>1.9409722222222217E-2</c:v>
                </c:pt>
                <c:pt idx="5">
                  <c:v>2.0868055555555556E-2</c:v>
                </c:pt>
                <c:pt idx="6">
                  <c:v>2.6620370370370364E-2</c:v>
                </c:pt>
                <c:pt idx="7">
                  <c:v>2.7465277777777769E-2</c:v>
                </c:pt>
                <c:pt idx="8">
                  <c:v>2.9120370370370366E-2</c:v>
                </c:pt>
                <c:pt idx="9">
                  <c:v>3.0115740740740748E-2</c:v>
                </c:pt>
                <c:pt idx="10">
                  <c:v>3.1481481481481471E-2</c:v>
                </c:pt>
                <c:pt idx="11">
                  <c:v>3.5543981481481468E-2</c:v>
                </c:pt>
                <c:pt idx="12">
                  <c:v>3.631944444444446E-2</c:v>
                </c:pt>
                <c:pt idx="13">
                  <c:v>3.7916666666666682E-2</c:v>
                </c:pt>
                <c:pt idx="14">
                  <c:v>3.8842592592592595E-2</c:v>
                </c:pt>
                <c:pt idx="15">
                  <c:v>3.9918981481481486E-2</c:v>
                </c:pt>
                <c:pt idx="16">
                  <c:v>4.3182870370370358E-2</c:v>
                </c:pt>
                <c:pt idx="17">
                  <c:v>4.4074074074074071E-2</c:v>
                </c:pt>
                <c:pt idx="18">
                  <c:v>4.527777777777775E-2</c:v>
                </c:pt>
                <c:pt idx="19">
                  <c:v>4.6666666666666676E-2</c:v>
                </c:pt>
                <c:pt idx="20">
                  <c:v>4.8460648148148155E-2</c:v>
                </c:pt>
                <c:pt idx="21">
                  <c:v>5.2083333333333356E-2</c:v>
                </c:pt>
                <c:pt idx="22">
                  <c:v>5.5034722222222249E-2</c:v>
                </c:pt>
                <c:pt idx="23">
                  <c:v>5.7997685185185194E-2</c:v>
                </c:pt>
                <c:pt idx="24">
                  <c:v>0.06</c:v>
                </c:pt>
                <c:pt idx="25">
                  <c:v>6.2951388888888876E-2</c:v>
                </c:pt>
                <c:pt idx="26">
                  <c:v>6.6817129629629657E-2</c:v>
                </c:pt>
                <c:pt idx="27">
                  <c:v>6.981481481481483E-2</c:v>
                </c:pt>
                <c:pt idx="28">
                  <c:v>7.2928240740740752E-2</c:v>
                </c:pt>
                <c:pt idx="29">
                  <c:v>7.4618055555555562E-2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4628-4C4B-B88B-6312C1A7B1BF}"/>
            </c:ext>
          </c:extLst>
        </c:ser>
        <c:ser>
          <c:idx val="168"/>
          <c:order val="168"/>
          <c:tx>
            <c:strRef>
              <c:f>Sheet1!$A$170:$H$170</c:f>
              <c:strCache>
                <c:ptCount val="8"/>
                <c:pt idx="0">
                  <c:v>169</c:v>
                </c:pt>
                <c:pt idx="1">
                  <c:v>103</c:v>
                </c:pt>
                <c:pt idx="2">
                  <c:v>Старикова</c:v>
                </c:pt>
                <c:pt idx="3">
                  <c:v>Татьяна</c:v>
                </c:pt>
                <c:pt idx="4">
                  <c:v>53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Ж 50+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Sheet1!$BN$170:$CQ$170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1.802083333333333E-2</c:v>
                </c:pt>
                <c:pt idx="2">
                  <c:v>1.9166666666666665E-2</c:v>
                </c:pt>
                <c:pt idx="3">
                  <c:v>2.4004629629629626E-2</c:v>
                </c:pt>
                <c:pt idx="4">
                  <c:v>2.4664351851851854E-2</c:v>
                </c:pt>
                <c:pt idx="5">
                  <c:v>2.5914351851851841E-2</c:v>
                </c:pt>
                <c:pt idx="6">
                  <c:v>3.097222222222222E-2</c:v>
                </c:pt>
                <c:pt idx="7">
                  <c:v>3.1608796296296288E-2</c:v>
                </c:pt>
                <c:pt idx="8">
                  <c:v>3.3032407407407413E-2</c:v>
                </c:pt>
                <c:pt idx="9">
                  <c:v>3.395833333333334E-2</c:v>
                </c:pt>
                <c:pt idx="10">
                  <c:v>3.5370370370370358E-2</c:v>
                </c:pt>
                <c:pt idx="11">
                  <c:v>3.9374999999999993E-2</c:v>
                </c:pt>
                <c:pt idx="12">
                  <c:v>4.0057870370370369E-2</c:v>
                </c:pt>
                <c:pt idx="13">
                  <c:v>4.1331018518518531E-2</c:v>
                </c:pt>
                <c:pt idx="14">
                  <c:v>4.2106481481481495E-2</c:v>
                </c:pt>
                <c:pt idx="15">
                  <c:v>4.3159722222222224E-2</c:v>
                </c:pt>
                <c:pt idx="16">
                  <c:v>4.6770833333333345E-2</c:v>
                </c:pt>
                <c:pt idx="17">
                  <c:v>4.7743055555555552E-2</c:v>
                </c:pt>
                <c:pt idx="18">
                  <c:v>4.9062499999999981E-2</c:v>
                </c:pt>
                <c:pt idx="19">
                  <c:v>4.9641203703703715E-2</c:v>
                </c:pt>
                <c:pt idx="20">
                  <c:v>5.0740740740740753E-2</c:v>
                </c:pt>
                <c:pt idx="21">
                  <c:v>5.3564814814814829E-2</c:v>
                </c:pt>
                <c:pt idx="22">
                  <c:v>5.5960648148148162E-2</c:v>
                </c:pt>
                <c:pt idx="23">
                  <c:v>5.8587962962962981E-2</c:v>
                </c:pt>
                <c:pt idx="24">
                  <c:v>6.054398148148149E-2</c:v>
                </c:pt>
                <c:pt idx="25">
                  <c:v>6.2245370370370368E-2</c:v>
                </c:pt>
                <c:pt idx="26">
                  <c:v>6.637731481481482E-2</c:v>
                </c:pt>
                <c:pt idx="27">
                  <c:v>6.9398148148148153E-2</c:v>
                </c:pt>
                <c:pt idx="28">
                  <c:v>7.2731481481481508E-2</c:v>
                </c:pt>
                <c:pt idx="29">
                  <c:v>7.4780092592592606E-2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4628-4C4B-B88B-6312C1A7B1BF}"/>
            </c:ext>
          </c:extLst>
        </c:ser>
        <c:ser>
          <c:idx val="169"/>
          <c:order val="169"/>
          <c:tx>
            <c:strRef>
              <c:f>Sheet1!$A$171:$H$171</c:f>
              <c:strCache>
                <c:ptCount val="8"/>
                <c:pt idx="0">
                  <c:v>170</c:v>
                </c:pt>
                <c:pt idx="1">
                  <c:v>39</c:v>
                </c:pt>
                <c:pt idx="2">
                  <c:v>Гутовец</c:v>
                </c:pt>
                <c:pt idx="3">
                  <c:v>Игорь</c:v>
                </c:pt>
                <c:pt idx="4">
                  <c:v>42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Sheet1!$BN$171:$CQ$171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1.3506944444444439E-2</c:v>
                </c:pt>
                <c:pt idx="2">
                  <c:v>1.6006944444444442E-2</c:v>
                </c:pt>
                <c:pt idx="3">
                  <c:v>2.0196759259259262E-2</c:v>
                </c:pt>
                <c:pt idx="4">
                  <c:v>2.0833333333333329E-2</c:v>
                </c:pt>
                <c:pt idx="5">
                  <c:v>2.2071759259259249E-2</c:v>
                </c:pt>
                <c:pt idx="6">
                  <c:v>2.6585648148148136E-2</c:v>
                </c:pt>
                <c:pt idx="7">
                  <c:v>2.7175925925925937E-2</c:v>
                </c:pt>
                <c:pt idx="8">
                  <c:v>2.8414351851851857E-2</c:v>
                </c:pt>
                <c:pt idx="9">
                  <c:v>2.9236111111111102E-2</c:v>
                </c:pt>
                <c:pt idx="10">
                  <c:v>3.0590277777777772E-2</c:v>
                </c:pt>
                <c:pt idx="11">
                  <c:v>3.3553240740740717E-2</c:v>
                </c:pt>
                <c:pt idx="12">
                  <c:v>3.427083333333332E-2</c:v>
                </c:pt>
                <c:pt idx="13">
                  <c:v>3.5428240740740746E-2</c:v>
                </c:pt>
                <c:pt idx="14">
                  <c:v>3.5983796296296278E-2</c:v>
                </c:pt>
                <c:pt idx="15">
                  <c:v>3.7083333333333357E-2</c:v>
                </c:pt>
                <c:pt idx="16">
                  <c:v>3.9594907407407426E-2</c:v>
                </c:pt>
                <c:pt idx="17">
                  <c:v>4.0312499999999973E-2</c:v>
                </c:pt>
                <c:pt idx="18">
                  <c:v>4.1261574074074076E-2</c:v>
                </c:pt>
                <c:pt idx="19">
                  <c:v>4.2430555555555569E-2</c:v>
                </c:pt>
                <c:pt idx="20">
                  <c:v>4.4224537037037048E-2</c:v>
                </c:pt>
                <c:pt idx="21">
                  <c:v>4.8310185185185192E-2</c:v>
                </c:pt>
                <c:pt idx="22">
                  <c:v>5.16550925925926E-2</c:v>
                </c:pt>
                <c:pt idx="23">
                  <c:v>5.5243055555555559E-2</c:v>
                </c:pt>
                <c:pt idx="24">
                  <c:v>5.8067129629629649E-2</c:v>
                </c:pt>
                <c:pt idx="25">
                  <c:v>6.0601851851851851E-2</c:v>
                </c:pt>
                <c:pt idx="26">
                  <c:v>6.5358796296296318E-2</c:v>
                </c:pt>
                <c:pt idx="27">
                  <c:v>6.9513888888888903E-2</c:v>
                </c:pt>
                <c:pt idx="28">
                  <c:v>7.3206018518518545E-2</c:v>
                </c:pt>
                <c:pt idx="29">
                  <c:v>7.5069444444444439E-2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4628-4C4B-B88B-6312C1A7B1BF}"/>
            </c:ext>
          </c:extLst>
        </c:ser>
        <c:ser>
          <c:idx val="170"/>
          <c:order val="170"/>
          <c:tx>
            <c:strRef>
              <c:f>Sheet1!$A$172:$H$172</c:f>
              <c:strCache>
                <c:ptCount val="8"/>
                <c:pt idx="0">
                  <c:v>171</c:v>
                </c:pt>
                <c:pt idx="1">
                  <c:v>57</c:v>
                </c:pt>
                <c:pt idx="2">
                  <c:v>Каракулян</c:v>
                </c:pt>
                <c:pt idx="3">
                  <c:v>Роман</c:v>
                </c:pt>
                <c:pt idx="4">
                  <c:v>30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Sheet1!$BN$172:$CQ$172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8.4606481481481477E-3</c:v>
                </c:pt>
                <c:pt idx="2">
                  <c:v>1.0277777777777778E-2</c:v>
                </c:pt>
                <c:pt idx="3">
                  <c:v>1.6006944444444449E-2</c:v>
                </c:pt>
                <c:pt idx="4">
                  <c:v>1.68287037037037E-2</c:v>
                </c:pt>
                <c:pt idx="5">
                  <c:v>1.8344907407407407E-2</c:v>
                </c:pt>
                <c:pt idx="6">
                  <c:v>2.3796296296296288E-2</c:v>
                </c:pt>
                <c:pt idx="7">
                  <c:v>2.4467592592592596E-2</c:v>
                </c:pt>
                <c:pt idx="8">
                  <c:v>2.5914351851851855E-2</c:v>
                </c:pt>
                <c:pt idx="9">
                  <c:v>2.6956018518518518E-2</c:v>
                </c:pt>
                <c:pt idx="10">
                  <c:v>2.837962962962963E-2</c:v>
                </c:pt>
                <c:pt idx="11">
                  <c:v>3.2824074074074061E-2</c:v>
                </c:pt>
                <c:pt idx="12">
                  <c:v>3.3750000000000002E-2</c:v>
                </c:pt>
                <c:pt idx="13">
                  <c:v>3.5486111111111121E-2</c:v>
                </c:pt>
                <c:pt idx="14">
                  <c:v>3.6712962962962975E-2</c:v>
                </c:pt>
                <c:pt idx="15">
                  <c:v>3.8587962962962963E-2</c:v>
                </c:pt>
                <c:pt idx="16">
                  <c:v>4.3703703703703717E-2</c:v>
                </c:pt>
                <c:pt idx="17">
                  <c:v>4.5023148148148145E-2</c:v>
                </c:pt>
                <c:pt idx="18">
                  <c:v>4.6516203703703685E-2</c:v>
                </c:pt>
                <c:pt idx="19">
                  <c:v>4.7291666666666662E-2</c:v>
                </c:pt>
                <c:pt idx="20">
                  <c:v>4.8726851851851855E-2</c:v>
                </c:pt>
                <c:pt idx="21">
                  <c:v>5.2627314814814821E-2</c:v>
                </c:pt>
                <c:pt idx="22">
                  <c:v>5.62037037037037E-2</c:v>
                </c:pt>
                <c:pt idx="23">
                  <c:v>5.95023148148148E-2</c:v>
                </c:pt>
                <c:pt idx="24">
                  <c:v>6.148148148148147E-2</c:v>
                </c:pt>
                <c:pt idx="25">
                  <c:v>6.3182870370370348E-2</c:v>
                </c:pt>
                <c:pt idx="26">
                  <c:v>6.7708333333333343E-2</c:v>
                </c:pt>
                <c:pt idx="27">
                  <c:v>7.0682870370370382E-2</c:v>
                </c:pt>
                <c:pt idx="28">
                  <c:v>7.3645833333333327E-2</c:v>
                </c:pt>
                <c:pt idx="29">
                  <c:v>7.5162037037036999E-2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4628-4C4B-B88B-6312C1A7B1BF}"/>
            </c:ext>
          </c:extLst>
        </c:ser>
        <c:ser>
          <c:idx val="171"/>
          <c:order val="171"/>
          <c:tx>
            <c:strRef>
              <c:f>Sheet1!$A$173:$H$173</c:f>
              <c:strCache>
                <c:ptCount val="8"/>
                <c:pt idx="0">
                  <c:v>172</c:v>
                </c:pt>
                <c:pt idx="1">
                  <c:v>99</c:v>
                </c:pt>
                <c:pt idx="2">
                  <c:v>Востриков</c:v>
                </c:pt>
                <c:pt idx="3">
                  <c:v>Алексей</c:v>
                </c:pt>
                <c:pt idx="4">
                  <c:v>37</c:v>
                </c:pt>
                <c:pt idx="5">
                  <c:v>Россия</c:v>
                </c:pt>
                <c:pt idx="6">
                  <c:v>OZON Triathlon team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Sheet1!$BN$173:$CQ$173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1.488425925925926E-2</c:v>
                </c:pt>
                <c:pt idx="2">
                  <c:v>1.8425925925925929E-2</c:v>
                </c:pt>
                <c:pt idx="3">
                  <c:v>2.4386574074074074E-2</c:v>
                </c:pt>
                <c:pt idx="4">
                  <c:v>2.5138888888888891E-2</c:v>
                </c:pt>
                <c:pt idx="5">
                  <c:v>2.6504629629629628E-2</c:v>
                </c:pt>
                <c:pt idx="6">
                  <c:v>3.1712962962962957E-2</c:v>
                </c:pt>
                <c:pt idx="7">
                  <c:v>3.2314814814814824E-2</c:v>
                </c:pt>
                <c:pt idx="8">
                  <c:v>3.3587962962962972E-2</c:v>
                </c:pt>
                <c:pt idx="9">
                  <c:v>3.4479166666666672E-2</c:v>
                </c:pt>
                <c:pt idx="10">
                  <c:v>3.5694444444444445E-2</c:v>
                </c:pt>
                <c:pt idx="11">
                  <c:v>3.9166666666666655E-2</c:v>
                </c:pt>
                <c:pt idx="12">
                  <c:v>3.9907407407407419E-2</c:v>
                </c:pt>
                <c:pt idx="13">
                  <c:v>4.1168981481481487E-2</c:v>
                </c:pt>
                <c:pt idx="14">
                  <c:v>4.1840277777777796E-2</c:v>
                </c:pt>
                <c:pt idx="15">
                  <c:v>4.278935185185187E-2</c:v>
                </c:pt>
                <c:pt idx="16">
                  <c:v>4.5717592592592615E-2</c:v>
                </c:pt>
                <c:pt idx="17">
                  <c:v>4.6527777777777779E-2</c:v>
                </c:pt>
                <c:pt idx="18">
                  <c:v>4.7627314814814803E-2</c:v>
                </c:pt>
                <c:pt idx="19">
                  <c:v>5.0231481481481474E-2</c:v>
                </c:pt>
                <c:pt idx="20">
                  <c:v>5.1724537037037027E-2</c:v>
                </c:pt>
                <c:pt idx="21">
                  <c:v>5.5208333333333318E-2</c:v>
                </c:pt>
                <c:pt idx="22">
                  <c:v>5.7928240740740738E-2</c:v>
                </c:pt>
                <c:pt idx="23">
                  <c:v>6.1168981481481477E-2</c:v>
                </c:pt>
                <c:pt idx="24">
                  <c:v>6.3449074074074074E-2</c:v>
                </c:pt>
                <c:pt idx="25">
                  <c:v>6.5208333333333313E-2</c:v>
                </c:pt>
                <c:pt idx="26">
                  <c:v>6.9571759259259264E-2</c:v>
                </c:pt>
                <c:pt idx="27">
                  <c:v>7.2048611111111105E-2</c:v>
                </c:pt>
                <c:pt idx="28">
                  <c:v>7.4317129629629608E-2</c:v>
                </c:pt>
                <c:pt idx="29">
                  <c:v>7.5624999999999998E-2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4628-4C4B-B88B-6312C1A7B1BF}"/>
            </c:ext>
          </c:extLst>
        </c:ser>
        <c:ser>
          <c:idx val="172"/>
          <c:order val="172"/>
          <c:tx>
            <c:strRef>
              <c:f>Sheet1!$A$174:$H$174</c:f>
              <c:strCache>
                <c:ptCount val="8"/>
                <c:pt idx="0">
                  <c:v>173</c:v>
                </c:pt>
                <c:pt idx="1">
                  <c:v>80</c:v>
                </c:pt>
                <c:pt idx="2">
                  <c:v>Кузьмин</c:v>
                </c:pt>
                <c:pt idx="3">
                  <c:v>Николай</c:v>
                </c:pt>
                <c:pt idx="4">
                  <c:v>38</c:v>
                </c:pt>
                <c:pt idx="5">
                  <c:v>Россия</c:v>
                </c:pt>
                <c:pt idx="6">
                  <c:v>CityLink Triathlon Team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Sheet1!$BN$174:$CQ$174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1.7210648148148145E-2</c:v>
                </c:pt>
                <c:pt idx="2">
                  <c:v>1.9456018518518518E-2</c:v>
                </c:pt>
                <c:pt idx="3">
                  <c:v>2.3726851851851846E-2</c:v>
                </c:pt>
                <c:pt idx="4">
                  <c:v>2.4282407407407405E-2</c:v>
                </c:pt>
                <c:pt idx="5">
                  <c:v>2.5486111111111112E-2</c:v>
                </c:pt>
                <c:pt idx="6">
                  <c:v>3.0243055555555551E-2</c:v>
                </c:pt>
                <c:pt idx="7">
                  <c:v>3.0844907407407418E-2</c:v>
                </c:pt>
                <c:pt idx="8">
                  <c:v>3.2326388888888904E-2</c:v>
                </c:pt>
                <c:pt idx="9">
                  <c:v>3.3333333333333326E-2</c:v>
                </c:pt>
                <c:pt idx="10">
                  <c:v>3.4664351851851849E-2</c:v>
                </c:pt>
                <c:pt idx="11">
                  <c:v>3.849537037037036E-2</c:v>
                </c:pt>
                <c:pt idx="12">
                  <c:v>3.9236111111111097E-2</c:v>
                </c:pt>
                <c:pt idx="13">
                  <c:v>4.0648148148148155E-2</c:v>
                </c:pt>
                <c:pt idx="14">
                  <c:v>4.1620370370370363E-2</c:v>
                </c:pt>
                <c:pt idx="15">
                  <c:v>4.2812500000000031E-2</c:v>
                </c:pt>
                <c:pt idx="16">
                  <c:v>4.6504629629629618E-2</c:v>
                </c:pt>
                <c:pt idx="17">
                  <c:v>4.7488425925925948E-2</c:v>
                </c:pt>
                <c:pt idx="18">
                  <c:v>4.8657407407407399E-2</c:v>
                </c:pt>
                <c:pt idx="19">
                  <c:v>5.0104166666666658E-2</c:v>
                </c:pt>
                <c:pt idx="20">
                  <c:v>5.1678240740740733E-2</c:v>
                </c:pt>
                <c:pt idx="21">
                  <c:v>5.4861111111111097E-2</c:v>
                </c:pt>
                <c:pt idx="22">
                  <c:v>5.7754629629629628E-2</c:v>
                </c:pt>
                <c:pt idx="23">
                  <c:v>6.1365740740740721E-2</c:v>
                </c:pt>
                <c:pt idx="24">
                  <c:v>6.3090277777777759E-2</c:v>
                </c:pt>
                <c:pt idx="25">
                  <c:v>6.478009259259257E-2</c:v>
                </c:pt>
                <c:pt idx="26">
                  <c:v>6.8287037037037035E-2</c:v>
                </c:pt>
                <c:pt idx="27">
                  <c:v>7.1053240740740736E-2</c:v>
                </c:pt>
                <c:pt idx="28">
                  <c:v>7.3946759259259254E-2</c:v>
                </c:pt>
                <c:pt idx="29">
                  <c:v>7.5636574074074037E-2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4628-4C4B-B88B-6312C1A7B1BF}"/>
            </c:ext>
          </c:extLst>
        </c:ser>
        <c:ser>
          <c:idx val="173"/>
          <c:order val="173"/>
          <c:tx>
            <c:strRef>
              <c:f>Sheet1!$A$175:$H$175</c:f>
              <c:strCache>
                <c:ptCount val="8"/>
                <c:pt idx="0">
                  <c:v>174</c:v>
                </c:pt>
                <c:pt idx="1">
                  <c:v>78</c:v>
                </c:pt>
                <c:pt idx="2">
                  <c:v>Мельник</c:v>
                </c:pt>
                <c:pt idx="3">
                  <c:v>Андрей</c:v>
                </c:pt>
                <c:pt idx="4">
                  <c:v>41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Sheet1!$BN$175:$CQ$175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9.3287037037037036E-3</c:v>
                </c:pt>
                <c:pt idx="2">
                  <c:v>1.1643518518518518E-2</c:v>
                </c:pt>
                <c:pt idx="3">
                  <c:v>1.5057870370370374E-2</c:v>
                </c:pt>
                <c:pt idx="4">
                  <c:v>1.5717592592592589E-2</c:v>
                </c:pt>
                <c:pt idx="5">
                  <c:v>1.6782407407407413E-2</c:v>
                </c:pt>
                <c:pt idx="6">
                  <c:v>2.3900462962962957E-2</c:v>
                </c:pt>
                <c:pt idx="7">
                  <c:v>2.4444444444444435E-2</c:v>
                </c:pt>
                <c:pt idx="8">
                  <c:v>2.5752314814814811E-2</c:v>
                </c:pt>
                <c:pt idx="9">
                  <c:v>2.6608796296296297E-2</c:v>
                </c:pt>
                <c:pt idx="10">
                  <c:v>3.0868055555555551E-2</c:v>
                </c:pt>
                <c:pt idx="11">
                  <c:v>4.2881944444444431E-2</c:v>
                </c:pt>
                <c:pt idx="12">
                  <c:v>4.3784722222222239E-2</c:v>
                </c:pt>
                <c:pt idx="13">
                  <c:v>4.5891203703703698E-2</c:v>
                </c:pt>
                <c:pt idx="14">
                  <c:v>4.6631944444444462E-2</c:v>
                </c:pt>
                <c:pt idx="15">
                  <c:v>4.7800925925925941E-2</c:v>
                </c:pt>
                <c:pt idx="16">
                  <c:v>5.1550925925925917E-2</c:v>
                </c:pt>
                <c:pt idx="17">
                  <c:v>5.2546296296296285E-2</c:v>
                </c:pt>
                <c:pt idx="18">
                  <c:v>5.4016203703703691E-2</c:v>
                </c:pt>
                <c:pt idx="19">
                  <c:v>5.6087962962962964E-2</c:v>
                </c:pt>
                <c:pt idx="20">
                  <c:v>5.8495370370370364E-2</c:v>
                </c:pt>
                <c:pt idx="21">
                  <c:v>6.1469907407407418E-2</c:v>
                </c:pt>
                <c:pt idx="22">
                  <c:v>6.3657407407407413E-2</c:v>
                </c:pt>
                <c:pt idx="23">
                  <c:v>6.5810185185185194E-2</c:v>
                </c:pt>
                <c:pt idx="24">
                  <c:v>6.72800925925926E-2</c:v>
                </c:pt>
                <c:pt idx="25">
                  <c:v>6.850694444444444E-2</c:v>
                </c:pt>
                <c:pt idx="26">
                  <c:v>7.1157407407407419E-2</c:v>
                </c:pt>
                <c:pt idx="27">
                  <c:v>7.2986111111111113E-2</c:v>
                </c:pt>
                <c:pt idx="28">
                  <c:v>7.4722222222222218E-2</c:v>
                </c:pt>
                <c:pt idx="29">
                  <c:v>7.5706018518518492E-2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4628-4C4B-B88B-6312C1A7B1BF}"/>
            </c:ext>
          </c:extLst>
        </c:ser>
        <c:ser>
          <c:idx val="174"/>
          <c:order val="174"/>
          <c:tx>
            <c:strRef>
              <c:f>Sheet1!$A$176:$H$176</c:f>
              <c:strCache>
                <c:ptCount val="8"/>
                <c:pt idx="0">
                  <c:v>175</c:v>
                </c:pt>
                <c:pt idx="1">
                  <c:v>249</c:v>
                </c:pt>
                <c:pt idx="2">
                  <c:v>Каштанов</c:v>
                </c:pt>
                <c:pt idx="3">
                  <c:v>Максим</c:v>
                </c:pt>
                <c:pt idx="4">
                  <c:v>47</c:v>
                </c:pt>
                <c:pt idx="5">
                  <c:v>Россия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Sheet1!$BN$176:$CQ$176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1.7905092592592594E-2</c:v>
                </c:pt>
                <c:pt idx="2">
                  <c:v>1.9988425925925923E-2</c:v>
                </c:pt>
                <c:pt idx="3">
                  <c:v>2.49537037037037E-2</c:v>
                </c:pt>
                <c:pt idx="4">
                  <c:v>2.5555555555555554E-2</c:v>
                </c:pt>
                <c:pt idx="5">
                  <c:v>2.6770833333333327E-2</c:v>
                </c:pt>
                <c:pt idx="6">
                  <c:v>3.2164351851851847E-2</c:v>
                </c:pt>
                <c:pt idx="7">
                  <c:v>3.2731481481481473E-2</c:v>
                </c:pt>
                <c:pt idx="8">
                  <c:v>3.3993055555555554E-2</c:v>
                </c:pt>
                <c:pt idx="9">
                  <c:v>3.4826388888888893E-2</c:v>
                </c:pt>
                <c:pt idx="10">
                  <c:v>3.6157407407407416E-2</c:v>
                </c:pt>
                <c:pt idx="11">
                  <c:v>3.9895833333333325E-2</c:v>
                </c:pt>
                <c:pt idx="12">
                  <c:v>4.0509259259259245E-2</c:v>
                </c:pt>
                <c:pt idx="13">
                  <c:v>4.1898148148148157E-2</c:v>
                </c:pt>
                <c:pt idx="14">
                  <c:v>4.2662037037037026E-2</c:v>
                </c:pt>
                <c:pt idx="15">
                  <c:v>4.3796296296296305E-2</c:v>
                </c:pt>
                <c:pt idx="16">
                  <c:v>4.7106481481481471E-2</c:v>
                </c:pt>
                <c:pt idx="17">
                  <c:v>4.8009259259259252E-2</c:v>
                </c:pt>
                <c:pt idx="18">
                  <c:v>4.9085648148148142E-2</c:v>
                </c:pt>
                <c:pt idx="19">
                  <c:v>5.006944444444443E-2</c:v>
                </c:pt>
                <c:pt idx="20">
                  <c:v>5.2256944444444425E-2</c:v>
                </c:pt>
                <c:pt idx="21">
                  <c:v>5.5428240740740722E-2</c:v>
                </c:pt>
                <c:pt idx="22">
                  <c:v>5.800925925925926E-2</c:v>
                </c:pt>
                <c:pt idx="23">
                  <c:v>6.0740740740740734E-2</c:v>
                </c:pt>
                <c:pt idx="24">
                  <c:v>6.2662037037037016E-2</c:v>
                </c:pt>
                <c:pt idx="25">
                  <c:v>6.4374999999999988E-2</c:v>
                </c:pt>
                <c:pt idx="26">
                  <c:v>6.8414351851851851E-2</c:v>
                </c:pt>
                <c:pt idx="27">
                  <c:v>7.1377314814814796E-2</c:v>
                </c:pt>
                <c:pt idx="28">
                  <c:v>7.4444444444444424E-2</c:v>
                </c:pt>
                <c:pt idx="29">
                  <c:v>7.6296296296296251E-2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4628-4C4B-B88B-6312C1A7B1BF}"/>
            </c:ext>
          </c:extLst>
        </c:ser>
        <c:ser>
          <c:idx val="175"/>
          <c:order val="175"/>
          <c:tx>
            <c:strRef>
              <c:f>Sheet1!$A$177:$H$177</c:f>
              <c:strCache>
                <c:ptCount val="8"/>
                <c:pt idx="0">
                  <c:v>176</c:v>
                </c:pt>
                <c:pt idx="1">
                  <c:v>259</c:v>
                </c:pt>
                <c:pt idx="2">
                  <c:v>Krechetov</c:v>
                </c:pt>
                <c:pt idx="3">
                  <c:v>Sergey</c:v>
                </c:pt>
                <c:pt idx="4">
                  <c:v>42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Sheet1!$BN$177:$CQ$177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1.2303240740740743E-2</c:v>
                </c:pt>
                <c:pt idx="2">
                  <c:v>1.5115740740740742E-2</c:v>
                </c:pt>
                <c:pt idx="3">
                  <c:v>2.0613425925925924E-2</c:v>
                </c:pt>
                <c:pt idx="4">
                  <c:v>2.1307870370370366E-2</c:v>
                </c:pt>
                <c:pt idx="5">
                  <c:v>2.2766203703703705E-2</c:v>
                </c:pt>
                <c:pt idx="6">
                  <c:v>2.854166666666666E-2</c:v>
                </c:pt>
                <c:pt idx="7">
                  <c:v>2.9409722222222226E-2</c:v>
                </c:pt>
                <c:pt idx="8">
                  <c:v>3.1041666666666676E-2</c:v>
                </c:pt>
                <c:pt idx="9">
                  <c:v>3.2175925925925913E-2</c:v>
                </c:pt>
                <c:pt idx="10">
                  <c:v>3.3483796296296303E-2</c:v>
                </c:pt>
                <c:pt idx="11">
                  <c:v>3.7442129629629617E-2</c:v>
                </c:pt>
                <c:pt idx="12">
                  <c:v>3.8206018518518528E-2</c:v>
                </c:pt>
                <c:pt idx="13">
                  <c:v>3.9768518518518536E-2</c:v>
                </c:pt>
                <c:pt idx="14">
                  <c:v>4.0648148148148155E-2</c:v>
                </c:pt>
                <c:pt idx="15">
                  <c:v>4.1817129629629635E-2</c:v>
                </c:pt>
                <c:pt idx="16">
                  <c:v>4.5092592592592601E-2</c:v>
                </c:pt>
                <c:pt idx="17">
                  <c:v>4.5983796296296287E-2</c:v>
                </c:pt>
                <c:pt idx="18">
                  <c:v>4.7233796296296288E-2</c:v>
                </c:pt>
                <c:pt idx="19">
                  <c:v>4.9236111111111105E-2</c:v>
                </c:pt>
                <c:pt idx="20">
                  <c:v>5.1863425925925938E-2</c:v>
                </c:pt>
                <c:pt idx="21">
                  <c:v>5.5821759259259265E-2</c:v>
                </c:pt>
                <c:pt idx="22">
                  <c:v>5.8981481481481496E-2</c:v>
                </c:pt>
                <c:pt idx="23">
                  <c:v>6.1782407407407397E-2</c:v>
                </c:pt>
                <c:pt idx="24">
                  <c:v>6.3715277777777773E-2</c:v>
                </c:pt>
                <c:pt idx="25">
                  <c:v>6.5555555555555534E-2</c:v>
                </c:pt>
                <c:pt idx="26">
                  <c:v>6.9270833333333337E-2</c:v>
                </c:pt>
                <c:pt idx="27">
                  <c:v>7.2037037037037038E-2</c:v>
                </c:pt>
                <c:pt idx="28">
                  <c:v>7.4756944444444418E-2</c:v>
                </c:pt>
                <c:pt idx="29">
                  <c:v>7.6354166666666667E-2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4628-4C4B-B88B-6312C1A7B1BF}"/>
            </c:ext>
          </c:extLst>
        </c:ser>
        <c:ser>
          <c:idx val="176"/>
          <c:order val="176"/>
          <c:tx>
            <c:strRef>
              <c:f>Sheet1!$A$178:$H$178</c:f>
              <c:strCache>
                <c:ptCount val="8"/>
                <c:pt idx="0">
                  <c:v>177</c:v>
                </c:pt>
                <c:pt idx="1">
                  <c:v>170</c:v>
                </c:pt>
                <c:pt idx="2">
                  <c:v>Даниленко</c:v>
                </c:pt>
                <c:pt idx="3">
                  <c:v>Виктор</c:v>
                </c:pt>
                <c:pt idx="4">
                  <c:v>51</c:v>
                </c:pt>
                <c:pt idx="5">
                  <c:v>Республика Беларусь</c:v>
                </c:pt>
                <c:pt idx="6">
                  <c:v>Многобор</c:v>
                </c:pt>
                <c:pt idx="7">
                  <c:v>М 50-54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Sheet1!$BN$178:$CQ$178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6.7939814814814772E-3</c:v>
                </c:pt>
                <c:pt idx="2">
                  <c:v>7.2800925925925949E-3</c:v>
                </c:pt>
                <c:pt idx="3">
                  <c:v>1.2395833333333328E-2</c:v>
                </c:pt>
                <c:pt idx="4">
                  <c:v>1.3078703703703703E-2</c:v>
                </c:pt>
                <c:pt idx="5">
                  <c:v>1.4363425925925932E-2</c:v>
                </c:pt>
                <c:pt idx="6">
                  <c:v>1.9942129629629615E-2</c:v>
                </c:pt>
                <c:pt idx="7">
                  <c:v>2.057870370370371E-2</c:v>
                </c:pt>
                <c:pt idx="8">
                  <c:v>2.2094907407407424E-2</c:v>
                </c:pt>
                <c:pt idx="9">
                  <c:v>2.3113425925925926E-2</c:v>
                </c:pt>
                <c:pt idx="10">
                  <c:v>2.4537037037037038E-2</c:v>
                </c:pt>
                <c:pt idx="11">
                  <c:v>2.8472222222222218E-2</c:v>
                </c:pt>
                <c:pt idx="12">
                  <c:v>2.9270833333333343E-2</c:v>
                </c:pt>
                <c:pt idx="13">
                  <c:v>3.0775462962962977E-2</c:v>
                </c:pt>
                <c:pt idx="14">
                  <c:v>3.1898148148148162E-2</c:v>
                </c:pt>
                <c:pt idx="15">
                  <c:v>3.3472222222222237E-2</c:v>
                </c:pt>
                <c:pt idx="16">
                  <c:v>3.7835648148148132E-2</c:v>
                </c:pt>
                <c:pt idx="17">
                  <c:v>3.8981481481481506E-2</c:v>
                </c:pt>
                <c:pt idx="18">
                  <c:v>4.0185185185185185E-2</c:v>
                </c:pt>
                <c:pt idx="19">
                  <c:v>4.0451388888888898E-2</c:v>
                </c:pt>
                <c:pt idx="20">
                  <c:v>4.1944444444444451E-2</c:v>
                </c:pt>
                <c:pt idx="21">
                  <c:v>4.5740740740740762E-2</c:v>
                </c:pt>
                <c:pt idx="22">
                  <c:v>4.8784722222222243E-2</c:v>
                </c:pt>
                <c:pt idx="23">
                  <c:v>5.2233796296296292E-2</c:v>
                </c:pt>
                <c:pt idx="24">
                  <c:v>5.4745370370370389E-2</c:v>
                </c:pt>
                <c:pt idx="25">
                  <c:v>5.7060185185185186E-2</c:v>
                </c:pt>
                <c:pt idx="26">
                  <c:v>6.307870370370372E-2</c:v>
                </c:pt>
                <c:pt idx="27">
                  <c:v>6.803240740740743E-2</c:v>
                </c:pt>
                <c:pt idx="28">
                  <c:v>7.3240740740740773E-2</c:v>
                </c:pt>
                <c:pt idx="29">
                  <c:v>7.6539351851851845E-2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4628-4C4B-B88B-6312C1A7B1BF}"/>
            </c:ext>
          </c:extLst>
        </c:ser>
        <c:ser>
          <c:idx val="177"/>
          <c:order val="177"/>
          <c:tx>
            <c:strRef>
              <c:f>Sheet1!$A$179:$H$179</c:f>
              <c:strCache>
                <c:ptCount val="8"/>
                <c:pt idx="0">
                  <c:v>178</c:v>
                </c:pt>
                <c:pt idx="1">
                  <c:v>262</c:v>
                </c:pt>
                <c:pt idx="2">
                  <c:v>Gumerov</c:v>
                </c:pt>
                <c:pt idx="3">
                  <c:v>Radik</c:v>
                </c:pt>
                <c:pt idx="4">
                  <c:v>33</c:v>
                </c:pt>
                <c:pt idx="5">
                  <c:v>Россия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Sheet1!$BN$179:$CQ$179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4.1087962962962944E-3</c:v>
                </c:pt>
                <c:pt idx="2">
                  <c:v>5.266203703703707E-3</c:v>
                </c:pt>
                <c:pt idx="3">
                  <c:v>1.0416666666666671E-2</c:v>
                </c:pt>
                <c:pt idx="4">
                  <c:v>1.1168981481481488E-2</c:v>
                </c:pt>
                <c:pt idx="5">
                  <c:v>1.2581018518518519E-2</c:v>
                </c:pt>
                <c:pt idx="6">
                  <c:v>1.7638888888888885E-2</c:v>
                </c:pt>
                <c:pt idx="7">
                  <c:v>1.8229166666666671E-2</c:v>
                </c:pt>
                <c:pt idx="8">
                  <c:v>1.9629629629629636E-2</c:v>
                </c:pt>
                <c:pt idx="9">
                  <c:v>2.0555555555555549E-2</c:v>
                </c:pt>
                <c:pt idx="10">
                  <c:v>2.1898148148148153E-2</c:v>
                </c:pt>
                <c:pt idx="11">
                  <c:v>2.5775462962962958E-2</c:v>
                </c:pt>
                <c:pt idx="12">
                  <c:v>2.6527777777777789E-2</c:v>
                </c:pt>
                <c:pt idx="13">
                  <c:v>2.7928240740740767E-2</c:v>
                </c:pt>
                <c:pt idx="14">
                  <c:v>2.8796296296296306E-2</c:v>
                </c:pt>
                <c:pt idx="15">
                  <c:v>2.9942129629629638E-2</c:v>
                </c:pt>
                <c:pt idx="16">
                  <c:v>3.3460648148148142E-2</c:v>
                </c:pt>
                <c:pt idx="17">
                  <c:v>3.4409722222222244E-2</c:v>
                </c:pt>
                <c:pt idx="18">
                  <c:v>3.5543981481481468E-2</c:v>
                </c:pt>
                <c:pt idx="19">
                  <c:v>3.5775462962962953E-2</c:v>
                </c:pt>
                <c:pt idx="20">
                  <c:v>3.7326388888888895E-2</c:v>
                </c:pt>
                <c:pt idx="21">
                  <c:v>4.2187500000000003E-2</c:v>
                </c:pt>
                <c:pt idx="22">
                  <c:v>4.597222222222222E-2</c:v>
                </c:pt>
                <c:pt idx="23">
                  <c:v>4.9780092592592584E-2</c:v>
                </c:pt>
                <c:pt idx="24">
                  <c:v>5.2511574074074058E-2</c:v>
                </c:pt>
                <c:pt idx="25">
                  <c:v>5.4965277777777766E-2</c:v>
                </c:pt>
                <c:pt idx="26">
                  <c:v>6.1724537037037036E-2</c:v>
                </c:pt>
                <c:pt idx="27">
                  <c:v>6.777777777777777E-2</c:v>
                </c:pt>
                <c:pt idx="28">
                  <c:v>7.2951388888888885E-2</c:v>
                </c:pt>
                <c:pt idx="29">
                  <c:v>7.6701388888888861E-2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4628-4C4B-B88B-6312C1A7B1BF}"/>
            </c:ext>
          </c:extLst>
        </c:ser>
        <c:ser>
          <c:idx val="178"/>
          <c:order val="178"/>
          <c:tx>
            <c:strRef>
              <c:f>Sheet1!$A$180:$H$180</c:f>
              <c:strCache>
                <c:ptCount val="8"/>
                <c:pt idx="0">
                  <c:v>179</c:v>
                </c:pt>
                <c:pt idx="1">
                  <c:v>158</c:v>
                </c:pt>
                <c:pt idx="2">
                  <c:v>Сороко</c:v>
                </c:pt>
                <c:pt idx="3">
                  <c:v>Виталий</c:v>
                </c:pt>
                <c:pt idx="4">
                  <c:v>38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Sheet1!$BN$180:$CQ$180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1.8935185185185183E-2</c:v>
                </c:pt>
                <c:pt idx="2">
                  <c:v>1.9942129629629629E-2</c:v>
                </c:pt>
                <c:pt idx="3">
                  <c:v>2.3981481481481479E-2</c:v>
                </c:pt>
                <c:pt idx="4">
                  <c:v>2.4641203703703693E-2</c:v>
                </c:pt>
                <c:pt idx="5">
                  <c:v>2.6122685185185179E-2</c:v>
                </c:pt>
                <c:pt idx="6">
                  <c:v>3.186342592592592E-2</c:v>
                </c:pt>
                <c:pt idx="7">
                  <c:v>3.2511574074074068E-2</c:v>
                </c:pt>
                <c:pt idx="8">
                  <c:v>3.3472222222222223E-2</c:v>
                </c:pt>
                <c:pt idx="9">
                  <c:v>3.3981481481481474E-2</c:v>
                </c:pt>
                <c:pt idx="10">
                  <c:v>3.5104166666666659E-2</c:v>
                </c:pt>
                <c:pt idx="11">
                  <c:v>3.8344907407407397E-2</c:v>
                </c:pt>
                <c:pt idx="12">
                  <c:v>3.8854166666666662E-2</c:v>
                </c:pt>
                <c:pt idx="13">
                  <c:v>3.9907407407407419E-2</c:v>
                </c:pt>
                <c:pt idx="14">
                  <c:v>4.0509259259259273E-2</c:v>
                </c:pt>
                <c:pt idx="15">
                  <c:v>4.1284722222222237E-2</c:v>
                </c:pt>
                <c:pt idx="16">
                  <c:v>4.4178240740740754E-2</c:v>
                </c:pt>
                <c:pt idx="17">
                  <c:v>4.4988425925925918E-2</c:v>
                </c:pt>
                <c:pt idx="18">
                  <c:v>4.5960648148148153E-2</c:v>
                </c:pt>
                <c:pt idx="19">
                  <c:v>4.6238425925925905E-2</c:v>
                </c:pt>
                <c:pt idx="20">
                  <c:v>4.7476851851851826E-2</c:v>
                </c:pt>
                <c:pt idx="21">
                  <c:v>5.0659722222222217E-2</c:v>
                </c:pt>
                <c:pt idx="22">
                  <c:v>5.3252314814814794E-2</c:v>
                </c:pt>
                <c:pt idx="23">
                  <c:v>5.6574074074074054E-2</c:v>
                </c:pt>
                <c:pt idx="24">
                  <c:v>5.9363425925925917E-2</c:v>
                </c:pt>
                <c:pt idx="25">
                  <c:v>6.1273148148148104E-2</c:v>
                </c:pt>
                <c:pt idx="26">
                  <c:v>6.6562499999999969E-2</c:v>
                </c:pt>
                <c:pt idx="27">
                  <c:v>7.0266203703703706E-2</c:v>
                </c:pt>
                <c:pt idx="28">
                  <c:v>7.3946759259259254E-2</c:v>
                </c:pt>
                <c:pt idx="29">
                  <c:v>7.6805555555555516E-2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4628-4C4B-B88B-6312C1A7B1BF}"/>
            </c:ext>
          </c:extLst>
        </c:ser>
        <c:ser>
          <c:idx val="179"/>
          <c:order val="179"/>
          <c:tx>
            <c:strRef>
              <c:f>Sheet1!$A$181:$H$181</c:f>
              <c:strCache>
                <c:ptCount val="8"/>
                <c:pt idx="0">
                  <c:v>180</c:v>
                </c:pt>
                <c:pt idx="1">
                  <c:v>95</c:v>
                </c:pt>
                <c:pt idx="2">
                  <c:v>Кузьмин</c:v>
                </c:pt>
                <c:pt idx="3">
                  <c:v>Максим</c:v>
                </c:pt>
                <c:pt idx="4">
                  <c:v>45</c:v>
                </c:pt>
                <c:pt idx="5">
                  <c:v>Россия</c:v>
                </c:pt>
                <c:pt idx="6">
                  <c:v>PROБег Ярославль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Sheet1!$BN$181:$CQ$181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1.1319444444444441E-2</c:v>
                </c:pt>
                <c:pt idx="2">
                  <c:v>1.6041666666666669E-2</c:v>
                </c:pt>
                <c:pt idx="3">
                  <c:v>2.1805555555555564E-2</c:v>
                </c:pt>
                <c:pt idx="4">
                  <c:v>2.25462962962963E-2</c:v>
                </c:pt>
                <c:pt idx="5">
                  <c:v>2.3761574074074074E-2</c:v>
                </c:pt>
                <c:pt idx="6">
                  <c:v>2.8784722222222212E-2</c:v>
                </c:pt>
                <c:pt idx="7">
                  <c:v>2.9479166666666667E-2</c:v>
                </c:pt>
                <c:pt idx="8">
                  <c:v>3.0729166666666682E-2</c:v>
                </c:pt>
                <c:pt idx="9">
                  <c:v>3.1678240740740743E-2</c:v>
                </c:pt>
                <c:pt idx="10">
                  <c:v>3.292824074074073E-2</c:v>
                </c:pt>
                <c:pt idx="11">
                  <c:v>3.6701388888888867E-2</c:v>
                </c:pt>
                <c:pt idx="12">
                  <c:v>3.7465277777777792E-2</c:v>
                </c:pt>
                <c:pt idx="13">
                  <c:v>3.870370370370374E-2</c:v>
                </c:pt>
                <c:pt idx="14">
                  <c:v>3.9583333333333359E-2</c:v>
                </c:pt>
                <c:pt idx="15">
                  <c:v>4.065972222222225E-2</c:v>
                </c:pt>
                <c:pt idx="16">
                  <c:v>4.3958333333333349E-2</c:v>
                </c:pt>
                <c:pt idx="17">
                  <c:v>4.4849537037037035E-2</c:v>
                </c:pt>
                <c:pt idx="18">
                  <c:v>4.5810185185185176E-2</c:v>
                </c:pt>
                <c:pt idx="19">
                  <c:v>4.7754629629629633E-2</c:v>
                </c:pt>
                <c:pt idx="20">
                  <c:v>4.9421296296296297E-2</c:v>
                </c:pt>
                <c:pt idx="21">
                  <c:v>5.347222222222224E-2</c:v>
                </c:pt>
                <c:pt idx="22">
                  <c:v>5.6458333333333333E-2</c:v>
                </c:pt>
                <c:pt idx="23">
                  <c:v>5.9687500000000004E-2</c:v>
                </c:pt>
                <c:pt idx="24">
                  <c:v>6.1712962962962969E-2</c:v>
                </c:pt>
                <c:pt idx="25">
                  <c:v>6.355324074074073E-2</c:v>
                </c:pt>
                <c:pt idx="26">
                  <c:v>6.7928240740740747E-2</c:v>
                </c:pt>
                <c:pt idx="27">
                  <c:v>7.1377314814814824E-2</c:v>
                </c:pt>
                <c:pt idx="28">
                  <c:v>7.4537037037037041E-2</c:v>
                </c:pt>
                <c:pt idx="29">
                  <c:v>7.6874999999999971E-2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4628-4C4B-B88B-6312C1A7B1BF}"/>
            </c:ext>
          </c:extLst>
        </c:ser>
        <c:ser>
          <c:idx val="180"/>
          <c:order val="180"/>
          <c:tx>
            <c:strRef>
              <c:f>Sheet1!$A$182:$H$182</c:f>
              <c:strCache>
                <c:ptCount val="8"/>
                <c:pt idx="0">
                  <c:v>181</c:v>
                </c:pt>
                <c:pt idx="1">
                  <c:v>129</c:v>
                </c:pt>
                <c:pt idx="2">
                  <c:v>Романович</c:v>
                </c:pt>
                <c:pt idx="3">
                  <c:v>Александр</c:v>
                </c:pt>
                <c:pt idx="4">
                  <c:v>40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Sheet1!$BN$182:$CQ$182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1.0787037037037039E-2</c:v>
                </c:pt>
                <c:pt idx="2">
                  <c:v>1.2384259259259258E-2</c:v>
                </c:pt>
                <c:pt idx="3">
                  <c:v>1.6805555555555553E-2</c:v>
                </c:pt>
                <c:pt idx="4">
                  <c:v>1.7488425925925921E-2</c:v>
                </c:pt>
                <c:pt idx="5">
                  <c:v>1.8680555555555547E-2</c:v>
                </c:pt>
                <c:pt idx="6">
                  <c:v>2.4224537037037031E-2</c:v>
                </c:pt>
                <c:pt idx="7">
                  <c:v>2.4849537037037045E-2</c:v>
                </c:pt>
                <c:pt idx="8">
                  <c:v>2.6261574074074076E-2</c:v>
                </c:pt>
                <c:pt idx="9">
                  <c:v>2.7268518518518511E-2</c:v>
                </c:pt>
                <c:pt idx="10">
                  <c:v>2.8761574074074064E-2</c:v>
                </c:pt>
                <c:pt idx="11">
                  <c:v>3.2731481481481459E-2</c:v>
                </c:pt>
                <c:pt idx="12">
                  <c:v>3.3472222222222209E-2</c:v>
                </c:pt>
                <c:pt idx="13">
                  <c:v>3.4837962962962973E-2</c:v>
                </c:pt>
                <c:pt idx="14">
                  <c:v>3.5740740740740767E-2</c:v>
                </c:pt>
                <c:pt idx="15">
                  <c:v>3.856481481481483E-2</c:v>
                </c:pt>
                <c:pt idx="16">
                  <c:v>4.2395833333333355E-2</c:v>
                </c:pt>
                <c:pt idx="17">
                  <c:v>4.3414351851851857E-2</c:v>
                </c:pt>
                <c:pt idx="18">
                  <c:v>4.4733796296296285E-2</c:v>
                </c:pt>
                <c:pt idx="19">
                  <c:v>4.5868055555555551E-2</c:v>
                </c:pt>
                <c:pt idx="20">
                  <c:v>4.7442129629629626E-2</c:v>
                </c:pt>
                <c:pt idx="21">
                  <c:v>5.1944444444444446E-2</c:v>
                </c:pt>
                <c:pt idx="22">
                  <c:v>5.5428240740740736E-2</c:v>
                </c:pt>
                <c:pt idx="23">
                  <c:v>5.9097222222222218E-2</c:v>
                </c:pt>
                <c:pt idx="24">
                  <c:v>6.1631944444444448E-2</c:v>
                </c:pt>
                <c:pt idx="25">
                  <c:v>6.3611111111111091E-2</c:v>
                </c:pt>
                <c:pt idx="26">
                  <c:v>6.8333333333333329E-2</c:v>
                </c:pt>
                <c:pt idx="27">
                  <c:v>7.1608796296296295E-2</c:v>
                </c:pt>
                <c:pt idx="28">
                  <c:v>7.5057870370370372E-2</c:v>
                </c:pt>
                <c:pt idx="29">
                  <c:v>7.7280092592592581E-2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4628-4C4B-B88B-6312C1A7B1BF}"/>
            </c:ext>
          </c:extLst>
        </c:ser>
        <c:ser>
          <c:idx val="181"/>
          <c:order val="181"/>
          <c:tx>
            <c:strRef>
              <c:f>Sheet1!$A$183:$H$183</c:f>
              <c:strCache>
                <c:ptCount val="8"/>
                <c:pt idx="0">
                  <c:v>182</c:v>
                </c:pt>
                <c:pt idx="1">
                  <c:v>115</c:v>
                </c:pt>
                <c:pt idx="2">
                  <c:v>Диденко</c:v>
                </c:pt>
                <c:pt idx="3">
                  <c:v>Сергей</c:v>
                </c:pt>
                <c:pt idx="4">
                  <c:v>36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Sheet1!$BN$183:$CQ$183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1.6006944444444445E-2</c:v>
                </c:pt>
                <c:pt idx="2">
                  <c:v>2.0138888888888887E-2</c:v>
                </c:pt>
                <c:pt idx="3">
                  <c:v>2.2951388888888882E-2</c:v>
                </c:pt>
                <c:pt idx="4">
                  <c:v>2.3530092592592589E-2</c:v>
                </c:pt>
                <c:pt idx="5">
                  <c:v>2.4432870370370369E-2</c:v>
                </c:pt>
                <c:pt idx="6">
                  <c:v>2.7905092592592592E-2</c:v>
                </c:pt>
                <c:pt idx="7">
                  <c:v>2.8414351851851857E-2</c:v>
                </c:pt>
                <c:pt idx="8">
                  <c:v>2.9270833333333343E-2</c:v>
                </c:pt>
                <c:pt idx="9">
                  <c:v>2.9872685185185183E-2</c:v>
                </c:pt>
                <c:pt idx="10">
                  <c:v>3.0833333333333324E-2</c:v>
                </c:pt>
                <c:pt idx="11">
                  <c:v>3.28009259259259E-2</c:v>
                </c:pt>
                <c:pt idx="12">
                  <c:v>3.3252314814814804E-2</c:v>
                </c:pt>
                <c:pt idx="13">
                  <c:v>3.3993055555555568E-2</c:v>
                </c:pt>
                <c:pt idx="14">
                  <c:v>3.4421296296296283E-2</c:v>
                </c:pt>
                <c:pt idx="15">
                  <c:v>3.5081018518518525E-2</c:v>
                </c:pt>
                <c:pt idx="16">
                  <c:v>3.6944444444444446E-2</c:v>
                </c:pt>
                <c:pt idx="17">
                  <c:v>3.7511574074074072E-2</c:v>
                </c:pt>
                <c:pt idx="18">
                  <c:v>3.8229166666666647E-2</c:v>
                </c:pt>
                <c:pt idx="19">
                  <c:v>4.0254629629629626E-2</c:v>
                </c:pt>
                <c:pt idx="20">
                  <c:v>4.2777777777777776E-2</c:v>
                </c:pt>
                <c:pt idx="21">
                  <c:v>4.7916666666666677E-2</c:v>
                </c:pt>
                <c:pt idx="22">
                  <c:v>5.1493055555555556E-2</c:v>
                </c:pt>
                <c:pt idx="23">
                  <c:v>5.5243055555555559E-2</c:v>
                </c:pt>
                <c:pt idx="24">
                  <c:v>5.815972222222221E-2</c:v>
                </c:pt>
                <c:pt idx="25">
                  <c:v>6.3287037037037031E-2</c:v>
                </c:pt>
                <c:pt idx="26">
                  <c:v>6.8611111111111123E-2</c:v>
                </c:pt>
                <c:pt idx="27">
                  <c:v>7.2337962962962965E-2</c:v>
                </c:pt>
                <c:pt idx="28">
                  <c:v>7.5995370370370352E-2</c:v>
                </c:pt>
                <c:pt idx="29">
                  <c:v>7.8171296296296267E-2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4628-4C4B-B88B-6312C1A7B1BF}"/>
            </c:ext>
          </c:extLst>
        </c:ser>
        <c:ser>
          <c:idx val="182"/>
          <c:order val="182"/>
          <c:tx>
            <c:strRef>
              <c:f>Sheet1!$A$184:$H$184</c:f>
              <c:strCache>
                <c:ptCount val="8"/>
                <c:pt idx="0">
                  <c:v>183</c:v>
                </c:pt>
                <c:pt idx="1">
                  <c:v>82</c:v>
                </c:pt>
                <c:pt idx="2">
                  <c:v>Новик</c:v>
                </c:pt>
                <c:pt idx="3">
                  <c:v>Евгений</c:v>
                </c:pt>
                <c:pt idx="4">
                  <c:v>39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Sheet1!$BN$184:$CQ$184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1.4953703703703702E-2</c:v>
                </c:pt>
                <c:pt idx="2">
                  <c:v>1.6886574074074068E-2</c:v>
                </c:pt>
                <c:pt idx="3">
                  <c:v>2.3333333333333331E-2</c:v>
                </c:pt>
                <c:pt idx="4">
                  <c:v>2.4398148148148141E-2</c:v>
                </c:pt>
                <c:pt idx="5">
                  <c:v>2.6238425925925915E-2</c:v>
                </c:pt>
                <c:pt idx="6">
                  <c:v>3.4710648148148129E-2</c:v>
                </c:pt>
                <c:pt idx="7">
                  <c:v>3.5775462962962953E-2</c:v>
                </c:pt>
                <c:pt idx="8">
                  <c:v>3.7615740740740741E-2</c:v>
                </c:pt>
                <c:pt idx="9">
                  <c:v>3.8738425925925912E-2</c:v>
                </c:pt>
                <c:pt idx="10">
                  <c:v>4.0497685185185178E-2</c:v>
                </c:pt>
                <c:pt idx="11">
                  <c:v>4.5081018518518506E-2</c:v>
                </c:pt>
                <c:pt idx="12">
                  <c:v>4.6180555555555558E-2</c:v>
                </c:pt>
                <c:pt idx="13">
                  <c:v>4.7812500000000008E-2</c:v>
                </c:pt>
                <c:pt idx="14">
                  <c:v>4.8750000000000016E-2</c:v>
                </c:pt>
                <c:pt idx="15">
                  <c:v>5.0335648148148143E-2</c:v>
                </c:pt>
                <c:pt idx="16">
                  <c:v>5.46875E-2</c:v>
                </c:pt>
                <c:pt idx="17">
                  <c:v>5.5821759259259252E-2</c:v>
                </c:pt>
                <c:pt idx="18">
                  <c:v>5.7280092592592591E-2</c:v>
                </c:pt>
                <c:pt idx="19">
                  <c:v>5.8761574074074049E-2</c:v>
                </c:pt>
                <c:pt idx="20">
                  <c:v>6.057870370370369E-2</c:v>
                </c:pt>
                <c:pt idx="21">
                  <c:v>6.3171296296296267E-2</c:v>
                </c:pt>
                <c:pt idx="22">
                  <c:v>6.5335648148148129E-2</c:v>
                </c:pt>
                <c:pt idx="23">
                  <c:v>6.748842592592591E-2</c:v>
                </c:pt>
                <c:pt idx="24">
                  <c:v>6.9016203703703677E-2</c:v>
                </c:pt>
                <c:pt idx="25">
                  <c:v>7.0509259259259216E-2</c:v>
                </c:pt>
                <c:pt idx="26">
                  <c:v>7.3368055555555534E-2</c:v>
                </c:pt>
                <c:pt idx="27">
                  <c:v>7.5648148148148131E-2</c:v>
                </c:pt>
                <c:pt idx="28">
                  <c:v>7.7962962962962956E-2</c:v>
                </c:pt>
                <c:pt idx="29">
                  <c:v>7.9120370370370341E-2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4628-4C4B-B88B-6312C1A7B1BF}"/>
            </c:ext>
          </c:extLst>
        </c:ser>
        <c:ser>
          <c:idx val="183"/>
          <c:order val="183"/>
          <c:tx>
            <c:strRef>
              <c:f>Sheet1!$A$185:$H$185</c:f>
              <c:strCache>
                <c:ptCount val="8"/>
                <c:pt idx="0">
                  <c:v>184</c:v>
                </c:pt>
                <c:pt idx="1">
                  <c:v>117</c:v>
                </c:pt>
                <c:pt idx="2">
                  <c:v>Прокопович</c:v>
                </c:pt>
                <c:pt idx="3">
                  <c:v>Сергей</c:v>
                </c:pt>
                <c:pt idx="4">
                  <c:v>36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Sheet1!$BN$185:$CQ$185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1.5393518518518518E-2</c:v>
                </c:pt>
                <c:pt idx="2">
                  <c:v>1.8553240740740745E-2</c:v>
                </c:pt>
                <c:pt idx="3">
                  <c:v>2.1145833333333336E-2</c:v>
                </c:pt>
                <c:pt idx="4">
                  <c:v>2.1504629629629637E-2</c:v>
                </c:pt>
                <c:pt idx="5">
                  <c:v>2.2361111111111109E-2</c:v>
                </c:pt>
                <c:pt idx="6">
                  <c:v>2.5578703703703701E-2</c:v>
                </c:pt>
                <c:pt idx="7">
                  <c:v>2.5902777777777775E-2</c:v>
                </c:pt>
                <c:pt idx="8">
                  <c:v>2.6979166666666679E-2</c:v>
                </c:pt>
                <c:pt idx="9">
                  <c:v>2.7557870370370371E-2</c:v>
                </c:pt>
                <c:pt idx="10">
                  <c:v>2.8726851851851865E-2</c:v>
                </c:pt>
                <c:pt idx="11">
                  <c:v>3.1666666666666649E-2</c:v>
                </c:pt>
                <c:pt idx="12">
                  <c:v>3.2118055555555552E-2</c:v>
                </c:pt>
                <c:pt idx="13">
                  <c:v>3.3240740740740765E-2</c:v>
                </c:pt>
                <c:pt idx="14">
                  <c:v>3.3634259259259253E-2</c:v>
                </c:pt>
                <c:pt idx="15">
                  <c:v>3.5289351851851863E-2</c:v>
                </c:pt>
                <c:pt idx="16">
                  <c:v>3.7476851851851872E-2</c:v>
                </c:pt>
                <c:pt idx="17">
                  <c:v>3.8113425925925926E-2</c:v>
                </c:pt>
                <c:pt idx="18">
                  <c:v>3.888888888888889E-2</c:v>
                </c:pt>
                <c:pt idx="19">
                  <c:v>4.0578703703703686E-2</c:v>
                </c:pt>
                <c:pt idx="20">
                  <c:v>4.2499999999999982E-2</c:v>
                </c:pt>
                <c:pt idx="21">
                  <c:v>4.7349537037037023E-2</c:v>
                </c:pt>
                <c:pt idx="22">
                  <c:v>5.124999999999999E-2</c:v>
                </c:pt>
                <c:pt idx="23">
                  <c:v>5.530092592592592E-2</c:v>
                </c:pt>
                <c:pt idx="24">
                  <c:v>5.8298611111111093E-2</c:v>
                </c:pt>
                <c:pt idx="25">
                  <c:v>6.1099537037037022E-2</c:v>
                </c:pt>
                <c:pt idx="26">
                  <c:v>6.6956018518518512E-2</c:v>
                </c:pt>
                <c:pt idx="27">
                  <c:v>7.1585648148148134E-2</c:v>
                </c:pt>
                <c:pt idx="28">
                  <c:v>7.6435185185185162E-2</c:v>
                </c:pt>
                <c:pt idx="29">
                  <c:v>7.9224537037037024E-2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4628-4C4B-B88B-6312C1A7B1BF}"/>
            </c:ext>
          </c:extLst>
        </c:ser>
        <c:ser>
          <c:idx val="184"/>
          <c:order val="184"/>
          <c:tx>
            <c:strRef>
              <c:f>Sheet1!$A$186:$H$186</c:f>
              <c:strCache>
                <c:ptCount val="8"/>
                <c:pt idx="0">
                  <c:v>185</c:v>
                </c:pt>
                <c:pt idx="1">
                  <c:v>246</c:v>
                </c:pt>
                <c:pt idx="2">
                  <c:v>Дедков</c:v>
                </c:pt>
                <c:pt idx="3">
                  <c:v>Артем</c:v>
                </c:pt>
                <c:pt idx="4">
                  <c:v>36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Sheet1!$BN$186:$CQ$186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1.6249999999999997E-2</c:v>
                </c:pt>
                <c:pt idx="2">
                  <c:v>1.7800925925925928E-2</c:v>
                </c:pt>
                <c:pt idx="3">
                  <c:v>2.4155092592592596E-2</c:v>
                </c:pt>
                <c:pt idx="4">
                  <c:v>2.4988425925925928E-2</c:v>
                </c:pt>
                <c:pt idx="5">
                  <c:v>2.6388888888888878E-2</c:v>
                </c:pt>
                <c:pt idx="6">
                  <c:v>3.2326388888888891E-2</c:v>
                </c:pt>
                <c:pt idx="7">
                  <c:v>3.305555555555556E-2</c:v>
                </c:pt>
                <c:pt idx="8">
                  <c:v>3.4641203703703702E-2</c:v>
                </c:pt>
                <c:pt idx="9">
                  <c:v>3.5648148148148151E-2</c:v>
                </c:pt>
                <c:pt idx="10">
                  <c:v>3.7199074074074079E-2</c:v>
                </c:pt>
                <c:pt idx="11">
                  <c:v>4.1354166666666664E-2</c:v>
                </c:pt>
                <c:pt idx="12">
                  <c:v>4.2152777777777789E-2</c:v>
                </c:pt>
                <c:pt idx="13">
                  <c:v>4.3622685185185195E-2</c:v>
                </c:pt>
                <c:pt idx="14">
                  <c:v>4.4560185185185203E-2</c:v>
                </c:pt>
                <c:pt idx="15">
                  <c:v>4.6018518518518542E-2</c:v>
                </c:pt>
                <c:pt idx="16">
                  <c:v>5.0243055555555582E-2</c:v>
                </c:pt>
                <c:pt idx="17">
                  <c:v>5.1354166666666673E-2</c:v>
                </c:pt>
                <c:pt idx="18">
                  <c:v>5.2696759259259263E-2</c:v>
                </c:pt>
                <c:pt idx="19">
                  <c:v>5.412037037037036E-2</c:v>
                </c:pt>
                <c:pt idx="20">
                  <c:v>5.5821759259259252E-2</c:v>
                </c:pt>
                <c:pt idx="21">
                  <c:v>5.934027777777777E-2</c:v>
                </c:pt>
                <c:pt idx="22">
                  <c:v>6.2013888888888896E-2</c:v>
                </c:pt>
                <c:pt idx="23">
                  <c:v>6.4467592592592576E-2</c:v>
                </c:pt>
                <c:pt idx="24">
                  <c:v>6.6273148148148137E-2</c:v>
                </c:pt>
                <c:pt idx="25">
                  <c:v>6.7789351851851837E-2</c:v>
                </c:pt>
                <c:pt idx="26">
                  <c:v>7.1319444444444435E-2</c:v>
                </c:pt>
                <c:pt idx="27">
                  <c:v>7.4791666666666673E-2</c:v>
                </c:pt>
                <c:pt idx="28">
                  <c:v>7.7523148148148147E-2</c:v>
                </c:pt>
                <c:pt idx="29">
                  <c:v>7.9444444444444429E-2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4628-4C4B-B88B-6312C1A7B1BF}"/>
            </c:ext>
          </c:extLst>
        </c:ser>
        <c:ser>
          <c:idx val="185"/>
          <c:order val="185"/>
          <c:tx>
            <c:strRef>
              <c:f>Sheet1!$A$187:$H$187</c:f>
              <c:strCache>
                <c:ptCount val="8"/>
                <c:pt idx="0">
                  <c:v>186</c:v>
                </c:pt>
                <c:pt idx="1">
                  <c:v>151</c:v>
                </c:pt>
                <c:pt idx="2">
                  <c:v>Вильчинский</c:v>
                </c:pt>
                <c:pt idx="3">
                  <c:v>Ромуальд</c:v>
                </c:pt>
                <c:pt idx="4">
                  <c:v>35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Sheet1!$BN$187:$CQ$187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1.2905092592592593E-2</c:v>
                </c:pt>
                <c:pt idx="2">
                  <c:v>1.5046296296296294E-2</c:v>
                </c:pt>
                <c:pt idx="3">
                  <c:v>2.0405092592592593E-2</c:v>
                </c:pt>
                <c:pt idx="4">
                  <c:v>2.1226851851851844E-2</c:v>
                </c:pt>
                <c:pt idx="5">
                  <c:v>2.2569444444444448E-2</c:v>
                </c:pt>
                <c:pt idx="6">
                  <c:v>2.8124999999999997E-2</c:v>
                </c:pt>
                <c:pt idx="7">
                  <c:v>2.8888888888888895E-2</c:v>
                </c:pt>
                <c:pt idx="8">
                  <c:v>3.0254629629629631E-2</c:v>
                </c:pt>
                <c:pt idx="9">
                  <c:v>3.1273148148148133E-2</c:v>
                </c:pt>
                <c:pt idx="10">
                  <c:v>3.2708333333333339E-2</c:v>
                </c:pt>
                <c:pt idx="11">
                  <c:v>3.6493055555555542E-2</c:v>
                </c:pt>
                <c:pt idx="12">
                  <c:v>3.7326388888888867E-2</c:v>
                </c:pt>
                <c:pt idx="13">
                  <c:v>3.8587962962962963E-2</c:v>
                </c:pt>
                <c:pt idx="14">
                  <c:v>3.9513888888888876E-2</c:v>
                </c:pt>
                <c:pt idx="15">
                  <c:v>4.0486111111111112E-2</c:v>
                </c:pt>
                <c:pt idx="16">
                  <c:v>4.3703703703703689E-2</c:v>
                </c:pt>
                <c:pt idx="17">
                  <c:v>4.4583333333333336E-2</c:v>
                </c:pt>
                <c:pt idx="18">
                  <c:v>4.5937499999999992E-2</c:v>
                </c:pt>
                <c:pt idx="19">
                  <c:v>4.6979166666666669E-2</c:v>
                </c:pt>
                <c:pt idx="20">
                  <c:v>4.912037037037037E-2</c:v>
                </c:pt>
                <c:pt idx="21">
                  <c:v>5.3344907407407424E-2</c:v>
                </c:pt>
                <c:pt idx="22">
                  <c:v>5.6689814814814804E-2</c:v>
                </c:pt>
                <c:pt idx="23">
                  <c:v>6.0243055555555564E-2</c:v>
                </c:pt>
                <c:pt idx="24">
                  <c:v>6.2708333333333338E-2</c:v>
                </c:pt>
                <c:pt idx="25">
                  <c:v>6.4826388888888892E-2</c:v>
                </c:pt>
                <c:pt idx="26">
                  <c:v>6.9710648148148147E-2</c:v>
                </c:pt>
                <c:pt idx="27">
                  <c:v>7.33101851851852E-2</c:v>
                </c:pt>
                <c:pt idx="28">
                  <c:v>7.7488425925925919E-2</c:v>
                </c:pt>
                <c:pt idx="29">
                  <c:v>8.0347222222222209E-2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4628-4C4B-B88B-6312C1A7B1BF}"/>
            </c:ext>
          </c:extLst>
        </c:ser>
        <c:ser>
          <c:idx val="186"/>
          <c:order val="186"/>
          <c:tx>
            <c:strRef>
              <c:f>Sheet1!$A$188:$H$188</c:f>
              <c:strCache>
                <c:ptCount val="8"/>
                <c:pt idx="0">
                  <c:v>187</c:v>
                </c:pt>
                <c:pt idx="1">
                  <c:v>207</c:v>
                </c:pt>
                <c:pt idx="2">
                  <c:v>Роготнев</c:v>
                </c:pt>
                <c:pt idx="3">
                  <c:v>Евгений</c:v>
                </c:pt>
                <c:pt idx="4">
                  <c:v>43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Sheet1!$BN$188:$CQ$188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1.2731481481481476E-2</c:v>
                </c:pt>
                <c:pt idx="2">
                  <c:v>1.427083333333333E-2</c:v>
                </c:pt>
                <c:pt idx="3">
                  <c:v>2.0196759259259255E-2</c:v>
                </c:pt>
                <c:pt idx="4">
                  <c:v>2.0891203703703697E-2</c:v>
                </c:pt>
                <c:pt idx="5">
                  <c:v>2.2326388888888882E-2</c:v>
                </c:pt>
                <c:pt idx="6">
                  <c:v>2.8252314814814813E-2</c:v>
                </c:pt>
                <c:pt idx="7">
                  <c:v>2.883101851851852E-2</c:v>
                </c:pt>
                <c:pt idx="8">
                  <c:v>3.0243055555555551E-2</c:v>
                </c:pt>
                <c:pt idx="9">
                  <c:v>3.125E-2</c:v>
                </c:pt>
                <c:pt idx="10">
                  <c:v>3.2604166666666656E-2</c:v>
                </c:pt>
                <c:pt idx="11">
                  <c:v>3.696759259259258E-2</c:v>
                </c:pt>
                <c:pt idx="12">
                  <c:v>3.7627314814814794E-2</c:v>
                </c:pt>
                <c:pt idx="13">
                  <c:v>3.90625E-2</c:v>
                </c:pt>
                <c:pt idx="14">
                  <c:v>4.0034722222222208E-2</c:v>
                </c:pt>
                <c:pt idx="15">
                  <c:v>4.1412037037037053E-2</c:v>
                </c:pt>
                <c:pt idx="16">
                  <c:v>4.5347222222222233E-2</c:v>
                </c:pt>
                <c:pt idx="17">
                  <c:v>4.6388888888888868E-2</c:v>
                </c:pt>
                <c:pt idx="18">
                  <c:v>4.7673611111111125E-2</c:v>
                </c:pt>
                <c:pt idx="19">
                  <c:v>4.9004629629629634E-2</c:v>
                </c:pt>
                <c:pt idx="20">
                  <c:v>5.0648148148148164E-2</c:v>
                </c:pt>
                <c:pt idx="21">
                  <c:v>5.4143518518518521E-2</c:v>
                </c:pt>
                <c:pt idx="22">
                  <c:v>5.6956018518518531E-2</c:v>
                </c:pt>
                <c:pt idx="23">
                  <c:v>6.1145833333333344E-2</c:v>
                </c:pt>
                <c:pt idx="24">
                  <c:v>6.3379629629629619E-2</c:v>
                </c:pt>
                <c:pt idx="25">
                  <c:v>6.5613425925925922E-2</c:v>
                </c:pt>
                <c:pt idx="26">
                  <c:v>7.03125E-2</c:v>
                </c:pt>
                <c:pt idx="27">
                  <c:v>7.418981481481482E-2</c:v>
                </c:pt>
                <c:pt idx="28">
                  <c:v>7.8229166666666683E-2</c:v>
                </c:pt>
                <c:pt idx="29">
                  <c:v>8.0763888888888885E-2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4628-4C4B-B88B-6312C1A7B1BF}"/>
            </c:ext>
          </c:extLst>
        </c:ser>
        <c:ser>
          <c:idx val="187"/>
          <c:order val="187"/>
          <c:tx>
            <c:strRef>
              <c:f>Sheet1!$A$189:$H$189</c:f>
              <c:strCache>
                <c:ptCount val="8"/>
                <c:pt idx="0">
                  <c:v>188</c:v>
                </c:pt>
                <c:pt idx="1">
                  <c:v>169</c:v>
                </c:pt>
                <c:pt idx="2">
                  <c:v>Гаравский</c:v>
                </c:pt>
                <c:pt idx="3">
                  <c:v>Владимир</c:v>
                </c:pt>
                <c:pt idx="4">
                  <c:v>59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55-59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Sheet1!$BN$189:$CQ$189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8.7500000000000008E-3</c:v>
                </c:pt>
                <c:pt idx="2">
                  <c:v>1.1122685185185187E-2</c:v>
                </c:pt>
                <c:pt idx="3">
                  <c:v>1.6875000000000001E-2</c:v>
                </c:pt>
                <c:pt idx="4">
                  <c:v>1.7604166666666671E-2</c:v>
                </c:pt>
                <c:pt idx="5">
                  <c:v>1.8842592592592591E-2</c:v>
                </c:pt>
                <c:pt idx="6">
                  <c:v>2.3553240740740736E-2</c:v>
                </c:pt>
                <c:pt idx="7">
                  <c:v>2.4143518518518509E-2</c:v>
                </c:pt>
                <c:pt idx="8">
                  <c:v>2.552083333333334E-2</c:v>
                </c:pt>
                <c:pt idx="9">
                  <c:v>2.6412037037037026E-2</c:v>
                </c:pt>
                <c:pt idx="10">
                  <c:v>2.7673611111111107E-2</c:v>
                </c:pt>
                <c:pt idx="11">
                  <c:v>3.1099537037037023E-2</c:v>
                </c:pt>
                <c:pt idx="12">
                  <c:v>3.1770833333333331E-2</c:v>
                </c:pt>
                <c:pt idx="13">
                  <c:v>3.3148148148148163E-2</c:v>
                </c:pt>
                <c:pt idx="14">
                  <c:v>3.395833333333334E-2</c:v>
                </c:pt>
                <c:pt idx="15">
                  <c:v>3.5092592592592592E-2</c:v>
                </c:pt>
                <c:pt idx="16">
                  <c:v>3.8101851851851859E-2</c:v>
                </c:pt>
                <c:pt idx="17">
                  <c:v>3.8935185185185184E-2</c:v>
                </c:pt>
                <c:pt idx="18">
                  <c:v>3.9745370370370375E-2</c:v>
                </c:pt>
                <c:pt idx="19">
                  <c:v>4.1076388888888885E-2</c:v>
                </c:pt>
                <c:pt idx="20">
                  <c:v>4.3043981481481475E-2</c:v>
                </c:pt>
                <c:pt idx="21">
                  <c:v>4.7905092592592582E-2</c:v>
                </c:pt>
                <c:pt idx="22">
                  <c:v>5.2048611111111115E-2</c:v>
                </c:pt>
                <c:pt idx="23">
                  <c:v>5.6701388888888898E-2</c:v>
                </c:pt>
                <c:pt idx="24">
                  <c:v>5.9872685185185182E-2</c:v>
                </c:pt>
                <c:pt idx="25">
                  <c:v>6.2685185185185177E-2</c:v>
                </c:pt>
                <c:pt idx="26">
                  <c:v>6.9201388888888882E-2</c:v>
                </c:pt>
                <c:pt idx="27">
                  <c:v>7.3530092592592605E-2</c:v>
                </c:pt>
                <c:pt idx="28">
                  <c:v>7.8229166666666683E-2</c:v>
                </c:pt>
                <c:pt idx="29">
                  <c:v>8.0972222222222223E-2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4628-4C4B-B88B-6312C1A7B1BF}"/>
            </c:ext>
          </c:extLst>
        </c:ser>
        <c:ser>
          <c:idx val="188"/>
          <c:order val="188"/>
          <c:tx>
            <c:strRef>
              <c:f>Sheet1!$A$190:$H$190</c:f>
              <c:strCache>
                <c:ptCount val="8"/>
                <c:pt idx="0">
                  <c:v>189</c:v>
                </c:pt>
                <c:pt idx="1">
                  <c:v>25</c:v>
                </c:pt>
                <c:pt idx="2">
                  <c:v>Ажгалиев</c:v>
                </c:pt>
                <c:pt idx="3">
                  <c:v>Ролан</c:v>
                </c:pt>
                <c:pt idx="4">
                  <c:v>26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25-29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Sheet1!$BN$190:$CQ$190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1.3483796296296292E-2</c:v>
                </c:pt>
                <c:pt idx="2">
                  <c:v>1.6168981481481479E-2</c:v>
                </c:pt>
                <c:pt idx="3">
                  <c:v>2.1446759259259256E-2</c:v>
                </c:pt>
                <c:pt idx="4">
                  <c:v>2.2175925925925918E-2</c:v>
                </c:pt>
                <c:pt idx="5">
                  <c:v>2.3368055555555545E-2</c:v>
                </c:pt>
                <c:pt idx="6">
                  <c:v>2.855324074074074E-2</c:v>
                </c:pt>
                <c:pt idx="7">
                  <c:v>2.900462962962963E-2</c:v>
                </c:pt>
                <c:pt idx="8">
                  <c:v>3.0115740740740748E-2</c:v>
                </c:pt>
                <c:pt idx="9">
                  <c:v>3.096064814814814E-2</c:v>
                </c:pt>
                <c:pt idx="10">
                  <c:v>3.2025462962962964E-2</c:v>
                </c:pt>
                <c:pt idx="11">
                  <c:v>3.4953703703703681E-2</c:v>
                </c:pt>
                <c:pt idx="12">
                  <c:v>3.5555555555555562E-2</c:v>
                </c:pt>
                <c:pt idx="13">
                  <c:v>3.6481481481481504E-2</c:v>
                </c:pt>
                <c:pt idx="14">
                  <c:v>3.7094907407407396E-2</c:v>
                </c:pt>
                <c:pt idx="15">
                  <c:v>3.8067129629629631E-2</c:v>
                </c:pt>
                <c:pt idx="16">
                  <c:v>4.1053240740740737E-2</c:v>
                </c:pt>
                <c:pt idx="17">
                  <c:v>4.1874999999999996E-2</c:v>
                </c:pt>
                <c:pt idx="18">
                  <c:v>4.3020833333333314E-2</c:v>
                </c:pt>
                <c:pt idx="19">
                  <c:v>4.4699074074074072E-2</c:v>
                </c:pt>
                <c:pt idx="20">
                  <c:v>4.6898148148148161E-2</c:v>
                </c:pt>
                <c:pt idx="21">
                  <c:v>5.1712962962962974E-2</c:v>
                </c:pt>
                <c:pt idx="22">
                  <c:v>5.5497685185185192E-2</c:v>
                </c:pt>
                <c:pt idx="23">
                  <c:v>5.9432870370370372E-2</c:v>
                </c:pt>
                <c:pt idx="24">
                  <c:v>6.2048611111111096E-2</c:v>
                </c:pt>
                <c:pt idx="25">
                  <c:v>6.4606481481481459E-2</c:v>
                </c:pt>
                <c:pt idx="26">
                  <c:v>7.0069444444444434E-2</c:v>
                </c:pt>
                <c:pt idx="27">
                  <c:v>7.4780092592592579E-2</c:v>
                </c:pt>
                <c:pt idx="28">
                  <c:v>7.9120370370370369E-2</c:v>
                </c:pt>
                <c:pt idx="29">
                  <c:v>8.1261574074074056E-2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4628-4C4B-B88B-6312C1A7B1BF}"/>
            </c:ext>
          </c:extLst>
        </c:ser>
        <c:ser>
          <c:idx val="189"/>
          <c:order val="189"/>
          <c:tx>
            <c:strRef>
              <c:f>Sheet1!$A$191:$H$191</c:f>
              <c:strCache>
                <c:ptCount val="8"/>
                <c:pt idx="0">
                  <c:v>190</c:v>
                </c:pt>
                <c:pt idx="1">
                  <c:v>221</c:v>
                </c:pt>
                <c:pt idx="2">
                  <c:v>Карпова</c:v>
                </c:pt>
                <c:pt idx="3">
                  <c:v>Татьяна</c:v>
                </c:pt>
                <c:pt idx="4">
                  <c:v>38</c:v>
                </c:pt>
                <c:pt idx="5">
                  <c:v>Россия</c:v>
                </c:pt>
                <c:pt idx="7">
                  <c:v>Ж 30-39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Sheet1!$BN$191:$CQ$191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1.5833333333333335E-2</c:v>
                </c:pt>
                <c:pt idx="2">
                  <c:v>1.7766203703703708E-2</c:v>
                </c:pt>
                <c:pt idx="3">
                  <c:v>2.4826388888888898E-2</c:v>
                </c:pt>
                <c:pt idx="4">
                  <c:v>2.5995370370370377E-2</c:v>
                </c:pt>
                <c:pt idx="5">
                  <c:v>2.7858796296296298E-2</c:v>
                </c:pt>
                <c:pt idx="6">
                  <c:v>3.5787037037037048E-2</c:v>
                </c:pt>
                <c:pt idx="7">
                  <c:v>3.6886574074074086E-2</c:v>
                </c:pt>
                <c:pt idx="8">
                  <c:v>3.8969907407407411E-2</c:v>
                </c:pt>
                <c:pt idx="9">
                  <c:v>4.0196759259259265E-2</c:v>
                </c:pt>
                <c:pt idx="10">
                  <c:v>4.2002314814814812E-2</c:v>
                </c:pt>
                <c:pt idx="11">
                  <c:v>4.6851851851851839E-2</c:v>
                </c:pt>
                <c:pt idx="12">
                  <c:v>4.7881944444444435E-2</c:v>
                </c:pt>
                <c:pt idx="13">
                  <c:v>4.9745370370370384E-2</c:v>
                </c:pt>
                <c:pt idx="14">
                  <c:v>5.0706018518518525E-2</c:v>
                </c:pt>
                <c:pt idx="15">
                  <c:v>5.2291666666666681E-2</c:v>
                </c:pt>
                <c:pt idx="16">
                  <c:v>5.6145833333333339E-2</c:v>
                </c:pt>
                <c:pt idx="17">
                  <c:v>5.7175925925925936E-2</c:v>
                </c:pt>
                <c:pt idx="18">
                  <c:v>5.8402777777777776E-2</c:v>
                </c:pt>
                <c:pt idx="19">
                  <c:v>5.8935185185185188E-2</c:v>
                </c:pt>
                <c:pt idx="20">
                  <c:v>6.0347222222222219E-2</c:v>
                </c:pt>
                <c:pt idx="21">
                  <c:v>6.3287037037037044E-2</c:v>
                </c:pt>
                <c:pt idx="22">
                  <c:v>6.5925925925925943E-2</c:v>
                </c:pt>
                <c:pt idx="23">
                  <c:v>6.8530092592592601E-2</c:v>
                </c:pt>
                <c:pt idx="24">
                  <c:v>7.0300925925925933E-2</c:v>
                </c:pt>
                <c:pt idx="25">
                  <c:v>7.1874999999999994E-2</c:v>
                </c:pt>
                <c:pt idx="26">
                  <c:v>7.5289351851851871E-2</c:v>
                </c:pt>
                <c:pt idx="27">
                  <c:v>7.7789351851851846E-2</c:v>
                </c:pt>
                <c:pt idx="28">
                  <c:v>8.0127314814814832E-2</c:v>
                </c:pt>
                <c:pt idx="29">
                  <c:v>8.144675925925926E-2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4628-4C4B-B88B-6312C1A7B1BF}"/>
            </c:ext>
          </c:extLst>
        </c:ser>
        <c:ser>
          <c:idx val="190"/>
          <c:order val="190"/>
          <c:tx>
            <c:strRef>
              <c:f>Sheet1!$A$192:$H$192</c:f>
              <c:strCache>
                <c:ptCount val="8"/>
                <c:pt idx="0">
                  <c:v>191</c:v>
                </c:pt>
                <c:pt idx="1">
                  <c:v>195</c:v>
                </c:pt>
                <c:pt idx="2">
                  <c:v>Рабцевич</c:v>
                </c:pt>
                <c:pt idx="3">
                  <c:v>Дмитрий</c:v>
                </c:pt>
                <c:pt idx="4">
                  <c:v>43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Sheet1!$BN$192:$CQ$192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1.2685185185185188E-2</c:v>
                </c:pt>
                <c:pt idx="2">
                  <c:v>1.4155092592592594E-2</c:v>
                </c:pt>
                <c:pt idx="3">
                  <c:v>1.9571759259259261E-2</c:v>
                </c:pt>
                <c:pt idx="4">
                  <c:v>2.0405092592592593E-2</c:v>
                </c:pt>
                <c:pt idx="5">
                  <c:v>2.1944444444444447E-2</c:v>
                </c:pt>
                <c:pt idx="6">
                  <c:v>2.8298611111111108E-2</c:v>
                </c:pt>
                <c:pt idx="7">
                  <c:v>2.9108796296296299E-2</c:v>
                </c:pt>
                <c:pt idx="8">
                  <c:v>3.0775462962962977E-2</c:v>
                </c:pt>
                <c:pt idx="9">
                  <c:v>3.1944444444444442E-2</c:v>
                </c:pt>
                <c:pt idx="10">
                  <c:v>3.3773148148148135E-2</c:v>
                </c:pt>
                <c:pt idx="11">
                  <c:v>3.8148148148148125E-2</c:v>
                </c:pt>
                <c:pt idx="12">
                  <c:v>3.9074074074074067E-2</c:v>
                </c:pt>
                <c:pt idx="13">
                  <c:v>4.0740740740740772E-2</c:v>
                </c:pt>
                <c:pt idx="14">
                  <c:v>4.1712962962962979E-2</c:v>
                </c:pt>
                <c:pt idx="15">
                  <c:v>4.3391203703703723E-2</c:v>
                </c:pt>
                <c:pt idx="16">
                  <c:v>4.7488425925925948E-2</c:v>
                </c:pt>
                <c:pt idx="17">
                  <c:v>4.8576388888888905E-2</c:v>
                </c:pt>
                <c:pt idx="18">
                  <c:v>4.9803240740740745E-2</c:v>
                </c:pt>
                <c:pt idx="19">
                  <c:v>5.1331018518518526E-2</c:v>
                </c:pt>
                <c:pt idx="20">
                  <c:v>5.2604166666666674E-2</c:v>
                </c:pt>
                <c:pt idx="21">
                  <c:v>5.6134259259259259E-2</c:v>
                </c:pt>
                <c:pt idx="22">
                  <c:v>5.9224537037037034E-2</c:v>
                </c:pt>
                <c:pt idx="23">
                  <c:v>6.491898148148148E-2</c:v>
                </c:pt>
                <c:pt idx="24">
                  <c:v>6.6932870370370379E-2</c:v>
                </c:pt>
                <c:pt idx="25">
                  <c:v>6.8923611111111116E-2</c:v>
                </c:pt>
                <c:pt idx="26">
                  <c:v>7.3263888888888906E-2</c:v>
                </c:pt>
                <c:pt idx="27">
                  <c:v>7.6747685185185183E-2</c:v>
                </c:pt>
                <c:pt idx="28">
                  <c:v>8.0069444444444471E-2</c:v>
                </c:pt>
                <c:pt idx="29">
                  <c:v>8.2071759259259247E-2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4628-4C4B-B88B-6312C1A7B1BF}"/>
            </c:ext>
          </c:extLst>
        </c:ser>
        <c:ser>
          <c:idx val="191"/>
          <c:order val="191"/>
          <c:tx>
            <c:strRef>
              <c:f>Sheet1!$A$193:$H$193</c:f>
              <c:strCache>
                <c:ptCount val="8"/>
                <c:pt idx="0">
                  <c:v>192</c:v>
                </c:pt>
                <c:pt idx="1">
                  <c:v>81</c:v>
                </c:pt>
                <c:pt idx="2">
                  <c:v>Потапенко</c:v>
                </c:pt>
                <c:pt idx="3">
                  <c:v>Андрей</c:v>
                </c:pt>
                <c:pt idx="4">
                  <c:v>38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Sheet1!$BN$193:$CQ$193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1.0925925925925926E-2</c:v>
                </c:pt>
                <c:pt idx="2">
                  <c:v>1.1875000000000004E-2</c:v>
                </c:pt>
                <c:pt idx="3">
                  <c:v>1.7037037037037045E-2</c:v>
                </c:pt>
                <c:pt idx="4">
                  <c:v>1.7638888888888885E-2</c:v>
                </c:pt>
                <c:pt idx="5">
                  <c:v>1.8969907407407408E-2</c:v>
                </c:pt>
                <c:pt idx="6">
                  <c:v>2.4814814814814817E-2</c:v>
                </c:pt>
                <c:pt idx="7">
                  <c:v>2.5370370370370376E-2</c:v>
                </c:pt>
                <c:pt idx="8">
                  <c:v>2.6736111111111113E-2</c:v>
                </c:pt>
                <c:pt idx="9">
                  <c:v>2.7800925925925923E-2</c:v>
                </c:pt>
                <c:pt idx="10">
                  <c:v>2.9270833333333329E-2</c:v>
                </c:pt>
                <c:pt idx="11">
                  <c:v>3.3796296296296297E-2</c:v>
                </c:pt>
                <c:pt idx="12">
                  <c:v>3.4629629629629621E-2</c:v>
                </c:pt>
                <c:pt idx="13">
                  <c:v>3.6076388888888908E-2</c:v>
                </c:pt>
                <c:pt idx="14">
                  <c:v>3.7013888888888902E-2</c:v>
                </c:pt>
                <c:pt idx="15">
                  <c:v>3.8553240740740763E-2</c:v>
                </c:pt>
                <c:pt idx="16">
                  <c:v>4.3090277777777797E-2</c:v>
                </c:pt>
                <c:pt idx="17">
                  <c:v>4.4270833333333343E-2</c:v>
                </c:pt>
                <c:pt idx="18">
                  <c:v>4.5706018518518493E-2</c:v>
                </c:pt>
                <c:pt idx="19">
                  <c:v>4.6319444444444455E-2</c:v>
                </c:pt>
                <c:pt idx="20">
                  <c:v>4.8159722222222229E-2</c:v>
                </c:pt>
                <c:pt idx="21">
                  <c:v>5.3402777777777785E-2</c:v>
                </c:pt>
                <c:pt idx="22">
                  <c:v>5.7233796296296297E-2</c:v>
                </c:pt>
                <c:pt idx="23">
                  <c:v>6.0717592592592601E-2</c:v>
                </c:pt>
                <c:pt idx="24">
                  <c:v>6.3275462962962964E-2</c:v>
                </c:pt>
                <c:pt idx="25">
                  <c:v>6.5775462962962966E-2</c:v>
                </c:pt>
                <c:pt idx="26">
                  <c:v>7.1053240740740764E-2</c:v>
                </c:pt>
                <c:pt idx="27">
                  <c:v>7.5428240740740754E-2</c:v>
                </c:pt>
                <c:pt idx="28">
                  <c:v>7.9583333333333339E-2</c:v>
                </c:pt>
                <c:pt idx="29">
                  <c:v>8.2210648148148158E-2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4628-4C4B-B88B-6312C1A7B1BF}"/>
            </c:ext>
          </c:extLst>
        </c:ser>
        <c:ser>
          <c:idx val="192"/>
          <c:order val="192"/>
          <c:tx>
            <c:strRef>
              <c:f>Sheet1!$A$194:$H$194</c:f>
              <c:strCache>
                <c:ptCount val="8"/>
                <c:pt idx="0">
                  <c:v>193</c:v>
                </c:pt>
                <c:pt idx="1">
                  <c:v>86</c:v>
                </c:pt>
                <c:pt idx="2">
                  <c:v>Шиндиков</c:v>
                </c:pt>
                <c:pt idx="3">
                  <c:v>Алексей</c:v>
                </c:pt>
                <c:pt idx="4">
                  <c:v>35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Sheet1!$BN$194:$CQ$194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9.4560185185185198E-3</c:v>
                </c:pt>
                <c:pt idx="2">
                  <c:v>1.0740740740740742E-2</c:v>
                </c:pt>
                <c:pt idx="3">
                  <c:v>1.908564814814815E-2</c:v>
                </c:pt>
                <c:pt idx="4">
                  <c:v>2.028935185185185E-2</c:v>
                </c:pt>
                <c:pt idx="5">
                  <c:v>2.2337962962962962E-2</c:v>
                </c:pt>
                <c:pt idx="6">
                  <c:v>3.1168981481481478E-2</c:v>
                </c:pt>
                <c:pt idx="7">
                  <c:v>3.1990740740740736E-2</c:v>
                </c:pt>
                <c:pt idx="8">
                  <c:v>3.3888888888888885E-2</c:v>
                </c:pt>
                <c:pt idx="9">
                  <c:v>3.5219907407407408E-2</c:v>
                </c:pt>
                <c:pt idx="10">
                  <c:v>3.7106481481481476E-2</c:v>
                </c:pt>
                <c:pt idx="11">
                  <c:v>4.2222222222222203E-2</c:v>
                </c:pt>
                <c:pt idx="12">
                  <c:v>4.3090277777777769E-2</c:v>
                </c:pt>
                <c:pt idx="13">
                  <c:v>4.4907407407407424E-2</c:v>
                </c:pt>
                <c:pt idx="14">
                  <c:v>4.6828703703703706E-2</c:v>
                </c:pt>
                <c:pt idx="15">
                  <c:v>4.8136574074074095E-2</c:v>
                </c:pt>
                <c:pt idx="16">
                  <c:v>5.2430555555555564E-2</c:v>
                </c:pt>
                <c:pt idx="17">
                  <c:v>5.3564814814814815E-2</c:v>
                </c:pt>
                <c:pt idx="18">
                  <c:v>5.5023148148148154E-2</c:v>
                </c:pt>
                <c:pt idx="19">
                  <c:v>5.5127314814814823E-2</c:v>
                </c:pt>
                <c:pt idx="20">
                  <c:v>5.6967592592592597E-2</c:v>
                </c:pt>
                <c:pt idx="21">
                  <c:v>6.0798611111111109E-2</c:v>
                </c:pt>
                <c:pt idx="22">
                  <c:v>6.3287037037037058E-2</c:v>
                </c:pt>
                <c:pt idx="23">
                  <c:v>6.5798611111111127E-2</c:v>
                </c:pt>
                <c:pt idx="24">
                  <c:v>6.7557870370370365E-2</c:v>
                </c:pt>
                <c:pt idx="25">
                  <c:v>6.9467592592592581E-2</c:v>
                </c:pt>
                <c:pt idx="26">
                  <c:v>7.3900462962962987E-2</c:v>
                </c:pt>
                <c:pt idx="27">
                  <c:v>7.7233796296296314E-2</c:v>
                </c:pt>
                <c:pt idx="28">
                  <c:v>8.0729166666666685E-2</c:v>
                </c:pt>
                <c:pt idx="29">
                  <c:v>8.2719907407407423E-2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4628-4C4B-B88B-6312C1A7B1BF}"/>
            </c:ext>
          </c:extLst>
        </c:ser>
        <c:ser>
          <c:idx val="193"/>
          <c:order val="193"/>
          <c:tx>
            <c:strRef>
              <c:f>Sheet1!$A$195:$H$195</c:f>
              <c:strCache>
                <c:ptCount val="8"/>
                <c:pt idx="0">
                  <c:v>194</c:v>
                </c:pt>
                <c:pt idx="1">
                  <c:v>204</c:v>
                </c:pt>
                <c:pt idx="2">
                  <c:v>Щекотихин</c:v>
                </c:pt>
                <c:pt idx="3">
                  <c:v>Дмитрий</c:v>
                </c:pt>
                <c:pt idx="4">
                  <c:v>40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Sheet1!$BN$195:$CQ$195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1.7800925925925925E-2</c:v>
                </c:pt>
                <c:pt idx="2">
                  <c:v>1.9479166666666665E-2</c:v>
                </c:pt>
                <c:pt idx="3">
                  <c:v>2.4374999999999994E-2</c:v>
                </c:pt>
                <c:pt idx="4">
                  <c:v>2.5138888888888891E-2</c:v>
                </c:pt>
                <c:pt idx="5">
                  <c:v>2.6365740740740745E-2</c:v>
                </c:pt>
                <c:pt idx="6">
                  <c:v>3.1678240740740729E-2</c:v>
                </c:pt>
                <c:pt idx="7">
                  <c:v>3.2349537037037038E-2</c:v>
                </c:pt>
                <c:pt idx="8">
                  <c:v>3.3692129629629627E-2</c:v>
                </c:pt>
                <c:pt idx="9">
                  <c:v>3.4768518518518504E-2</c:v>
                </c:pt>
                <c:pt idx="10">
                  <c:v>3.8506944444444441E-2</c:v>
                </c:pt>
                <c:pt idx="11">
                  <c:v>4.2523148148148129E-2</c:v>
                </c:pt>
                <c:pt idx="12">
                  <c:v>4.3368055555555562E-2</c:v>
                </c:pt>
                <c:pt idx="13">
                  <c:v>4.4895833333333329E-2</c:v>
                </c:pt>
                <c:pt idx="14">
                  <c:v>4.5787037037037043E-2</c:v>
                </c:pt>
                <c:pt idx="15">
                  <c:v>4.7060185185185177E-2</c:v>
                </c:pt>
                <c:pt idx="16">
                  <c:v>5.1018518518518519E-2</c:v>
                </c:pt>
                <c:pt idx="17">
                  <c:v>5.2071759259259248E-2</c:v>
                </c:pt>
                <c:pt idx="18">
                  <c:v>5.3287037037037049E-2</c:v>
                </c:pt>
                <c:pt idx="19">
                  <c:v>5.3958333333333316E-2</c:v>
                </c:pt>
                <c:pt idx="20">
                  <c:v>5.5659722222222208E-2</c:v>
                </c:pt>
                <c:pt idx="21">
                  <c:v>5.9363425925925903E-2</c:v>
                </c:pt>
                <c:pt idx="22">
                  <c:v>6.2361111111111089E-2</c:v>
                </c:pt>
                <c:pt idx="23">
                  <c:v>6.5601851851851828E-2</c:v>
                </c:pt>
                <c:pt idx="24">
                  <c:v>6.7997685185185175E-2</c:v>
                </c:pt>
                <c:pt idx="25">
                  <c:v>6.9988425925925885E-2</c:v>
                </c:pt>
                <c:pt idx="26">
                  <c:v>7.439814814814813E-2</c:v>
                </c:pt>
                <c:pt idx="27">
                  <c:v>7.7743055555555524E-2</c:v>
                </c:pt>
                <c:pt idx="28">
                  <c:v>8.1226851851851828E-2</c:v>
                </c:pt>
                <c:pt idx="29">
                  <c:v>8.3506944444444398E-2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4628-4C4B-B88B-6312C1A7B1BF}"/>
            </c:ext>
          </c:extLst>
        </c:ser>
        <c:ser>
          <c:idx val="194"/>
          <c:order val="194"/>
          <c:tx>
            <c:strRef>
              <c:f>Sheet1!$A$196:$H$196</c:f>
              <c:strCache>
                <c:ptCount val="8"/>
                <c:pt idx="0">
                  <c:v>195</c:v>
                </c:pt>
                <c:pt idx="1">
                  <c:v>154</c:v>
                </c:pt>
                <c:pt idx="2">
                  <c:v>Шпакович</c:v>
                </c:pt>
                <c:pt idx="3">
                  <c:v>Максим</c:v>
                </c:pt>
                <c:pt idx="4">
                  <c:v>35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Sheet1!$BN$196:$CQ$196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1.4861111111111113E-2</c:v>
                </c:pt>
                <c:pt idx="2">
                  <c:v>1.7893518518518517E-2</c:v>
                </c:pt>
                <c:pt idx="3">
                  <c:v>2.2650462962962963E-2</c:v>
                </c:pt>
                <c:pt idx="4">
                  <c:v>2.3275462962962956E-2</c:v>
                </c:pt>
                <c:pt idx="5">
                  <c:v>2.4583333333333318E-2</c:v>
                </c:pt>
                <c:pt idx="6">
                  <c:v>3.2303240740740743E-2</c:v>
                </c:pt>
                <c:pt idx="7">
                  <c:v>3.2870370370370369E-2</c:v>
                </c:pt>
                <c:pt idx="8">
                  <c:v>3.4004629629629621E-2</c:v>
                </c:pt>
                <c:pt idx="9">
                  <c:v>3.5046296296296298E-2</c:v>
                </c:pt>
                <c:pt idx="10">
                  <c:v>3.6574074074074064E-2</c:v>
                </c:pt>
                <c:pt idx="11">
                  <c:v>4.0474537037037017E-2</c:v>
                </c:pt>
                <c:pt idx="12">
                  <c:v>4.1099537037037032E-2</c:v>
                </c:pt>
                <c:pt idx="13">
                  <c:v>4.2847222222222231E-2</c:v>
                </c:pt>
                <c:pt idx="14">
                  <c:v>4.3668981481481489E-2</c:v>
                </c:pt>
                <c:pt idx="15">
                  <c:v>4.4895833333333329E-2</c:v>
                </c:pt>
                <c:pt idx="16">
                  <c:v>4.8402777777777795E-2</c:v>
                </c:pt>
                <c:pt idx="17">
                  <c:v>4.9351851851851841E-2</c:v>
                </c:pt>
                <c:pt idx="18">
                  <c:v>5.0451388888888893E-2</c:v>
                </c:pt>
                <c:pt idx="19">
                  <c:v>5.1759259259259269E-2</c:v>
                </c:pt>
                <c:pt idx="20">
                  <c:v>5.3078703703703711E-2</c:v>
                </c:pt>
                <c:pt idx="21">
                  <c:v>5.6608796296296296E-2</c:v>
                </c:pt>
                <c:pt idx="22">
                  <c:v>5.9722222222222232E-2</c:v>
                </c:pt>
                <c:pt idx="23">
                  <c:v>6.3287037037037058E-2</c:v>
                </c:pt>
                <c:pt idx="24">
                  <c:v>6.5775462962962966E-2</c:v>
                </c:pt>
                <c:pt idx="25">
                  <c:v>6.8206018518518513E-2</c:v>
                </c:pt>
                <c:pt idx="26">
                  <c:v>7.3726851851851877E-2</c:v>
                </c:pt>
                <c:pt idx="27">
                  <c:v>7.7534722222222213E-2</c:v>
                </c:pt>
                <c:pt idx="28">
                  <c:v>8.1516203703703716E-2</c:v>
                </c:pt>
                <c:pt idx="29">
                  <c:v>8.4224537037037028E-2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4628-4C4B-B88B-6312C1A7B1BF}"/>
            </c:ext>
          </c:extLst>
        </c:ser>
        <c:ser>
          <c:idx val="195"/>
          <c:order val="195"/>
          <c:tx>
            <c:strRef>
              <c:f>Sheet1!$A$197:$H$197</c:f>
              <c:strCache>
                <c:ptCount val="8"/>
                <c:pt idx="0">
                  <c:v>196</c:v>
                </c:pt>
                <c:pt idx="1">
                  <c:v>48</c:v>
                </c:pt>
                <c:pt idx="2">
                  <c:v>Наранович</c:v>
                </c:pt>
                <c:pt idx="3">
                  <c:v>Евгений</c:v>
                </c:pt>
                <c:pt idx="4">
                  <c:v>37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Sheet1!$BN$197:$CQ$197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1.1736111111111114E-2</c:v>
                </c:pt>
                <c:pt idx="2">
                  <c:v>1.4189814814814815E-2</c:v>
                </c:pt>
                <c:pt idx="3">
                  <c:v>2.0532407407407402E-2</c:v>
                </c:pt>
                <c:pt idx="4">
                  <c:v>2.1446759259259249E-2</c:v>
                </c:pt>
                <c:pt idx="5">
                  <c:v>2.2974537037037029E-2</c:v>
                </c:pt>
                <c:pt idx="6">
                  <c:v>2.9594907407407403E-2</c:v>
                </c:pt>
                <c:pt idx="7">
                  <c:v>3.0613425925925919E-2</c:v>
                </c:pt>
                <c:pt idx="8">
                  <c:v>3.2361111111111118E-2</c:v>
                </c:pt>
                <c:pt idx="9">
                  <c:v>3.3414351851851848E-2</c:v>
                </c:pt>
                <c:pt idx="10">
                  <c:v>3.5081018518518511E-2</c:v>
                </c:pt>
                <c:pt idx="11">
                  <c:v>3.9618055555555545E-2</c:v>
                </c:pt>
                <c:pt idx="12">
                  <c:v>4.0671296296296303E-2</c:v>
                </c:pt>
                <c:pt idx="13">
                  <c:v>4.2199074074074083E-2</c:v>
                </c:pt>
                <c:pt idx="14">
                  <c:v>4.3090277777777797E-2</c:v>
                </c:pt>
                <c:pt idx="15">
                  <c:v>4.4571759259259269E-2</c:v>
                </c:pt>
                <c:pt idx="16">
                  <c:v>4.8773148148148149E-2</c:v>
                </c:pt>
                <c:pt idx="17">
                  <c:v>4.9884259259259267E-2</c:v>
                </c:pt>
                <c:pt idx="18">
                  <c:v>5.1423611111111101E-2</c:v>
                </c:pt>
                <c:pt idx="19">
                  <c:v>5.3703703703703712E-2</c:v>
                </c:pt>
                <c:pt idx="20">
                  <c:v>5.5543981481481486E-2</c:v>
                </c:pt>
                <c:pt idx="21">
                  <c:v>5.9421296296296319E-2</c:v>
                </c:pt>
                <c:pt idx="22">
                  <c:v>6.2627314814814816E-2</c:v>
                </c:pt>
                <c:pt idx="23">
                  <c:v>6.5891203703703716E-2</c:v>
                </c:pt>
                <c:pt idx="24">
                  <c:v>6.8217592592592607E-2</c:v>
                </c:pt>
                <c:pt idx="25">
                  <c:v>7.0231481481481478E-2</c:v>
                </c:pt>
                <c:pt idx="26">
                  <c:v>7.5185185185185188E-2</c:v>
                </c:pt>
                <c:pt idx="27">
                  <c:v>7.881944444444447E-2</c:v>
                </c:pt>
                <c:pt idx="28">
                  <c:v>8.2523148148148151E-2</c:v>
                </c:pt>
                <c:pt idx="29">
                  <c:v>8.4907407407407376E-2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4628-4C4B-B88B-6312C1A7B1BF}"/>
            </c:ext>
          </c:extLst>
        </c:ser>
        <c:ser>
          <c:idx val="196"/>
          <c:order val="196"/>
          <c:tx>
            <c:strRef>
              <c:f>Sheet1!$A$198:$H$198</c:f>
              <c:strCache>
                <c:ptCount val="8"/>
                <c:pt idx="0">
                  <c:v>197</c:v>
                </c:pt>
                <c:pt idx="1">
                  <c:v>23</c:v>
                </c:pt>
                <c:pt idx="2">
                  <c:v>Нагорняк</c:v>
                </c:pt>
                <c:pt idx="3">
                  <c:v>Евгений</c:v>
                </c:pt>
                <c:pt idx="4">
                  <c:v>33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Sheet1!$BN$198:$CQ$198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1.1747685185185184E-2</c:v>
                </c:pt>
                <c:pt idx="2">
                  <c:v>1.3530092592592594E-2</c:v>
                </c:pt>
                <c:pt idx="3">
                  <c:v>1.7604166666666671E-2</c:v>
                </c:pt>
                <c:pt idx="4">
                  <c:v>1.8067129629629627E-2</c:v>
                </c:pt>
                <c:pt idx="5">
                  <c:v>1.907407407407407E-2</c:v>
                </c:pt>
                <c:pt idx="6">
                  <c:v>2.2627314814814822E-2</c:v>
                </c:pt>
                <c:pt idx="7">
                  <c:v>2.3067129629629632E-2</c:v>
                </c:pt>
                <c:pt idx="8">
                  <c:v>2.4050925925925934E-2</c:v>
                </c:pt>
                <c:pt idx="9">
                  <c:v>2.4733796296296295E-2</c:v>
                </c:pt>
                <c:pt idx="10">
                  <c:v>2.5821759259259253E-2</c:v>
                </c:pt>
                <c:pt idx="11">
                  <c:v>2.8206018518518505E-2</c:v>
                </c:pt>
                <c:pt idx="12">
                  <c:v>2.8692129629629637E-2</c:v>
                </c:pt>
                <c:pt idx="13">
                  <c:v>2.9675925925925939E-2</c:v>
                </c:pt>
                <c:pt idx="14">
                  <c:v>3.0243055555555565E-2</c:v>
                </c:pt>
                <c:pt idx="15">
                  <c:v>3.1099537037037051E-2</c:v>
                </c:pt>
                <c:pt idx="16">
                  <c:v>3.3993055555555568E-2</c:v>
                </c:pt>
                <c:pt idx="17">
                  <c:v>3.4791666666666665E-2</c:v>
                </c:pt>
                <c:pt idx="18">
                  <c:v>3.5960648148148144E-2</c:v>
                </c:pt>
                <c:pt idx="19">
                  <c:v>3.7152777777777798E-2</c:v>
                </c:pt>
                <c:pt idx="20">
                  <c:v>3.9050925925925961E-2</c:v>
                </c:pt>
                <c:pt idx="21">
                  <c:v>4.3738425925925958E-2</c:v>
                </c:pt>
                <c:pt idx="22">
                  <c:v>4.7430555555555587E-2</c:v>
                </c:pt>
                <c:pt idx="23">
                  <c:v>5.1770833333333349E-2</c:v>
                </c:pt>
                <c:pt idx="24">
                  <c:v>5.4814814814814844E-2</c:v>
                </c:pt>
                <c:pt idx="25">
                  <c:v>5.7372685185185179E-2</c:v>
                </c:pt>
                <c:pt idx="26">
                  <c:v>6.3831018518518551E-2</c:v>
                </c:pt>
                <c:pt idx="27">
                  <c:v>7.0532407407407433E-2</c:v>
                </c:pt>
                <c:pt idx="28">
                  <c:v>8.1782407407407443E-2</c:v>
                </c:pt>
                <c:pt idx="29">
                  <c:v>8.4953703703703698E-2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4628-4C4B-B88B-6312C1A7B1BF}"/>
            </c:ext>
          </c:extLst>
        </c:ser>
        <c:ser>
          <c:idx val="197"/>
          <c:order val="197"/>
          <c:tx>
            <c:strRef>
              <c:f>Sheet1!$A$199:$H$199</c:f>
              <c:strCache>
                <c:ptCount val="8"/>
                <c:pt idx="0">
                  <c:v>198</c:v>
                </c:pt>
                <c:pt idx="1">
                  <c:v>88</c:v>
                </c:pt>
                <c:pt idx="2">
                  <c:v>Малаховская</c:v>
                </c:pt>
                <c:pt idx="3">
                  <c:v>Татьяна</c:v>
                </c:pt>
                <c:pt idx="4">
                  <c:v>33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Ж 30-39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Sheet1!$BN$199:$CQ$199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1.2662037037037041E-2</c:v>
                </c:pt>
                <c:pt idx="2">
                  <c:v>1.3773148148148152E-2</c:v>
                </c:pt>
                <c:pt idx="3">
                  <c:v>1.9375000000000003E-2</c:v>
                </c:pt>
                <c:pt idx="4">
                  <c:v>2.0011574074074084E-2</c:v>
                </c:pt>
                <c:pt idx="5">
                  <c:v>2.1597222222222226E-2</c:v>
                </c:pt>
                <c:pt idx="6">
                  <c:v>2.8865740740740733E-2</c:v>
                </c:pt>
                <c:pt idx="7">
                  <c:v>2.9664351851851858E-2</c:v>
                </c:pt>
                <c:pt idx="8">
                  <c:v>3.1469907407407419E-2</c:v>
                </c:pt>
                <c:pt idx="9">
                  <c:v>3.2696759259259273E-2</c:v>
                </c:pt>
                <c:pt idx="10">
                  <c:v>3.4236111111111106E-2</c:v>
                </c:pt>
                <c:pt idx="11">
                  <c:v>3.9074074074074067E-2</c:v>
                </c:pt>
                <c:pt idx="12">
                  <c:v>3.980324074074075E-2</c:v>
                </c:pt>
                <c:pt idx="13">
                  <c:v>4.1342592592592597E-2</c:v>
                </c:pt>
                <c:pt idx="14">
                  <c:v>4.2372685185185194E-2</c:v>
                </c:pt>
                <c:pt idx="15">
                  <c:v>4.3703703703703717E-2</c:v>
                </c:pt>
                <c:pt idx="16">
                  <c:v>4.7800925925925941E-2</c:v>
                </c:pt>
                <c:pt idx="17">
                  <c:v>4.8877314814814832E-2</c:v>
                </c:pt>
                <c:pt idx="18">
                  <c:v>5.0138888888888872E-2</c:v>
                </c:pt>
                <c:pt idx="19">
                  <c:v>5.0405092592592585E-2</c:v>
                </c:pt>
                <c:pt idx="20">
                  <c:v>5.2210648148148159E-2</c:v>
                </c:pt>
                <c:pt idx="21">
                  <c:v>5.6863425925925928E-2</c:v>
                </c:pt>
                <c:pt idx="22">
                  <c:v>6.0532407407407396E-2</c:v>
                </c:pt>
                <c:pt idx="23">
                  <c:v>6.4363425925925921E-2</c:v>
                </c:pt>
                <c:pt idx="24">
                  <c:v>6.7048611111111101E-2</c:v>
                </c:pt>
                <c:pt idx="25">
                  <c:v>6.9456018518518486E-2</c:v>
                </c:pt>
                <c:pt idx="26">
                  <c:v>7.4907407407407395E-2</c:v>
                </c:pt>
                <c:pt idx="27">
                  <c:v>7.873842592592592E-2</c:v>
                </c:pt>
                <c:pt idx="28">
                  <c:v>8.2627314814814806E-2</c:v>
                </c:pt>
                <c:pt idx="29">
                  <c:v>8.5034722222222192E-2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4628-4C4B-B88B-6312C1A7B1BF}"/>
            </c:ext>
          </c:extLst>
        </c:ser>
        <c:ser>
          <c:idx val="198"/>
          <c:order val="198"/>
          <c:tx>
            <c:strRef>
              <c:f>Sheet1!$A$200:$H$200</c:f>
              <c:strCache>
                <c:ptCount val="8"/>
                <c:pt idx="0">
                  <c:v>199</c:v>
                </c:pt>
                <c:pt idx="1">
                  <c:v>239</c:v>
                </c:pt>
                <c:pt idx="2">
                  <c:v>Куксенко</c:v>
                </c:pt>
                <c:pt idx="3">
                  <c:v>Дмитрий</c:v>
                </c:pt>
                <c:pt idx="4">
                  <c:v>24</c:v>
                </c:pt>
                <c:pt idx="5">
                  <c:v>Россия</c:v>
                </c:pt>
                <c:pt idx="7">
                  <c:v>М 18-24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Sheet1!$BN$200:$CQ$200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1.6006944444444445E-2</c:v>
                </c:pt>
                <c:pt idx="2">
                  <c:v>1.71412037037037E-2</c:v>
                </c:pt>
                <c:pt idx="3">
                  <c:v>2.315972222222222E-2</c:v>
                </c:pt>
                <c:pt idx="4">
                  <c:v>2.4004629629629626E-2</c:v>
                </c:pt>
                <c:pt idx="5">
                  <c:v>2.5624999999999995E-2</c:v>
                </c:pt>
                <c:pt idx="6">
                  <c:v>3.1990740740740722E-2</c:v>
                </c:pt>
                <c:pt idx="7">
                  <c:v>3.2800925925925928E-2</c:v>
                </c:pt>
                <c:pt idx="8">
                  <c:v>3.4305555555555547E-2</c:v>
                </c:pt>
                <c:pt idx="9">
                  <c:v>3.5254629629629608E-2</c:v>
                </c:pt>
                <c:pt idx="10">
                  <c:v>3.664351851851852E-2</c:v>
                </c:pt>
                <c:pt idx="11">
                  <c:v>4.0682870370370355E-2</c:v>
                </c:pt>
                <c:pt idx="12">
                  <c:v>4.1643518518518524E-2</c:v>
                </c:pt>
                <c:pt idx="13">
                  <c:v>4.3148148148148158E-2</c:v>
                </c:pt>
                <c:pt idx="14">
                  <c:v>4.4062500000000004E-2</c:v>
                </c:pt>
                <c:pt idx="15">
                  <c:v>4.53587962962963E-2</c:v>
                </c:pt>
                <c:pt idx="16">
                  <c:v>4.9282407407407414E-2</c:v>
                </c:pt>
                <c:pt idx="17">
                  <c:v>5.0324074074074077E-2</c:v>
                </c:pt>
                <c:pt idx="18">
                  <c:v>5.1840277777777777E-2</c:v>
                </c:pt>
                <c:pt idx="19">
                  <c:v>5.3611111111111096E-2</c:v>
                </c:pt>
                <c:pt idx="20">
                  <c:v>5.6238425925925928E-2</c:v>
                </c:pt>
                <c:pt idx="21">
                  <c:v>6.0150462962962961E-2</c:v>
                </c:pt>
                <c:pt idx="22">
                  <c:v>6.3506944444444435E-2</c:v>
                </c:pt>
                <c:pt idx="23">
                  <c:v>6.6805555555555535E-2</c:v>
                </c:pt>
                <c:pt idx="24">
                  <c:v>6.9131944444444426E-2</c:v>
                </c:pt>
                <c:pt idx="25">
                  <c:v>7.113425925925923E-2</c:v>
                </c:pt>
                <c:pt idx="26">
                  <c:v>7.5868055555555536E-2</c:v>
                </c:pt>
                <c:pt idx="27">
                  <c:v>8.0034722222222215E-2</c:v>
                </c:pt>
                <c:pt idx="28">
                  <c:v>8.3796296296296285E-2</c:v>
                </c:pt>
                <c:pt idx="29">
                  <c:v>8.5891203703703678E-2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4628-4C4B-B88B-6312C1A7B1BF}"/>
            </c:ext>
          </c:extLst>
        </c:ser>
        <c:ser>
          <c:idx val="199"/>
          <c:order val="199"/>
          <c:tx>
            <c:strRef>
              <c:f>Sheet1!$A$201:$H$201</c:f>
              <c:strCache>
                <c:ptCount val="8"/>
                <c:pt idx="0">
                  <c:v>200</c:v>
                </c:pt>
                <c:pt idx="1">
                  <c:v>125</c:v>
                </c:pt>
                <c:pt idx="2">
                  <c:v>Асалханов</c:v>
                </c:pt>
                <c:pt idx="3">
                  <c:v>Саян</c:v>
                </c:pt>
                <c:pt idx="4">
                  <c:v>37</c:v>
                </c:pt>
                <c:pt idx="5">
                  <c:v>Россия</c:v>
                </c:pt>
                <c:pt idx="6">
                  <c:v>SBERBANK Triathlon Team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Sheet1!$BN$201:$CQ$201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1.8425925925925925E-2</c:v>
                </c:pt>
                <c:pt idx="2">
                  <c:v>2.1099537037037042E-2</c:v>
                </c:pt>
                <c:pt idx="3">
                  <c:v>2.8206018518518533E-2</c:v>
                </c:pt>
                <c:pt idx="4">
                  <c:v>2.9050925925925924E-2</c:v>
                </c:pt>
                <c:pt idx="5">
                  <c:v>3.0486111111111103E-2</c:v>
                </c:pt>
                <c:pt idx="6">
                  <c:v>3.7129629629629624E-2</c:v>
                </c:pt>
                <c:pt idx="7">
                  <c:v>3.7928240740740748E-2</c:v>
                </c:pt>
                <c:pt idx="8">
                  <c:v>3.9502314814814823E-2</c:v>
                </c:pt>
                <c:pt idx="9">
                  <c:v>4.0624999999999994E-2</c:v>
                </c:pt>
                <c:pt idx="10">
                  <c:v>4.2303240740740738E-2</c:v>
                </c:pt>
                <c:pt idx="11">
                  <c:v>4.6631944444444434E-2</c:v>
                </c:pt>
                <c:pt idx="12">
                  <c:v>4.7500000000000014E-2</c:v>
                </c:pt>
                <c:pt idx="13">
                  <c:v>4.9097222222222237E-2</c:v>
                </c:pt>
                <c:pt idx="14">
                  <c:v>5.0127314814814833E-2</c:v>
                </c:pt>
                <c:pt idx="15">
                  <c:v>5.1469907407407423E-2</c:v>
                </c:pt>
                <c:pt idx="16">
                  <c:v>5.5185185185185198E-2</c:v>
                </c:pt>
                <c:pt idx="17">
                  <c:v>5.6180555555555539E-2</c:v>
                </c:pt>
                <c:pt idx="18">
                  <c:v>5.754629629629629E-2</c:v>
                </c:pt>
                <c:pt idx="19">
                  <c:v>5.9918981481481462E-2</c:v>
                </c:pt>
                <c:pt idx="20">
                  <c:v>6.1782407407407397E-2</c:v>
                </c:pt>
                <c:pt idx="21">
                  <c:v>6.6087962962962946E-2</c:v>
                </c:pt>
                <c:pt idx="22">
                  <c:v>6.961805555555553E-2</c:v>
                </c:pt>
                <c:pt idx="23">
                  <c:v>7.3113425925925901E-2</c:v>
                </c:pt>
                <c:pt idx="24">
                  <c:v>7.5439814814814793E-2</c:v>
                </c:pt>
                <c:pt idx="25">
                  <c:v>7.7199074074074031E-2</c:v>
                </c:pt>
                <c:pt idx="26">
                  <c:v>8.1296296296296283E-2</c:v>
                </c:pt>
                <c:pt idx="27">
                  <c:v>8.4039351851851823E-2</c:v>
                </c:pt>
                <c:pt idx="28">
                  <c:v>8.6782407407407391E-2</c:v>
                </c:pt>
                <c:pt idx="29">
                  <c:v>8.8449074074074041E-2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4628-4C4B-B88B-6312C1A7B1BF}"/>
            </c:ext>
          </c:extLst>
        </c:ser>
        <c:ser>
          <c:idx val="200"/>
          <c:order val="200"/>
          <c:tx>
            <c:strRef>
              <c:f>Sheet1!$A$202:$H$202</c:f>
              <c:strCache>
                <c:ptCount val="8"/>
                <c:pt idx="0">
                  <c:v>201</c:v>
                </c:pt>
                <c:pt idx="1">
                  <c:v>165</c:v>
                </c:pt>
                <c:pt idx="2">
                  <c:v>Кольцов</c:v>
                </c:pt>
                <c:pt idx="3">
                  <c:v>Сергей</c:v>
                </c:pt>
                <c:pt idx="4">
                  <c:v>53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50-54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Sheet1!$BN$202:$CQ$202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1.1793981481481482E-2</c:v>
                </c:pt>
                <c:pt idx="2">
                  <c:v>1.3159722222222225E-2</c:v>
                </c:pt>
                <c:pt idx="3">
                  <c:v>2.0208333333333335E-2</c:v>
                </c:pt>
                <c:pt idx="4">
                  <c:v>2.1087962962962961E-2</c:v>
                </c:pt>
                <c:pt idx="5">
                  <c:v>2.2766203703703705E-2</c:v>
                </c:pt>
                <c:pt idx="6">
                  <c:v>2.9814814814814808E-2</c:v>
                </c:pt>
                <c:pt idx="7">
                  <c:v>3.0833333333333338E-2</c:v>
                </c:pt>
                <c:pt idx="8">
                  <c:v>3.2476851851851854E-2</c:v>
                </c:pt>
                <c:pt idx="9">
                  <c:v>3.3518518518518531E-2</c:v>
                </c:pt>
                <c:pt idx="10">
                  <c:v>3.4849537037037026E-2</c:v>
                </c:pt>
                <c:pt idx="11">
                  <c:v>3.8935185185185184E-2</c:v>
                </c:pt>
                <c:pt idx="12">
                  <c:v>3.9722222222222214E-2</c:v>
                </c:pt>
                <c:pt idx="13">
                  <c:v>4.144675925925928E-2</c:v>
                </c:pt>
                <c:pt idx="14">
                  <c:v>4.2407407407407421E-2</c:v>
                </c:pt>
                <c:pt idx="15">
                  <c:v>4.3587962962962967E-2</c:v>
                </c:pt>
                <c:pt idx="16">
                  <c:v>4.7141203703703699E-2</c:v>
                </c:pt>
                <c:pt idx="17">
                  <c:v>4.810185185185184E-2</c:v>
                </c:pt>
                <c:pt idx="18">
                  <c:v>4.9282407407407414E-2</c:v>
                </c:pt>
                <c:pt idx="19">
                  <c:v>5.0636574074074084E-2</c:v>
                </c:pt>
                <c:pt idx="20">
                  <c:v>5.2465277777777791E-2</c:v>
                </c:pt>
                <c:pt idx="21">
                  <c:v>5.6724537037037046E-2</c:v>
                </c:pt>
                <c:pt idx="22">
                  <c:v>6.021990740740743E-2</c:v>
                </c:pt>
                <c:pt idx="23">
                  <c:v>6.5173611111111113E-2</c:v>
                </c:pt>
                <c:pt idx="24">
                  <c:v>6.7777777777777798E-2</c:v>
                </c:pt>
                <c:pt idx="25">
                  <c:v>6.9953703703703712E-2</c:v>
                </c:pt>
                <c:pt idx="26">
                  <c:v>7.5358796296296299E-2</c:v>
                </c:pt>
                <c:pt idx="27">
                  <c:v>8.0405092592592625E-2</c:v>
                </c:pt>
                <c:pt idx="28">
                  <c:v>8.5520833333333324E-2</c:v>
                </c:pt>
                <c:pt idx="29">
                  <c:v>8.8564814814814818E-2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4628-4C4B-B88B-6312C1A7B1BF}"/>
            </c:ext>
          </c:extLst>
        </c:ser>
        <c:ser>
          <c:idx val="201"/>
          <c:order val="201"/>
          <c:tx>
            <c:strRef>
              <c:f>Sheet1!$A$203:$H$203</c:f>
              <c:strCache>
                <c:ptCount val="8"/>
                <c:pt idx="0">
                  <c:v>202</c:v>
                </c:pt>
                <c:pt idx="1">
                  <c:v>27</c:v>
                </c:pt>
                <c:pt idx="2">
                  <c:v>Гаркавый</c:v>
                </c:pt>
                <c:pt idx="3">
                  <c:v>Максим</c:v>
                </c:pt>
                <c:pt idx="4">
                  <c:v>43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Sheet1!$BN$203:$CQ$203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8.2175925925925888E-3</c:v>
                </c:pt>
                <c:pt idx="2">
                  <c:v>8.9120370370370412E-3</c:v>
                </c:pt>
                <c:pt idx="3">
                  <c:v>1.4884259259259264E-2</c:v>
                </c:pt>
                <c:pt idx="4">
                  <c:v>1.5682870370370375E-2</c:v>
                </c:pt>
                <c:pt idx="5">
                  <c:v>1.7199074074074075E-2</c:v>
                </c:pt>
                <c:pt idx="6">
                  <c:v>2.387731481481481E-2</c:v>
                </c:pt>
                <c:pt idx="7">
                  <c:v>2.4583333333333332E-2</c:v>
                </c:pt>
                <c:pt idx="8">
                  <c:v>2.6203703703703715E-2</c:v>
                </c:pt>
                <c:pt idx="9">
                  <c:v>2.73263888888889E-2</c:v>
                </c:pt>
                <c:pt idx="10">
                  <c:v>2.9178240740740755E-2</c:v>
                </c:pt>
                <c:pt idx="11">
                  <c:v>3.3912037037037032E-2</c:v>
                </c:pt>
                <c:pt idx="12">
                  <c:v>3.4826388888888907E-2</c:v>
                </c:pt>
                <c:pt idx="13">
                  <c:v>3.6840277777777791E-2</c:v>
                </c:pt>
                <c:pt idx="14">
                  <c:v>3.7928240740740748E-2</c:v>
                </c:pt>
                <c:pt idx="15">
                  <c:v>3.9803240740740736E-2</c:v>
                </c:pt>
                <c:pt idx="16">
                  <c:v>4.5162037037037028E-2</c:v>
                </c:pt>
                <c:pt idx="17">
                  <c:v>4.6539351851851873E-2</c:v>
                </c:pt>
                <c:pt idx="18">
                  <c:v>4.8148148148148134E-2</c:v>
                </c:pt>
                <c:pt idx="19">
                  <c:v>4.8530092592592597E-2</c:v>
                </c:pt>
                <c:pt idx="20">
                  <c:v>5.1712962962962961E-2</c:v>
                </c:pt>
                <c:pt idx="21">
                  <c:v>5.6354166666666664E-2</c:v>
                </c:pt>
                <c:pt idx="22">
                  <c:v>6.0335648148148152E-2</c:v>
                </c:pt>
                <c:pt idx="23">
                  <c:v>6.4328703703703721E-2</c:v>
                </c:pt>
                <c:pt idx="24">
                  <c:v>6.7118055555555556E-2</c:v>
                </c:pt>
                <c:pt idx="25">
                  <c:v>6.9548611111111103E-2</c:v>
                </c:pt>
                <c:pt idx="26">
                  <c:v>7.5358796296296299E-2</c:v>
                </c:pt>
                <c:pt idx="27">
                  <c:v>7.9895833333333333E-2</c:v>
                </c:pt>
                <c:pt idx="28">
                  <c:v>8.5011574074074059E-2</c:v>
                </c:pt>
                <c:pt idx="29">
                  <c:v>8.8564814814814818E-2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4628-4C4B-B88B-6312C1A7B1BF}"/>
            </c:ext>
          </c:extLst>
        </c:ser>
        <c:ser>
          <c:idx val="202"/>
          <c:order val="202"/>
          <c:tx>
            <c:strRef>
              <c:f>Sheet1!$A$204:$H$204</c:f>
              <c:strCache>
                <c:ptCount val="8"/>
                <c:pt idx="0">
                  <c:v>203</c:v>
                </c:pt>
                <c:pt idx="1">
                  <c:v>228</c:v>
                </c:pt>
                <c:pt idx="2">
                  <c:v>Шмаков</c:v>
                </c:pt>
                <c:pt idx="3">
                  <c:v>Анатолий</c:v>
                </c:pt>
                <c:pt idx="4">
                  <c:v>33</c:v>
                </c:pt>
                <c:pt idx="5">
                  <c:v>Россия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Sheet1!$BN$204:$CQ$204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1.3530092592592594E-2</c:v>
                </c:pt>
                <c:pt idx="2">
                  <c:v>1.7789351851851855E-2</c:v>
                </c:pt>
                <c:pt idx="3">
                  <c:v>2.5925925925925936E-2</c:v>
                </c:pt>
                <c:pt idx="4">
                  <c:v>2.6863425925925929E-2</c:v>
                </c:pt>
                <c:pt idx="5">
                  <c:v>2.8807870370370359E-2</c:v>
                </c:pt>
                <c:pt idx="6">
                  <c:v>3.6284722222222218E-2</c:v>
                </c:pt>
                <c:pt idx="7">
                  <c:v>3.7141203703703704E-2</c:v>
                </c:pt>
                <c:pt idx="8">
                  <c:v>3.8981481481481492E-2</c:v>
                </c:pt>
                <c:pt idx="9">
                  <c:v>4.0266203703703707E-2</c:v>
                </c:pt>
                <c:pt idx="10">
                  <c:v>4.20949074074074E-2</c:v>
                </c:pt>
                <c:pt idx="11">
                  <c:v>4.7094907407407405E-2</c:v>
                </c:pt>
                <c:pt idx="12">
                  <c:v>4.8055555555555574E-2</c:v>
                </c:pt>
                <c:pt idx="13">
                  <c:v>4.9837962962962973E-2</c:v>
                </c:pt>
                <c:pt idx="14">
                  <c:v>5.1030092592592613E-2</c:v>
                </c:pt>
                <c:pt idx="15">
                  <c:v>5.2824074074074079E-2</c:v>
                </c:pt>
                <c:pt idx="16">
                  <c:v>5.7071759259259253E-2</c:v>
                </c:pt>
                <c:pt idx="17">
                  <c:v>5.8194444444444438E-2</c:v>
                </c:pt>
                <c:pt idx="18">
                  <c:v>5.9861111111111115E-2</c:v>
                </c:pt>
                <c:pt idx="19">
                  <c:v>6.0960648148148153E-2</c:v>
                </c:pt>
                <c:pt idx="20">
                  <c:v>6.2685185185185205E-2</c:v>
                </c:pt>
                <c:pt idx="21">
                  <c:v>6.6643518518518532E-2</c:v>
                </c:pt>
                <c:pt idx="22">
                  <c:v>6.9930555555555579E-2</c:v>
                </c:pt>
                <c:pt idx="23">
                  <c:v>7.3078703703703701E-2</c:v>
                </c:pt>
                <c:pt idx="24">
                  <c:v>7.5393518518518526E-2</c:v>
                </c:pt>
                <c:pt idx="25">
                  <c:v>7.7210648148148153E-2</c:v>
                </c:pt>
                <c:pt idx="26">
                  <c:v>8.1180555555555561E-2</c:v>
                </c:pt>
                <c:pt idx="27">
                  <c:v>8.4375000000000006E-2</c:v>
                </c:pt>
                <c:pt idx="28">
                  <c:v>8.7430555555555567E-2</c:v>
                </c:pt>
                <c:pt idx="29">
                  <c:v>8.8796296296296262E-2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4628-4C4B-B88B-6312C1A7B1BF}"/>
            </c:ext>
          </c:extLst>
        </c:ser>
        <c:ser>
          <c:idx val="203"/>
          <c:order val="203"/>
          <c:tx>
            <c:strRef>
              <c:f>Sheet1!$A$205:$H$205</c:f>
              <c:strCache>
                <c:ptCount val="8"/>
                <c:pt idx="0">
                  <c:v>204</c:v>
                </c:pt>
                <c:pt idx="1">
                  <c:v>206</c:v>
                </c:pt>
                <c:pt idx="2">
                  <c:v>Курский</c:v>
                </c:pt>
                <c:pt idx="3">
                  <c:v>Евгений</c:v>
                </c:pt>
                <c:pt idx="4">
                  <c:v>38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Sheet1!$BN$205:$CQ$205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1.4942129629629628E-2</c:v>
                </c:pt>
                <c:pt idx="2">
                  <c:v>1.8935185185185187E-2</c:v>
                </c:pt>
                <c:pt idx="3">
                  <c:v>2.4826388888888898E-2</c:v>
                </c:pt>
                <c:pt idx="4">
                  <c:v>2.5671296296296289E-2</c:v>
                </c:pt>
                <c:pt idx="5">
                  <c:v>2.708333333333332E-2</c:v>
                </c:pt>
                <c:pt idx="6">
                  <c:v>3.3287037037037046E-2</c:v>
                </c:pt>
                <c:pt idx="7">
                  <c:v>3.3900462962962952E-2</c:v>
                </c:pt>
                <c:pt idx="8">
                  <c:v>3.5231481481481489E-2</c:v>
                </c:pt>
                <c:pt idx="9">
                  <c:v>3.6134259259259255E-2</c:v>
                </c:pt>
                <c:pt idx="10">
                  <c:v>3.8715277777777779E-2</c:v>
                </c:pt>
                <c:pt idx="11">
                  <c:v>4.3333333333333335E-2</c:v>
                </c:pt>
                <c:pt idx="12">
                  <c:v>4.4317129629629637E-2</c:v>
                </c:pt>
                <c:pt idx="13">
                  <c:v>4.5995370370370381E-2</c:v>
                </c:pt>
                <c:pt idx="14">
                  <c:v>4.6840277777777772E-2</c:v>
                </c:pt>
                <c:pt idx="15">
                  <c:v>4.8287037037037045E-2</c:v>
                </c:pt>
                <c:pt idx="16">
                  <c:v>5.2870370370370373E-2</c:v>
                </c:pt>
                <c:pt idx="17">
                  <c:v>5.4062500000000013E-2</c:v>
                </c:pt>
                <c:pt idx="18">
                  <c:v>5.5949074074074068E-2</c:v>
                </c:pt>
                <c:pt idx="19">
                  <c:v>5.8344907407407401E-2</c:v>
                </c:pt>
                <c:pt idx="20">
                  <c:v>6.267361111111111E-2</c:v>
                </c:pt>
                <c:pt idx="21">
                  <c:v>6.7696759259259262E-2</c:v>
                </c:pt>
                <c:pt idx="22">
                  <c:v>7.1412037037037024E-2</c:v>
                </c:pt>
                <c:pt idx="23">
                  <c:v>7.541666666666666E-2</c:v>
                </c:pt>
                <c:pt idx="24">
                  <c:v>7.8425925925925927E-2</c:v>
                </c:pt>
                <c:pt idx="25">
                  <c:v>8.0011574074074054E-2</c:v>
                </c:pt>
                <c:pt idx="26">
                  <c:v>8.3703703703703697E-2</c:v>
                </c:pt>
                <c:pt idx="27">
                  <c:v>8.626157407407406E-2</c:v>
                </c:pt>
                <c:pt idx="28">
                  <c:v>8.8692129629629635E-2</c:v>
                </c:pt>
                <c:pt idx="29">
                  <c:v>8.998842592592593E-2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4628-4C4B-B88B-6312C1A7B1BF}"/>
            </c:ext>
          </c:extLst>
        </c:ser>
        <c:ser>
          <c:idx val="204"/>
          <c:order val="204"/>
          <c:tx>
            <c:strRef>
              <c:f>Sheet1!$A$206:$H$206</c:f>
              <c:strCache>
                <c:ptCount val="8"/>
                <c:pt idx="0">
                  <c:v>205</c:v>
                </c:pt>
                <c:pt idx="1">
                  <c:v>35</c:v>
                </c:pt>
                <c:pt idx="2">
                  <c:v>Ситников</c:v>
                </c:pt>
                <c:pt idx="3">
                  <c:v>Евгений</c:v>
                </c:pt>
                <c:pt idx="4">
                  <c:v>49</c:v>
                </c:pt>
                <c:pt idx="5">
                  <c:v>Россия</c:v>
                </c:pt>
                <c:pt idx="6">
                  <c:v>XRacer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Sheet1!$BN$206:$CQ$206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1.1817129629629629E-2</c:v>
                </c:pt>
                <c:pt idx="2">
                  <c:v>1.3321759259259255E-2</c:v>
                </c:pt>
                <c:pt idx="3">
                  <c:v>1.8425925925925922E-2</c:v>
                </c:pt>
                <c:pt idx="4">
                  <c:v>1.9039351851851849E-2</c:v>
                </c:pt>
                <c:pt idx="5">
                  <c:v>2.0416666666666659E-2</c:v>
                </c:pt>
                <c:pt idx="6">
                  <c:v>2.5810185185185172E-2</c:v>
                </c:pt>
                <c:pt idx="7">
                  <c:v>2.6377314814814812E-2</c:v>
                </c:pt>
                <c:pt idx="8">
                  <c:v>2.7928240740740753E-2</c:v>
                </c:pt>
                <c:pt idx="9">
                  <c:v>2.8946759259259242E-2</c:v>
                </c:pt>
                <c:pt idx="10">
                  <c:v>3.0462962962962942E-2</c:v>
                </c:pt>
                <c:pt idx="11">
                  <c:v>3.4884259259259254E-2</c:v>
                </c:pt>
                <c:pt idx="12">
                  <c:v>3.5694444444444445E-2</c:v>
                </c:pt>
                <c:pt idx="13">
                  <c:v>3.7280092592592601E-2</c:v>
                </c:pt>
                <c:pt idx="14">
                  <c:v>3.8321759259259264E-2</c:v>
                </c:pt>
                <c:pt idx="15">
                  <c:v>4.1585648148148135E-2</c:v>
                </c:pt>
                <c:pt idx="16">
                  <c:v>4.5497685185185183E-2</c:v>
                </c:pt>
                <c:pt idx="17">
                  <c:v>4.6539351851851846E-2</c:v>
                </c:pt>
                <c:pt idx="18">
                  <c:v>4.7835648148148141E-2</c:v>
                </c:pt>
                <c:pt idx="19">
                  <c:v>4.895833333333334E-2</c:v>
                </c:pt>
                <c:pt idx="20">
                  <c:v>5.1435185185185195E-2</c:v>
                </c:pt>
                <c:pt idx="21">
                  <c:v>5.7037037037037039E-2</c:v>
                </c:pt>
                <c:pt idx="22">
                  <c:v>6.1388888888888909E-2</c:v>
                </c:pt>
                <c:pt idx="23">
                  <c:v>6.5810185185185194E-2</c:v>
                </c:pt>
                <c:pt idx="24">
                  <c:v>6.87962962962963E-2</c:v>
                </c:pt>
                <c:pt idx="25">
                  <c:v>7.1423611111111118E-2</c:v>
                </c:pt>
                <c:pt idx="26">
                  <c:v>7.7662037037037057E-2</c:v>
                </c:pt>
                <c:pt idx="27">
                  <c:v>8.2233796296296319E-2</c:v>
                </c:pt>
                <c:pt idx="28">
                  <c:v>8.7222222222222201E-2</c:v>
                </c:pt>
                <c:pt idx="29">
                  <c:v>9.0231481481481468E-2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4628-4C4B-B88B-6312C1A7B1BF}"/>
            </c:ext>
          </c:extLst>
        </c:ser>
        <c:ser>
          <c:idx val="205"/>
          <c:order val="205"/>
          <c:tx>
            <c:strRef>
              <c:f>Sheet1!$A$207:$H$207</c:f>
              <c:strCache>
                <c:ptCount val="8"/>
                <c:pt idx="0">
                  <c:v>206</c:v>
                </c:pt>
                <c:pt idx="1">
                  <c:v>197</c:v>
                </c:pt>
                <c:pt idx="2">
                  <c:v>Капралов</c:v>
                </c:pt>
                <c:pt idx="3">
                  <c:v>Павел</c:v>
                </c:pt>
                <c:pt idx="4">
                  <c:v>40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Sheet1!$BN$207:$CQ$207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1.0914351851851856E-2</c:v>
                </c:pt>
                <c:pt idx="2">
                  <c:v>1.5613425925925926E-2</c:v>
                </c:pt>
                <c:pt idx="3">
                  <c:v>2.1967592592592594E-2</c:v>
                </c:pt>
                <c:pt idx="4">
                  <c:v>2.3032407407407404E-2</c:v>
                </c:pt>
                <c:pt idx="5">
                  <c:v>2.4583333333333332E-2</c:v>
                </c:pt>
                <c:pt idx="6">
                  <c:v>3.2118055555555539E-2</c:v>
                </c:pt>
                <c:pt idx="7">
                  <c:v>3.27662037037037E-2</c:v>
                </c:pt>
                <c:pt idx="8">
                  <c:v>3.4351851851851856E-2</c:v>
                </c:pt>
                <c:pt idx="9">
                  <c:v>3.5532407407407401E-2</c:v>
                </c:pt>
                <c:pt idx="10">
                  <c:v>3.725694444444444E-2</c:v>
                </c:pt>
                <c:pt idx="11">
                  <c:v>4.2476851851851835E-2</c:v>
                </c:pt>
                <c:pt idx="12">
                  <c:v>4.3368055555555562E-2</c:v>
                </c:pt>
                <c:pt idx="13">
                  <c:v>4.4895833333333357E-2</c:v>
                </c:pt>
                <c:pt idx="14">
                  <c:v>4.6053240740740742E-2</c:v>
                </c:pt>
                <c:pt idx="15">
                  <c:v>4.7546296296296309E-2</c:v>
                </c:pt>
                <c:pt idx="16">
                  <c:v>5.240740740740743E-2</c:v>
                </c:pt>
                <c:pt idx="17">
                  <c:v>5.366898148148147E-2</c:v>
                </c:pt>
                <c:pt idx="18">
                  <c:v>5.5219907407407398E-2</c:v>
                </c:pt>
                <c:pt idx="19">
                  <c:v>5.6307870370370369E-2</c:v>
                </c:pt>
                <c:pt idx="20">
                  <c:v>5.7916666666666672E-2</c:v>
                </c:pt>
                <c:pt idx="21">
                  <c:v>6.2766203703703713E-2</c:v>
                </c:pt>
                <c:pt idx="22">
                  <c:v>6.6562499999999997E-2</c:v>
                </c:pt>
                <c:pt idx="23">
                  <c:v>7.0011574074074073E-2</c:v>
                </c:pt>
                <c:pt idx="24">
                  <c:v>7.3692129629629621E-2</c:v>
                </c:pt>
                <c:pt idx="25">
                  <c:v>7.5798611111111108E-2</c:v>
                </c:pt>
                <c:pt idx="26">
                  <c:v>8.1087962962962973E-2</c:v>
                </c:pt>
                <c:pt idx="27">
                  <c:v>8.4861111111111109E-2</c:v>
                </c:pt>
                <c:pt idx="28">
                  <c:v>8.8645833333333313E-2</c:v>
                </c:pt>
                <c:pt idx="29">
                  <c:v>9.0509259259259234E-2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4628-4C4B-B88B-6312C1A7B1BF}"/>
            </c:ext>
          </c:extLst>
        </c:ser>
        <c:ser>
          <c:idx val="206"/>
          <c:order val="206"/>
          <c:tx>
            <c:strRef>
              <c:f>Sheet1!$A$208:$H$208</c:f>
              <c:strCache>
                <c:ptCount val="8"/>
                <c:pt idx="0">
                  <c:v>207</c:v>
                </c:pt>
                <c:pt idx="1">
                  <c:v>137</c:v>
                </c:pt>
                <c:pt idx="2">
                  <c:v>Chinyakov</c:v>
                </c:pt>
                <c:pt idx="3">
                  <c:v>Oleg</c:v>
                </c:pt>
                <c:pt idx="4">
                  <c:v>27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25-29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Sheet1!$BN$208:$CQ$208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1.2719907407407405E-2</c:v>
                </c:pt>
                <c:pt idx="2">
                  <c:v>1.3773148148148152E-2</c:v>
                </c:pt>
                <c:pt idx="3">
                  <c:v>1.9918981481481482E-2</c:v>
                </c:pt>
                <c:pt idx="4">
                  <c:v>2.074074074074074E-2</c:v>
                </c:pt>
                <c:pt idx="5">
                  <c:v>2.2372685185185176E-2</c:v>
                </c:pt>
                <c:pt idx="6">
                  <c:v>2.8784722222222225E-2</c:v>
                </c:pt>
                <c:pt idx="7">
                  <c:v>2.9583333333333336E-2</c:v>
                </c:pt>
                <c:pt idx="8">
                  <c:v>3.1307870370370375E-2</c:v>
                </c:pt>
                <c:pt idx="9">
                  <c:v>3.2500000000000001E-2</c:v>
                </c:pt>
                <c:pt idx="10">
                  <c:v>3.4409722222222217E-2</c:v>
                </c:pt>
                <c:pt idx="11">
                  <c:v>3.9988425925925913E-2</c:v>
                </c:pt>
                <c:pt idx="12">
                  <c:v>4.1122685185185193E-2</c:v>
                </c:pt>
                <c:pt idx="13">
                  <c:v>4.3310185185185202E-2</c:v>
                </c:pt>
                <c:pt idx="14">
                  <c:v>4.4687500000000019E-2</c:v>
                </c:pt>
                <c:pt idx="15">
                  <c:v>4.7060185185185205E-2</c:v>
                </c:pt>
                <c:pt idx="16">
                  <c:v>5.3483796296296321E-2</c:v>
                </c:pt>
                <c:pt idx="17">
                  <c:v>5.5104166666666676E-2</c:v>
                </c:pt>
                <c:pt idx="18">
                  <c:v>5.7048611111111119E-2</c:v>
                </c:pt>
                <c:pt idx="19">
                  <c:v>5.8310185185185173E-2</c:v>
                </c:pt>
                <c:pt idx="20">
                  <c:v>6.0243055555555536E-2</c:v>
                </c:pt>
                <c:pt idx="21">
                  <c:v>6.5092592592592577E-2</c:v>
                </c:pt>
                <c:pt idx="22">
                  <c:v>6.8657407407407389E-2</c:v>
                </c:pt>
                <c:pt idx="23">
                  <c:v>7.2928240740740724E-2</c:v>
                </c:pt>
                <c:pt idx="24">
                  <c:v>7.5659722222222198E-2</c:v>
                </c:pt>
                <c:pt idx="25">
                  <c:v>7.7743055555555524E-2</c:v>
                </c:pt>
                <c:pt idx="26">
                  <c:v>8.2488425925925923E-2</c:v>
                </c:pt>
                <c:pt idx="27">
                  <c:v>8.6180555555555566E-2</c:v>
                </c:pt>
                <c:pt idx="28">
                  <c:v>9.0763888888888866E-2</c:v>
                </c:pt>
                <c:pt idx="29">
                  <c:v>9.2546296296296293E-2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4628-4C4B-B88B-6312C1A7B1BF}"/>
            </c:ext>
          </c:extLst>
        </c:ser>
        <c:ser>
          <c:idx val="207"/>
          <c:order val="207"/>
          <c:tx>
            <c:strRef>
              <c:f>Sheet1!$A$209:$H$209</c:f>
              <c:strCache>
                <c:ptCount val="8"/>
                <c:pt idx="0">
                  <c:v>208</c:v>
                </c:pt>
                <c:pt idx="1">
                  <c:v>236</c:v>
                </c:pt>
                <c:pt idx="2">
                  <c:v>Трофимов</c:v>
                </c:pt>
                <c:pt idx="3">
                  <c:v>Максим</c:v>
                </c:pt>
                <c:pt idx="4">
                  <c:v>37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Sheet1!$BN$209:$CQ$209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1.0914351851851856E-2</c:v>
                </c:pt>
                <c:pt idx="2">
                  <c:v>1.3356481481481483E-2</c:v>
                </c:pt>
                <c:pt idx="3">
                  <c:v>1.9699074074074077E-2</c:v>
                </c:pt>
                <c:pt idx="4">
                  <c:v>2.0775462962962961E-2</c:v>
                </c:pt>
                <c:pt idx="5">
                  <c:v>2.253472222222222E-2</c:v>
                </c:pt>
                <c:pt idx="6">
                  <c:v>2.9293981481481476E-2</c:v>
                </c:pt>
                <c:pt idx="7">
                  <c:v>3.0057870370370374E-2</c:v>
                </c:pt>
                <c:pt idx="8">
                  <c:v>3.1631944444444463E-2</c:v>
                </c:pt>
                <c:pt idx="9">
                  <c:v>3.2685185185185178E-2</c:v>
                </c:pt>
                <c:pt idx="10">
                  <c:v>3.530092592592593E-2</c:v>
                </c:pt>
                <c:pt idx="11">
                  <c:v>3.9178240740740722E-2</c:v>
                </c:pt>
                <c:pt idx="12">
                  <c:v>4.0023148148148141E-2</c:v>
                </c:pt>
                <c:pt idx="13">
                  <c:v>4.1458333333333347E-2</c:v>
                </c:pt>
                <c:pt idx="14">
                  <c:v>4.2291666666666672E-2</c:v>
                </c:pt>
                <c:pt idx="15">
                  <c:v>4.3564814814814834E-2</c:v>
                </c:pt>
                <c:pt idx="16">
                  <c:v>4.7326388888888876E-2</c:v>
                </c:pt>
                <c:pt idx="17">
                  <c:v>4.8333333333333339E-2</c:v>
                </c:pt>
                <c:pt idx="18">
                  <c:v>4.9675925925925929E-2</c:v>
                </c:pt>
                <c:pt idx="19">
                  <c:v>5.1747685185185174E-2</c:v>
                </c:pt>
                <c:pt idx="20">
                  <c:v>5.501157407407406E-2</c:v>
                </c:pt>
                <c:pt idx="21">
                  <c:v>6.0208333333333322E-2</c:v>
                </c:pt>
                <c:pt idx="22">
                  <c:v>6.4270833333333333E-2</c:v>
                </c:pt>
                <c:pt idx="23">
                  <c:v>6.8935185185185183E-2</c:v>
                </c:pt>
                <c:pt idx="24">
                  <c:v>7.2083333333333333E-2</c:v>
                </c:pt>
                <c:pt idx="25">
                  <c:v>7.5937499999999991E-2</c:v>
                </c:pt>
                <c:pt idx="26">
                  <c:v>8.1759259259259254E-2</c:v>
                </c:pt>
                <c:pt idx="27">
                  <c:v>8.6435185185185198E-2</c:v>
                </c:pt>
                <c:pt idx="28">
                  <c:v>9.0613425925925917E-2</c:v>
                </c:pt>
                <c:pt idx="29">
                  <c:v>9.2615740740740748E-2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4628-4C4B-B88B-6312C1A7B1BF}"/>
            </c:ext>
          </c:extLst>
        </c:ser>
        <c:ser>
          <c:idx val="208"/>
          <c:order val="208"/>
          <c:tx>
            <c:strRef>
              <c:f>Sheet1!$A$210:$H$210</c:f>
              <c:strCache>
                <c:ptCount val="8"/>
                <c:pt idx="0">
                  <c:v>209</c:v>
                </c:pt>
                <c:pt idx="1">
                  <c:v>261</c:v>
                </c:pt>
                <c:pt idx="2">
                  <c:v>Yezhov</c:v>
                </c:pt>
                <c:pt idx="3">
                  <c:v>Anton</c:v>
                </c:pt>
                <c:pt idx="4">
                  <c:v>36</c:v>
                </c:pt>
                <c:pt idx="5">
                  <c:v>Россия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Sheet1!$BN$210:$CQ$210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1.5636574074074077E-2</c:v>
                </c:pt>
                <c:pt idx="2">
                  <c:v>1.8425925925925929E-2</c:v>
                </c:pt>
                <c:pt idx="3">
                  <c:v>2.5219907407407413E-2</c:v>
                </c:pt>
                <c:pt idx="4">
                  <c:v>2.6226851851851848E-2</c:v>
                </c:pt>
                <c:pt idx="5">
                  <c:v>2.8194444444444439E-2</c:v>
                </c:pt>
                <c:pt idx="6">
                  <c:v>3.5983796296296292E-2</c:v>
                </c:pt>
                <c:pt idx="7">
                  <c:v>3.6979166666666674E-2</c:v>
                </c:pt>
                <c:pt idx="8">
                  <c:v>3.8831018518518542E-2</c:v>
                </c:pt>
                <c:pt idx="9">
                  <c:v>4.0023148148148141E-2</c:v>
                </c:pt>
                <c:pt idx="10">
                  <c:v>4.1759259259259274E-2</c:v>
                </c:pt>
                <c:pt idx="11">
                  <c:v>4.6863425925925933E-2</c:v>
                </c:pt>
                <c:pt idx="12">
                  <c:v>4.792824074074073E-2</c:v>
                </c:pt>
                <c:pt idx="13">
                  <c:v>4.9837962962962973E-2</c:v>
                </c:pt>
                <c:pt idx="14">
                  <c:v>5.0937499999999997E-2</c:v>
                </c:pt>
                <c:pt idx="15">
                  <c:v>5.2581018518518513E-2</c:v>
                </c:pt>
                <c:pt idx="16">
                  <c:v>5.7303240740740752E-2</c:v>
                </c:pt>
                <c:pt idx="17">
                  <c:v>5.8530092592592592E-2</c:v>
                </c:pt>
                <c:pt idx="18">
                  <c:v>6.0173611111111108E-2</c:v>
                </c:pt>
                <c:pt idx="19">
                  <c:v>6.237268518518517E-2</c:v>
                </c:pt>
                <c:pt idx="20">
                  <c:v>6.2222222222222207E-2</c:v>
                </c:pt>
                <c:pt idx="21">
                  <c:v>6.175925925925925E-2</c:v>
                </c:pt>
                <c:pt idx="22">
                  <c:v>6.5034722222222202E-2</c:v>
                </c:pt>
                <c:pt idx="23">
                  <c:v>6.8668981481481456E-2</c:v>
                </c:pt>
                <c:pt idx="24">
                  <c:v>7.1238425925925913E-2</c:v>
                </c:pt>
                <c:pt idx="25">
                  <c:v>7.3854166666666637E-2</c:v>
                </c:pt>
                <c:pt idx="26">
                  <c:v>7.979166666666665E-2</c:v>
                </c:pt>
                <c:pt idx="27">
                  <c:v>8.4791666666666654E-2</c:v>
                </c:pt>
                <c:pt idx="28">
                  <c:v>8.9710648148148109E-2</c:v>
                </c:pt>
                <c:pt idx="29">
                  <c:v>9.2627314814814787E-2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4628-4C4B-B88B-6312C1A7B1BF}"/>
            </c:ext>
          </c:extLst>
        </c:ser>
        <c:ser>
          <c:idx val="209"/>
          <c:order val="209"/>
          <c:tx>
            <c:strRef>
              <c:f>Sheet1!$A$211:$H$211</c:f>
              <c:strCache>
                <c:ptCount val="8"/>
                <c:pt idx="0">
                  <c:v>210</c:v>
                </c:pt>
                <c:pt idx="1">
                  <c:v>100</c:v>
                </c:pt>
                <c:pt idx="2">
                  <c:v>Семашко</c:v>
                </c:pt>
                <c:pt idx="3">
                  <c:v>Артем</c:v>
                </c:pt>
                <c:pt idx="4">
                  <c:v>36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Sheet1!$BN$211:$CQ$211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1.1562499999999996E-2</c:v>
                </c:pt>
                <c:pt idx="2">
                  <c:v>1.3182870370370373E-2</c:v>
                </c:pt>
                <c:pt idx="3">
                  <c:v>2.1828703703703704E-2</c:v>
                </c:pt>
                <c:pt idx="4">
                  <c:v>2.299768518518519E-2</c:v>
                </c:pt>
                <c:pt idx="5">
                  <c:v>2.5219907407407399E-2</c:v>
                </c:pt>
                <c:pt idx="6">
                  <c:v>3.2881944444444436E-2</c:v>
                </c:pt>
                <c:pt idx="7">
                  <c:v>3.3738425925925936E-2</c:v>
                </c:pt>
                <c:pt idx="8">
                  <c:v>3.5717592592592592E-2</c:v>
                </c:pt>
                <c:pt idx="9">
                  <c:v>3.7106481481481463E-2</c:v>
                </c:pt>
                <c:pt idx="10">
                  <c:v>3.9085648148148133E-2</c:v>
                </c:pt>
                <c:pt idx="11">
                  <c:v>4.4571759259259242E-2</c:v>
                </c:pt>
                <c:pt idx="12">
                  <c:v>4.5752314814814815E-2</c:v>
                </c:pt>
                <c:pt idx="13">
                  <c:v>4.7638888888888897E-2</c:v>
                </c:pt>
                <c:pt idx="14">
                  <c:v>4.8877314814814804E-2</c:v>
                </c:pt>
                <c:pt idx="15">
                  <c:v>5.0763888888888914E-2</c:v>
                </c:pt>
                <c:pt idx="16">
                  <c:v>5.6446759259259266E-2</c:v>
                </c:pt>
                <c:pt idx="17">
                  <c:v>5.7893518518518539E-2</c:v>
                </c:pt>
                <c:pt idx="18">
                  <c:v>5.975694444444446E-2</c:v>
                </c:pt>
                <c:pt idx="19">
                  <c:v>6.0694444444444426E-2</c:v>
                </c:pt>
                <c:pt idx="20">
                  <c:v>6.2349537037037023E-2</c:v>
                </c:pt>
                <c:pt idx="21">
                  <c:v>6.6365740740740739E-2</c:v>
                </c:pt>
                <c:pt idx="22">
                  <c:v>6.9479166666666647E-2</c:v>
                </c:pt>
                <c:pt idx="23">
                  <c:v>7.2627314814814797E-2</c:v>
                </c:pt>
                <c:pt idx="24">
                  <c:v>7.5046296296296278E-2</c:v>
                </c:pt>
                <c:pt idx="25">
                  <c:v>7.7037037037037015E-2</c:v>
                </c:pt>
                <c:pt idx="26">
                  <c:v>8.1967592592592564E-2</c:v>
                </c:pt>
                <c:pt idx="27">
                  <c:v>8.582175925925925E-2</c:v>
                </c:pt>
                <c:pt idx="28">
                  <c:v>8.9861111111111058E-2</c:v>
                </c:pt>
                <c:pt idx="29">
                  <c:v>9.2766203703703698E-2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4628-4C4B-B88B-6312C1A7B1BF}"/>
            </c:ext>
          </c:extLst>
        </c:ser>
        <c:ser>
          <c:idx val="210"/>
          <c:order val="210"/>
          <c:tx>
            <c:strRef>
              <c:f>Sheet1!$A$212:$H$212</c:f>
              <c:strCache>
                <c:ptCount val="8"/>
                <c:pt idx="0">
                  <c:v>211</c:v>
                </c:pt>
                <c:pt idx="1">
                  <c:v>102</c:v>
                </c:pt>
                <c:pt idx="2">
                  <c:v>Анпилогов</c:v>
                </c:pt>
                <c:pt idx="3">
                  <c:v>Руслан</c:v>
                </c:pt>
                <c:pt idx="4">
                  <c:v>43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Sheet1!$BN$212:$CQ$212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1.8206018518518521E-2</c:v>
                </c:pt>
                <c:pt idx="2">
                  <c:v>2.0162037037037034E-2</c:v>
                </c:pt>
                <c:pt idx="3">
                  <c:v>2.7164351851851842E-2</c:v>
                </c:pt>
                <c:pt idx="4">
                  <c:v>2.8055555555555556E-2</c:v>
                </c:pt>
                <c:pt idx="5">
                  <c:v>2.9756944444444433E-2</c:v>
                </c:pt>
                <c:pt idx="6">
                  <c:v>3.7997685185185176E-2</c:v>
                </c:pt>
                <c:pt idx="7">
                  <c:v>3.9120370370370361E-2</c:v>
                </c:pt>
                <c:pt idx="8">
                  <c:v>4.1342592592592584E-2</c:v>
                </c:pt>
                <c:pt idx="9">
                  <c:v>4.2974537037037019E-2</c:v>
                </c:pt>
                <c:pt idx="10">
                  <c:v>4.5509259259259249E-2</c:v>
                </c:pt>
                <c:pt idx="11">
                  <c:v>5.2233796296296292E-2</c:v>
                </c:pt>
                <c:pt idx="12">
                  <c:v>5.349537037037036E-2</c:v>
                </c:pt>
                <c:pt idx="13">
                  <c:v>5.5694444444444463E-2</c:v>
                </c:pt>
                <c:pt idx="14">
                  <c:v>5.6944444444444436E-2</c:v>
                </c:pt>
                <c:pt idx="15">
                  <c:v>5.8900462962962974E-2</c:v>
                </c:pt>
                <c:pt idx="16">
                  <c:v>6.4710648148148142E-2</c:v>
                </c:pt>
                <c:pt idx="17">
                  <c:v>6.6192129629629615E-2</c:v>
                </c:pt>
                <c:pt idx="18">
                  <c:v>6.821759259259258E-2</c:v>
                </c:pt>
                <c:pt idx="19">
                  <c:v>7.0335648148148175E-2</c:v>
                </c:pt>
                <c:pt idx="20">
                  <c:v>7.2743055555555575E-2</c:v>
                </c:pt>
                <c:pt idx="21">
                  <c:v>7.5671296296296334E-2</c:v>
                </c:pt>
                <c:pt idx="22">
                  <c:v>7.8043981481481506E-2</c:v>
                </c:pt>
                <c:pt idx="23">
                  <c:v>8.0231481481481515E-2</c:v>
                </c:pt>
                <c:pt idx="24">
                  <c:v>8.1759259259259282E-2</c:v>
                </c:pt>
                <c:pt idx="25">
                  <c:v>8.3113425925925938E-2</c:v>
                </c:pt>
                <c:pt idx="26">
                  <c:v>8.6689814814814858E-2</c:v>
                </c:pt>
                <c:pt idx="27">
                  <c:v>8.9479166666666693E-2</c:v>
                </c:pt>
                <c:pt idx="28">
                  <c:v>9.2118055555555578E-2</c:v>
                </c:pt>
                <c:pt idx="29">
                  <c:v>9.3090277777777786E-2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4628-4C4B-B88B-6312C1A7B1BF}"/>
            </c:ext>
          </c:extLst>
        </c:ser>
        <c:ser>
          <c:idx val="211"/>
          <c:order val="211"/>
          <c:tx>
            <c:strRef>
              <c:f>Sheet1!$A$213:$H$213</c:f>
              <c:strCache>
                <c:ptCount val="8"/>
                <c:pt idx="0">
                  <c:v>212</c:v>
                </c:pt>
                <c:pt idx="1">
                  <c:v>201</c:v>
                </c:pt>
                <c:pt idx="2">
                  <c:v>Nenashev</c:v>
                </c:pt>
                <c:pt idx="3">
                  <c:v>Denis</c:v>
                </c:pt>
                <c:pt idx="4">
                  <c:v>40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Sheet1!$BN$213:$CQ$213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1.6180555555555556E-2</c:v>
                </c:pt>
                <c:pt idx="2">
                  <c:v>1.7314814814814811E-2</c:v>
                </c:pt>
                <c:pt idx="3">
                  <c:v>2.3645833333333331E-2</c:v>
                </c:pt>
                <c:pt idx="4">
                  <c:v>2.4490740740740737E-2</c:v>
                </c:pt>
                <c:pt idx="5">
                  <c:v>2.6423611111111106E-2</c:v>
                </c:pt>
                <c:pt idx="6">
                  <c:v>3.4803240740740732E-2</c:v>
                </c:pt>
                <c:pt idx="7">
                  <c:v>3.5648148148148151E-2</c:v>
                </c:pt>
                <c:pt idx="8">
                  <c:v>3.7581018518518514E-2</c:v>
                </c:pt>
                <c:pt idx="9">
                  <c:v>3.8692129629629618E-2</c:v>
                </c:pt>
                <c:pt idx="10">
                  <c:v>4.0254629629629612E-2</c:v>
                </c:pt>
                <c:pt idx="11">
                  <c:v>4.5011574074074051E-2</c:v>
                </c:pt>
                <c:pt idx="12">
                  <c:v>4.5937499999999992E-2</c:v>
                </c:pt>
                <c:pt idx="13">
                  <c:v>4.7638888888888897E-2</c:v>
                </c:pt>
                <c:pt idx="14">
                  <c:v>4.8784722222222215E-2</c:v>
                </c:pt>
                <c:pt idx="15">
                  <c:v>5.0138888888888899E-2</c:v>
                </c:pt>
                <c:pt idx="16">
                  <c:v>5.418981481481483E-2</c:v>
                </c:pt>
                <c:pt idx="17">
                  <c:v>5.5254629629629626E-2</c:v>
                </c:pt>
                <c:pt idx="18">
                  <c:v>5.6724537037037032E-2</c:v>
                </c:pt>
                <c:pt idx="19">
                  <c:v>5.7280092592592605E-2</c:v>
                </c:pt>
                <c:pt idx="20">
                  <c:v>5.9224537037037062E-2</c:v>
                </c:pt>
                <c:pt idx="21">
                  <c:v>6.4027777777777781E-2</c:v>
                </c:pt>
                <c:pt idx="22">
                  <c:v>6.8078703703703725E-2</c:v>
                </c:pt>
                <c:pt idx="23">
                  <c:v>7.2199074074074082E-2</c:v>
                </c:pt>
                <c:pt idx="24">
                  <c:v>7.5219907407407416E-2</c:v>
                </c:pt>
                <c:pt idx="25">
                  <c:v>7.7858796296296301E-2</c:v>
                </c:pt>
                <c:pt idx="26">
                  <c:v>8.3576388888888908E-2</c:v>
                </c:pt>
                <c:pt idx="27">
                  <c:v>8.7511574074074089E-2</c:v>
                </c:pt>
                <c:pt idx="28">
                  <c:v>9.1238425925925959E-2</c:v>
                </c:pt>
                <c:pt idx="29">
                  <c:v>9.3553240740740728E-2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4628-4C4B-B88B-6312C1A7B1BF}"/>
            </c:ext>
          </c:extLst>
        </c:ser>
        <c:ser>
          <c:idx val="212"/>
          <c:order val="212"/>
          <c:tx>
            <c:strRef>
              <c:f>Sheet1!$A$214:$H$214</c:f>
              <c:strCache>
                <c:ptCount val="8"/>
                <c:pt idx="0">
                  <c:v>213</c:v>
                </c:pt>
                <c:pt idx="1">
                  <c:v>74</c:v>
                </c:pt>
                <c:pt idx="2">
                  <c:v>Гаврильчик</c:v>
                </c:pt>
                <c:pt idx="3">
                  <c:v>Максим</c:v>
                </c:pt>
                <c:pt idx="4">
                  <c:v>35</c:v>
                </c:pt>
                <c:pt idx="5">
                  <c:v>Республика Беларусь</c:v>
                </c:pt>
                <c:pt idx="6">
                  <c:v>Tristyle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Sheet1!$BN$214:$CQ$214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1.3252314814814814E-2</c:v>
                </c:pt>
                <c:pt idx="2">
                  <c:v>1.427083333333333E-2</c:v>
                </c:pt>
                <c:pt idx="3">
                  <c:v>1.9432870370370364E-2</c:v>
                </c:pt>
                <c:pt idx="4">
                  <c:v>2.0104166666666659E-2</c:v>
                </c:pt>
                <c:pt idx="5">
                  <c:v>2.1678240740740734E-2</c:v>
                </c:pt>
                <c:pt idx="6">
                  <c:v>2.7847222222222218E-2</c:v>
                </c:pt>
                <c:pt idx="7">
                  <c:v>2.8576388888888887E-2</c:v>
                </c:pt>
                <c:pt idx="8">
                  <c:v>3.03587962962963E-2</c:v>
                </c:pt>
                <c:pt idx="9">
                  <c:v>3.1493055555555538E-2</c:v>
                </c:pt>
                <c:pt idx="10">
                  <c:v>3.3194444444444443E-2</c:v>
                </c:pt>
                <c:pt idx="11">
                  <c:v>3.7187499999999984E-2</c:v>
                </c:pt>
                <c:pt idx="12">
                  <c:v>3.7974537037037015E-2</c:v>
                </c:pt>
                <c:pt idx="13">
                  <c:v>3.964120370370372E-2</c:v>
                </c:pt>
                <c:pt idx="14">
                  <c:v>4.0671296296296289E-2</c:v>
                </c:pt>
                <c:pt idx="15">
                  <c:v>4.2199074074074083E-2</c:v>
                </c:pt>
                <c:pt idx="16">
                  <c:v>4.6840277777777772E-2</c:v>
                </c:pt>
                <c:pt idx="17">
                  <c:v>4.8055555555555546E-2</c:v>
                </c:pt>
                <c:pt idx="18">
                  <c:v>4.961805555555554E-2</c:v>
                </c:pt>
                <c:pt idx="19">
                  <c:v>5.0567129629629629E-2</c:v>
                </c:pt>
                <c:pt idx="20">
                  <c:v>5.302083333333335E-2</c:v>
                </c:pt>
                <c:pt idx="21">
                  <c:v>5.9085648148148137E-2</c:v>
                </c:pt>
                <c:pt idx="22">
                  <c:v>6.4004629629629634E-2</c:v>
                </c:pt>
                <c:pt idx="23">
                  <c:v>6.9166666666666682E-2</c:v>
                </c:pt>
                <c:pt idx="24">
                  <c:v>7.2766203703703708E-2</c:v>
                </c:pt>
                <c:pt idx="25">
                  <c:v>7.5810185185185175E-2</c:v>
                </c:pt>
                <c:pt idx="26">
                  <c:v>8.238425925925924E-2</c:v>
                </c:pt>
                <c:pt idx="27">
                  <c:v>8.6967592592592596E-2</c:v>
                </c:pt>
                <c:pt idx="28">
                  <c:v>9.1539351851851858E-2</c:v>
                </c:pt>
                <c:pt idx="29">
                  <c:v>9.4120370370370354E-2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4628-4C4B-B88B-6312C1A7B1BF}"/>
            </c:ext>
          </c:extLst>
        </c:ser>
        <c:ser>
          <c:idx val="213"/>
          <c:order val="213"/>
          <c:tx>
            <c:strRef>
              <c:f>Sheet1!$A$215:$H$215</c:f>
              <c:strCache>
                <c:ptCount val="8"/>
                <c:pt idx="0">
                  <c:v>214</c:v>
                </c:pt>
                <c:pt idx="1">
                  <c:v>209</c:v>
                </c:pt>
                <c:pt idx="2">
                  <c:v>Рогов</c:v>
                </c:pt>
                <c:pt idx="3">
                  <c:v>Роман</c:v>
                </c:pt>
                <c:pt idx="4">
                  <c:v>32</c:v>
                </c:pt>
                <c:pt idx="5">
                  <c:v>Россия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Sheet1!$BN$215:$CQ$215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1.4027777777777774E-2</c:v>
                </c:pt>
                <c:pt idx="2">
                  <c:v>1.6481481481481486E-2</c:v>
                </c:pt>
                <c:pt idx="3">
                  <c:v>2.4965277777777781E-2</c:v>
                </c:pt>
                <c:pt idx="4">
                  <c:v>2.6273148148148157E-2</c:v>
                </c:pt>
                <c:pt idx="5">
                  <c:v>2.8738425925925931E-2</c:v>
                </c:pt>
                <c:pt idx="6">
                  <c:v>3.849537037037036E-2</c:v>
                </c:pt>
                <c:pt idx="7">
                  <c:v>3.9629629629629626E-2</c:v>
                </c:pt>
                <c:pt idx="8">
                  <c:v>4.160879629629631E-2</c:v>
                </c:pt>
                <c:pt idx="9">
                  <c:v>4.3043981481481475E-2</c:v>
                </c:pt>
                <c:pt idx="10">
                  <c:v>4.5057870370370373E-2</c:v>
                </c:pt>
                <c:pt idx="11">
                  <c:v>5.0185185185185166E-2</c:v>
                </c:pt>
                <c:pt idx="12">
                  <c:v>5.1319444444444445E-2</c:v>
                </c:pt>
                <c:pt idx="13">
                  <c:v>5.3344907407407438E-2</c:v>
                </c:pt>
                <c:pt idx="14">
                  <c:v>5.447916666666669E-2</c:v>
                </c:pt>
                <c:pt idx="15">
                  <c:v>5.61689814814815E-2</c:v>
                </c:pt>
                <c:pt idx="16">
                  <c:v>6.1053240740740755E-2</c:v>
                </c:pt>
                <c:pt idx="17">
                  <c:v>6.2314814814814823E-2</c:v>
                </c:pt>
                <c:pt idx="18">
                  <c:v>6.4224537037037038E-2</c:v>
                </c:pt>
                <c:pt idx="19">
                  <c:v>6.4687499999999995E-2</c:v>
                </c:pt>
                <c:pt idx="20">
                  <c:v>6.6157407407407415E-2</c:v>
                </c:pt>
                <c:pt idx="21">
                  <c:v>6.9837962962962949E-2</c:v>
                </c:pt>
                <c:pt idx="22">
                  <c:v>7.3101851851851835E-2</c:v>
                </c:pt>
                <c:pt idx="23">
                  <c:v>7.5833333333333336E-2</c:v>
                </c:pt>
                <c:pt idx="24">
                  <c:v>7.7881944444444434E-2</c:v>
                </c:pt>
                <c:pt idx="25">
                  <c:v>7.9571759259259245E-2</c:v>
                </c:pt>
                <c:pt idx="26">
                  <c:v>8.3935185185185196E-2</c:v>
                </c:pt>
                <c:pt idx="27">
                  <c:v>8.8530092592592591E-2</c:v>
                </c:pt>
                <c:pt idx="28">
                  <c:v>9.2500000000000027E-2</c:v>
                </c:pt>
                <c:pt idx="29">
                  <c:v>9.4282407407407398E-2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4628-4C4B-B88B-6312C1A7B1BF}"/>
            </c:ext>
          </c:extLst>
        </c:ser>
        <c:ser>
          <c:idx val="214"/>
          <c:order val="214"/>
          <c:tx>
            <c:strRef>
              <c:f>Sheet1!$A$216:$H$216</c:f>
              <c:strCache>
                <c:ptCount val="8"/>
                <c:pt idx="0">
                  <c:v>215</c:v>
                </c:pt>
                <c:pt idx="1">
                  <c:v>194</c:v>
                </c:pt>
                <c:pt idx="2">
                  <c:v>Павлов</c:v>
                </c:pt>
                <c:pt idx="3">
                  <c:v>Кирилл</c:v>
                </c:pt>
                <c:pt idx="4">
                  <c:v>40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Sheet1!$BN$216:$CQ$216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1.7789351851851851E-2</c:v>
                </c:pt>
                <c:pt idx="2">
                  <c:v>2.0509259259259255E-2</c:v>
                </c:pt>
                <c:pt idx="3">
                  <c:v>2.7430555555555555E-2</c:v>
                </c:pt>
                <c:pt idx="4">
                  <c:v>2.8310185185185174E-2</c:v>
                </c:pt>
                <c:pt idx="5">
                  <c:v>3.0162037037037029E-2</c:v>
                </c:pt>
                <c:pt idx="6">
                  <c:v>3.8182870370370367E-2</c:v>
                </c:pt>
                <c:pt idx="7">
                  <c:v>3.9050925925925919E-2</c:v>
                </c:pt>
                <c:pt idx="8">
                  <c:v>4.0671296296296303E-2</c:v>
                </c:pt>
                <c:pt idx="9">
                  <c:v>4.1979166666666651E-2</c:v>
                </c:pt>
                <c:pt idx="10">
                  <c:v>4.372685185185185E-2</c:v>
                </c:pt>
                <c:pt idx="11">
                  <c:v>4.8657407407407399E-2</c:v>
                </c:pt>
                <c:pt idx="12">
                  <c:v>4.9571759259259246E-2</c:v>
                </c:pt>
                <c:pt idx="13">
                  <c:v>5.1273148148148151E-2</c:v>
                </c:pt>
                <c:pt idx="14">
                  <c:v>5.2326388888888881E-2</c:v>
                </c:pt>
                <c:pt idx="15">
                  <c:v>5.4120370370370374E-2</c:v>
                </c:pt>
                <c:pt idx="16">
                  <c:v>5.8298611111111093E-2</c:v>
                </c:pt>
                <c:pt idx="17">
                  <c:v>5.9398148148148144E-2</c:v>
                </c:pt>
                <c:pt idx="18">
                  <c:v>6.0798611111111095E-2</c:v>
                </c:pt>
                <c:pt idx="19">
                  <c:v>6.193287037037036E-2</c:v>
                </c:pt>
                <c:pt idx="20">
                  <c:v>6.3518518518518502E-2</c:v>
                </c:pt>
                <c:pt idx="21">
                  <c:v>6.7025462962962953E-2</c:v>
                </c:pt>
                <c:pt idx="22">
                  <c:v>6.9942129629629618E-2</c:v>
                </c:pt>
                <c:pt idx="23">
                  <c:v>7.3715277777777782E-2</c:v>
                </c:pt>
                <c:pt idx="24">
                  <c:v>7.6331018518518506E-2</c:v>
                </c:pt>
                <c:pt idx="25">
                  <c:v>7.8749999999999987E-2</c:v>
                </c:pt>
                <c:pt idx="26">
                  <c:v>8.3530092592592586E-2</c:v>
                </c:pt>
                <c:pt idx="27">
                  <c:v>8.806712962962962E-2</c:v>
                </c:pt>
                <c:pt idx="28">
                  <c:v>9.2372685185185155E-2</c:v>
                </c:pt>
                <c:pt idx="29">
                  <c:v>9.4756944444444435E-2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4628-4C4B-B88B-6312C1A7B1BF}"/>
            </c:ext>
          </c:extLst>
        </c:ser>
        <c:ser>
          <c:idx val="215"/>
          <c:order val="215"/>
          <c:tx>
            <c:strRef>
              <c:f>Sheet1!$A$217:$H$217</c:f>
              <c:strCache>
                <c:ptCount val="8"/>
                <c:pt idx="0">
                  <c:v>216</c:v>
                </c:pt>
                <c:pt idx="1">
                  <c:v>178</c:v>
                </c:pt>
                <c:pt idx="2">
                  <c:v>Гогин</c:v>
                </c:pt>
                <c:pt idx="3">
                  <c:v>Максим</c:v>
                </c:pt>
                <c:pt idx="4">
                  <c:v>45</c:v>
                </c:pt>
                <c:pt idx="5">
                  <c:v>Россия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Sheet1!$BN$217:$CQ$217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1.2303240740740743E-2</c:v>
                </c:pt>
                <c:pt idx="2">
                  <c:v>1.5254629629629632E-2</c:v>
                </c:pt>
                <c:pt idx="3">
                  <c:v>1.8680555555555561E-2</c:v>
                </c:pt>
                <c:pt idx="4">
                  <c:v>1.9375000000000003E-2</c:v>
                </c:pt>
                <c:pt idx="5">
                  <c:v>2.042824074074074E-2</c:v>
                </c:pt>
                <c:pt idx="6">
                  <c:v>2.4837962962962964E-2</c:v>
                </c:pt>
                <c:pt idx="7">
                  <c:v>2.5335648148148149E-2</c:v>
                </c:pt>
                <c:pt idx="8">
                  <c:v>2.6585648148148164E-2</c:v>
                </c:pt>
                <c:pt idx="9">
                  <c:v>2.747685185185185E-2</c:v>
                </c:pt>
                <c:pt idx="10">
                  <c:v>3.0023148148148132E-2</c:v>
                </c:pt>
                <c:pt idx="11">
                  <c:v>3.3240740740740737E-2</c:v>
                </c:pt>
                <c:pt idx="12">
                  <c:v>3.395833333333334E-2</c:v>
                </c:pt>
                <c:pt idx="13">
                  <c:v>3.5312500000000024E-2</c:v>
                </c:pt>
                <c:pt idx="14">
                  <c:v>3.6006944444444466E-2</c:v>
                </c:pt>
                <c:pt idx="15">
                  <c:v>3.7465277777777806E-2</c:v>
                </c:pt>
                <c:pt idx="16">
                  <c:v>4.1365740740740758E-2</c:v>
                </c:pt>
                <c:pt idx="17">
                  <c:v>4.2395833333333327E-2</c:v>
                </c:pt>
                <c:pt idx="18">
                  <c:v>4.3807870370370372E-2</c:v>
                </c:pt>
                <c:pt idx="19">
                  <c:v>4.5636574074074079E-2</c:v>
                </c:pt>
                <c:pt idx="20">
                  <c:v>4.8009259259259279E-2</c:v>
                </c:pt>
                <c:pt idx="21">
                  <c:v>5.2962962962962976E-2</c:v>
                </c:pt>
                <c:pt idx="22">
                  <c:v>5.7060185185185186E-2</c:v>
                </c:pt>
                <c:pt idx="23">
                  <c:v>6.1516203703703726E-2</c:v>
                </c:pt>
                <c:pt idx="24">
                  <c:v>6.4560185185185193E-2</c:v>
                </c:pt>
                <c:pt idx="25">
                  <c:v>6.7615740740740726E-2</c:v>
                </c:pt>
                <c:pt idx="26">
                  <c:v>7.5509259259259276E-2</c:v>
                </c:pt>
                <c:pt idx="27">
                  <c:v>8.2372685185185174E-2</c:v>
                </c:pt>
                <c:pt idx="28">
                  <c:v>9.0706018518518505E-2</c:v>
                </c:pt>
                <c:pt idx="29">
                  <c:v>9.5983796296296275E-2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4628-4C4B-B88B-6312C1A7B1BF}"/>
            </c:ext>
          </c:extLst>
        </c:ser>
        <c:ser>
          <c:idx val="216"/>
          <c:order val="216"/>
          <c:tx>
            <c:strRef>
              <c:f>Sheet1!$A$218:$H$218</c:f>
              <c:strCache>
                <c:ptCount val="8"/>
                <c:pt idx="0">
                  <c:v>217</c:v>
                </c:pt>
                <c:pt idx="1">
                  <c:v>251</c:v>
                </c:pt>
                <c:pt idx="2">
                  <c:v>Давыдова</c:v>
                </c:pt>
                <c:pt idx="3">
                  <c:v>Анна</c:v>
                </c:pt>
                <c:pt idx="4">
                  <c:v>45</c:v>
                </c:pt>
                <c:pt idx="5">
                  <c:v>Россия</c:v>
                </c:pt>
                <c:pt idx="7">
                  <c:v>Ж 40-49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Sheet1!$BN$218:$CQ$218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1.7604166666666667E-2</c:v>
                </c:pt>
                <c:pt idx="2">
                  <c:v>2.0150462962962967E-2</c:v>
                </c:pt>
                <c:pt idx="3">
                  <c:v>2.658564814814815E-2</c:v>
                </c:pt>
                <c:pt idx="4">
                  <c:v>2.7407407407407408E-2</c:v>
                </c:pt>
                <c:pt idx="5">
                  <c:v>2.8946759259259269E-2</c:v>
                </c:pt>
                <c:pt idx="6">
                  <c:v>3.5277777777777783E-2</c:v>
                </c:pt>
                <c:pt idx="7">
                  <c:v>3.6076388888888894E-2</c:v>
                </c:pt>
                <c:pt idx="8">
                  <c:v>3.7685185185185197E-2</c:v>
                </c:pt>
                <c:pt idx="9">
                  <c:v>3.8819444444444462E-2</c:v>
                </c:pt>
                <c:pt idx="10">
                  <c:v>4.0243055555555546E-2</c:v>
                </c:pt>
                <c:pt idx="11">
                  <c:v>4.4664351851851858E-2</c:v>
                </c:pt>
                <c:pt idx="12">
                  <c:v>4.553240740740741E-2</c:v>
                </c:pt>
                <c:pt idx="13">
                  <c:v>4.7256944444444449E-2</c:v>
                </c:pt>
                <c:pt idx="14">
                  <c:v>4.818287037037039E-2</c:v>
                </c:pt>
                <c:pt idx="15">
                  <c:v>4.9386574074074097E-2</c:v>
                </c:pt>
                <c:pt idx="16">
                  <c:v>5.3414351851851866E-2</c:v>
                </c:pt>
                <c:pt idx="17">
                  <c:v>5.447916666666669E-2</c:v>
                </c:pt>
                <c:pt idx="18">
                  <c:v>5.5891203703703707E-2</c:v>
                </c:pt>
                <c:pt idx="19">
                  <c:v>5.7500000000000009E-2</c:v>
                </c:pt>
                <c:pt idx="20">
                  <c:v>5.964120370370371E-2</c:v>
                </c:pt>
                <c:pt idx="21">
                  <c:v>6.4560185185185207E-2</c:v>
                </c:pt>
                <c:pt idx="22">
                  <c:v>6.9120370370370388E-2</c:v>
                </c:pt>
                <c:pt idx="23">
                  <c:v>7.3229166666666679E-2</c:v>
                </c:pt>
                <c:pt idx="24">
                  <c:v>7.6215277777777785E-2</c:v>
                </c:pt>
                <c:pt idx="25">
                  <c:v>7.8900462962962964E-2</c:v>
                </c:pt>
                <c:pt idx="26">
                  <c:v>8.4861111111111109E-2</c:v>
                </c:pt>
                <c:pt idx="27">
                  <c:v>8.9259259259259288E-2</c:v>
                </c:pt>
                <c:pt idx="28">
                  <c:v>9.3807870370370361E-2</c:v>
                </c:pt>
                <c:pt idx="29">
                  <c:v>9.6747685185185173E-2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4628-4C4B-B88B-6312C1A7B1BF}"/>
            </c:ext>
          </c:extLst>
        </c:ser>
        <c:ser>
          <c:idx val="217"/>
          <c:order val="217"/>
          <c:tx>
            <c:strRef>
              <c:f>Sheet1!$A$219:$H$219</c:f>
              <c:strCache>
                <c:ptCount val="8"/>
                <c:pt idx="0">
                  <c:v>218</c:v>
                </c:pt>
                <c:pt idx="1">
                  <c:v>69</c:v>
                </c:pt>
                <c:pt idx="2">
                  <c:v>Захаров</c:v>
                </c:pt>
                <c:pt idx="3">
                  <c:v>Роман</c:v>
                </c:pt>
                <c:pt idx="4">
                  <c:v>39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Sheet1!$BN$219:$CQ$219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1.5439814814814819E-2</c:v>
                </c:pt>
                <c:pt idx="2">
                  <c:v>1.7071759259259259E-2</c:v>
                </c:pt>
                <c:pt idx="3">
                  <c:v>2.3587962962962963E-2</c:v>
                </c:pt>
                <c:pt idx="4">
                  <c:v>2.450231481481481E-2</c:v>
                </c:pt>
                <c:pt idx="5">
                  <c:v>2.6215277777777768E-2</c:v>
                </c:pt>
                <c:pt idx="6">
                  <c:v>3.3518518518518517E-2</c:v>
                </c:pt>
                <c:pt idx="7">
                  <c:v>3.4444444444444444E-2</c:v>
                </c:pt>
                <c:pt idx="8">
                  <c:v>3.6215277777777763E-2</c:v>
                </c:pt>
                <c:pt idx="9">
                  <c:v>3.7476851851851845E-2</c:v>
                </c:pt>
                <c:pt idx="10">
                  <c:v>3.9374999999999993E-2</c:v>
                </c:pt>
                <c:pt idx="11">
                  <c:v>4.4687499999999991E-2</c:v>
                </c:pt>
                <c:pt idx="12">
                  <c:v>4.5763888888888882E-2</c:v>
                </c:pt>
                <c:pt idx="13">
                  <c:v>4.7766203703703713E-2</c:v>
                </c:pt>
                <c:pt idx="14">
                  <c:v>4.8900462962962965E-2</c:v>
                </c:pt>
                <c:pt idx="15">
                  <c:v>5.0416666666666693E-2</c:v>
                </c:pt>
                <c:pt idx="16">
                  <c:v>5.4710648148148161E-2</c:v>
                </c:pt>
                <c:pt idx="17">
                  <c:v>5.5833333333333346E-2</c:v>
                </c:pt>
                <c:pt idx="18">
                  <c:v>5.7488425925925929E-2</c:v>
                </c:pt>
                <c:pt idx="19">
                  <c:v>5.9374999999999997E-2</c:v>
                </c:pt>
                <c:pt idx="20">
                  <c:v>6.1145833333333344E-2</c:v>
                </c:pt>
                <c:pt idx="21">
                  <c:v>6.5219907407407393E-2</c:v>
                </c:pt>
                <c:pt idx="22">
                  <c:v>6.87962962962963E-2</c:v>
                </c:pt>
                <c:pt idx="23">
                  <c:v>7.2858796296296297E-2</c:v>
                </c:pt>
                <c:pt idx="24">
                  <c:v>7.603009259259258E-2</c:v>
                </c:pt>
                <c:pt idx="25">
                  <c:v>7.8668981481481465E-2</c:v>
                </c:pt>
                <c:pt idx="26">
                  <c:v>8.4791666666666682E-2</c:v>
                </c:pt>
                <c:pt idx="27">
                  <c:v>8.9351851851851849E-2</c:v>
                </c:pt>
                <c:pt idx="28">
                  <c:v>9.3900462962962949E-2</c:v>
                </c:pt>
                <c:pt idx="29">
                  <c:v>9.67824074074074E-2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4628-4C4B-B88B-6312C1A7B1BF}"/>
            </c:ext>
          </c:extLst>
        </c:ser>
        <c:ser>
          <c:idx val="218"/>
          <c:order val="218"/>
          <c:tx>
            <c:strRef>
              <c:f>Sheet1!$A$220:$H$220</c:f>
              <c:strCache>
                <c:ptCount val="8"/>
                <c:pt idx="0">
                  <c:v>219</c:v>
                </c:pt>
                <c:pt idx="1">
                  <c:v>31</c:v>
                </c:pt>
                <c:pt idx="2">
                  <c:v>Харламов</c:v>
                </c:pt>
                <c:pt idx="3">
                  <c:v>Павел</c:v>
                </c:pt>
                <c:pt idx="4">
                  <c:v>41</c:v>
                </c:pt>
                <c:pt idx="5">
                  <c:v>Россия</c:v>
                </c:pt>
                <c:pt idx="6">
                  <c:v>Спортивный Клуб "VATAGA"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Sheet1!$BN$220:$CQ$220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1.5069444444444437E-2</c:v>
                </c:pt>
                <c:pt idx="2">
                  <c:v>1.9583333333333335E-2</c:v>
                </c:pt>
                <c:pt idx="3">
                  <c:v>2.7175925925925923E-2</c:v>
                </c:pt>
                <c:pt idx="4">
                  <c:v>2.837962962962963E-2</c:v>
                </c:pt>
                <c:pt idx="5">
                  <c:v>3.0416666666666675E-2</c:v>
                </c:pt>
                <c:pt idx="6">
                  <c:v>3.7442129629629631E-2</c:v>
                </c:pt>
                <c:pt idx="7">
                  <c:v>3.8425925925925919E-2</c:v>
                </c:pt>
                <c:pt idx="8">
                  <c:v>4.0300925925925934E-2</c:v>
                </c:pt>
                <c:pt idx="9">
                  <c:v>4.14699074074074E-2</c:v>
                </c:pt>
                <c:pt idx="10">
                  <c:v>4.3402777777777776E-2</c:v>
                </c:pt>
                <c:pt idx="11">
                  <c:v>4.7847222222222208E-2</c:v>
                </c:pt>
                <c:pt idx="12">
                  <c:v>4.8958333333333326E-2</c:v>
                </c:pt>
                <c:pt idx="13">
                  <c:v>5.0729166666666659E-2</c:v>
                </c:pt>
                <c:pt idx="14">
                  <c:v>5.1747685185185188E-2</c:v>
                </c:pt>
                <c:pt idx="15">
                  <c:v>5.3506944444444426E-2</c:v>
                </c:pt>
                <c:pt idx="16">
                  <c:v>5.7546296296296318E-2</c:v>
                </c:pt>
                <c:pt idx="17">
                  <c:v>5.8611111111111114E-2</c:v>
                </c:pt>
                <c:pt idx="18">
                  <c:v>6.025462962962963E-2</c:v>
                </c:pt>
                <c:pt idx="19">
                  <c:v>6.1898148148148133E-2</c:v>
                </c:pt>
                <c:pt idx="20">
                  <c:v>6.3923611111111112E-2</c:v>
                </c:pt>
                <c:pt idx="21">
                  <c:v>7.0717592592592568E-2</c:v>
                </c:pt>
                <c:pt idx="22">
                  <c:v>7.4872685185185167E-2</c:v>
                </c:pt>
                <c:pt idx="23">
                  <c:v>7.8854166666666642E-2</c:v>
                </c:pt>
                <c:pt idx="24">
                  <c:v>8.1574074074074049E-2</c:v>
                </c:pt>
                <c:pt idx="25">
                  <c:v>8.3969907407407368E-2</c:v>
                </c:pt>
                <c:pt idx="26">
                  <c:v>8.9270833333333327E-2</c:v>
                </c:pt>
                <c:pt idx="27">
                  <c:v>9.3356481481481485E-2</c:v>
                </c:pt>
                <c:pt idx="28">
                  <c:v>9.7303240740740704E-2</c:v>
                </c:pt>
                <c:pt idx="29">
                  <c:v>9.9733796296296251E-2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4628-4C4B-B88B-6312C1A7B1BF}"/>
            </c:ext>
          </c:extLst>
        </c:ser>
        <c:ser>
          <c:idx val="219"/>
          <c:order val="219"/>
          <c:tx>
            <c:strRef>
              <c:f>Sheet1!$A$221:$H$221</c:f>
              <c:strCache>
                <c:ptCount val="8"/>
                <c:pt idx="0">
                  <c:v>220</c:v>
                </c:pt>
                <c:pt idx="1">
                  <c:v>265</c:v>
                </c:pt>
                <c:pt idx="2">
                  <c:v>РЫДКИН</c:v>
                </c:pt>
                <c:pt idx="3">
                  <c:v>АЛЕКСАНДР</c:v>
                </c:pt>
                <c:pt idx="4">
                  <c:v>45</c:v>
                </c:pt>
                <c:pt idx="5">
                  <c:v>Россия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Sheet1!$BN$221:$CQ$221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1.8692129629629625E-2</c:v>
                </c:pt>
                <c:pt idx="2">
                  <c:v>2.056712962962963E-2</c:v>
                </c:pt>
                <c:pt idx="3">
                  <c:v>2.6608796296296297E-2</c:v>
                </c:pt>
                <c:pt idx="4">
                  <c:v>2.7384259259259261E-2</c:v>
                </c:pt>
                <c:pt idx="5">
                  <c:v>2.9120370370370366E-2</c:v>
                </c:pt>
                <c:pt idx="6">
                  <c:v>3.6307870370370379E-2</c:v>
                </c:pt>
                <c:pt idx="7">
                  <c:v>3.7060185185185196E-2</c:v>
                </c:pt>
                <c:pt idx="8">
                  <c:v>3.8912037037037037E-2</c:v>
                </c:pt>
                <c:pt idx="9">
                  <c:v>4.0243055555555546E-2</c:v>
                </c:pt>
                <c:pt idx="10">
                  <c:v>4.2164351851851856E-2</c:v>
                </c:pt>
                <c:pt idx="11">
                  <c:v>4.7233796296296288E-2</c:v>
                </c:pt>
                <c:pt idx="12">
                  <c:v>4.8287037037037017E-2</c:v>
                </c:pt>
                <c:pt idx="13">
                  <c:v>5.0405092592592599E-2</c:v>
                </c:pt>
                <c:pt idx="14">
                  <c:v>5.1585648148148144E-2</c:v>
                </c:pt>
                <c:pt idx="15">
                  <c:v>5.3136574074074072E-2</c:v>
                </c:pt>
                <c:pt idx="16">
                  <c:v>5.7083333333333347E-2</c:v>
                </c:pt>
                <c:pt idx="17">
                  <c:v>5.8136574074074077E-2</c:v>
                </c:pt>
                <c:pt idx="18">
                  <c:v>5.9583333333333321E-2</c:v>
                </c:pt>
                <c:pt idx="19">
                  <c:v>6.0208333333333322E-2</c:v>
                </c:pt>
                <c:pt idx="20">
                  <c:v>6.1944444444444441E-2</c:v>
                </c:pt>
                <c:pt idx="21">
                  <c:v>6.6655092592592599E-2</c:v>
                </c:pt>
                <c:pt idx="22">
                  <c:v>7.0416666666666655E-2</c:v>
                </c:pt>
                <c:pt idx="23">
                  <c:v>7.4710648148148123E-2</c:v>
                </c:pt>
                <c:pt idx="24">
                  <c:v>7.7939814814814795E-2</c:v>
                </c:pt>
                <c:pt idx="25">
                  <c:v>8.0648148148148135E-2</c:v>
                </c:pt>
                <c:pt idx="26">
                  <c:v>8.803240740740742E-2</c:v>
                </c:pt>
                <c:pt idx="27">
                  <c:v>9.2592592592592587E-2</c:v>
                </c:pt>
                <c:pt idx="28">
                  <c:v>9.7465277777777748E-2</c:v>
                </c:pt>
                <c:pt idx="29">
                  <c:v>0.10082175925925924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4628-4C4B-B88B-6312C1A7B1BF}"/>
            </c:ext>
          </c:extLst>
        </c:ser>
        <c:ser>
          <c:idx val="220"/>
          <c:order val="220"/>
          <c:tx>
            <c:strRef>
              <c:f>Sheet1!$A$222:$H$222</c:f>
              <c:strCache>
                <c:ptCount val="8"/>
                <c:pt idx="0">
                  <c:v>221</c:v>
                </c:pt>
                <c:pt idx="1">
                  <c:v>193</c:v>
                </c:pt>
                <c:pt idx="2">
                  <c:v>Буянов</c:v>
                </c:pt>
                <c:pt idx="3">
                  <c:v>Александр</c:v>
                </c:pt>
                <c:pt idx="4">
                  <c:v>50</c:v>
                </c:pt>
                <c:pt idx="5">
                  <c:v>Россия</c:v>
                </c:pt>
                <c:pt idx="7">
                  <c:v>М 50-54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Sheet1!$BN$222:$CQ$222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1.2094907407407405E-2</c:v>
                </c:pt>
                <c:pt idx="2">
                  <c:v>1.5011574074074073E-2</c:v>
                </c:pt>
                <c:pt idx="3">
                  <c:v>2.237268518518519E-2</c:v>
                </c:pt>
                <c:pt idx="4">
                  <c:v>2.3449074074074067E-2</c:v>
                </c:pt>
                <c:pt idx="5">
                  <c:v>2.5439814814814804E-2</c:v>
                </c:pt>
                <c:pt idx="6">
                  <c:v>3.36574074074074E-2</c:v>
                </c:pt>
                <c:pt idx="7">
                  <c:v>3.457175925925926E-2</c:v>
                </c:pt>
                <c:pt idx="8">
                  <c:v>3.6446759259259262E-2</c:v>
                </c:pt>
                <c:pt idx="9">
                  <c:v>3.7789351851851852E-2</c:v>
                </c:pt>
                <c:pt idx="10">
                  <c:v>3.9849537037037031E-2</c:v>
                </c:pt>
                <c:pt idx="11">
                  <c:v>4.5405092592592566E-2</c:v>
                </c:pt>
                <c:pt idx="12">
                  <c:v>4.6550925925925912E-2</c:v>
                </c:pt>
                <c:pt idx="13">
                  <c:v>4.8402777777777795E-2</c:v>
                </c:pt>
                <c:pt idx="14">
                  <c:v>4.9571759259259274E-2</c:v>
                </c:pt>
                <c:pt idx="15">
                  <c:v>5.288194444444444E-2</c:v>
                </c:pt>
                <c:pt idx="16">
                  <c:v>5.7337962962962979E-2</c:v>
                </c:pt>
                <c:pt idx="17">
                  <c:v>5.8506944444444431E-2</c:v>
                </c:pt>
                <c:pt idx="18">
                  <c:v>6.0069444444444425E-2</c:v>
                </c:pt>
                <c:pt idx="19">
                  <c:v>6.1759259259259278E-2</c:v>
                </c:pt>
                <c:pt idx="20">
                  <c:v>6.4328703703703721E-2</c:v>
                </c:pt>
                <c:pt idx="21">
                  <c:v>6.9699074074074094E-2</c:v>
                </c:pt>
                <c:pt idx="22">
                  <c:v>7.3946759259259282E-2</c:v>
                </c:pt>
                <c:pt idx="23">
                  <c:v>7.8460648148148154E-2</c:v>
                </c:pt>
                <c:pt idx="24">
                  <c:v>8.1759259259259282E-2</c:v>
                </c:pt>
                <c:pt idx="25">
                  <c:v>8.459490740740741E-2</c:v>
                </c:pt>
                <c:pt idx="26">
                  <c:v>9.0995370370370393E-2</c:v>
                </c:pt>
                <c:pt idx="27">
                  <c:v>9.5497685185185227E-2</c:v>
                </c:pt>
                <c:pt idx="28">
                  <c:v>9.9814814814814801E-2</c:v>
                </c:pt>
                <c:pt idx="29">
                  <c:v>0.10271990740740744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4628-4C4B-B88B-6312C1A7B1BF}"/>
            </c:ext>
          </c:extLst>
        </c:ser>
        <c:ser>
          <c:idx val="221"/>
          <c:order val="221"/>
          <c:tx>
            <c:strRef>
              <c:f>Sheet1!$A$223:$H$223</c:f>
              <c:strCache>
                <c:ptCount val="8"/>
                <c:pt idx="0">
                  <c:v>222</c:v>
                </c:pt>
                <c:pt idx="1">
                  <c:v>164</c:v>
                </c:pt>
                <c:pt idx="2">
                  <c:v>Levashkevich</c:v>
                </c:pt>
                <c:pt idx="3">
                  <c:v>Alexey</c:v>
                </c:pt>
                <c:pt idx="4">
                  <c:v>51</c:v>
                </c:pt>
                <c:pt idx="5">
                  <c:v>США</c:v>
                </c:pt>
                <c:pt idx="6">
                  <c:v> Нет клуба/No club</c:v>
                </c:pt>
                <c:pt idx="7">
                  <c:v>М 50-54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Sheet1!$BN$223:$CQ$223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4.9652777777777768E-3</c:v>
                </c:pt>
                <c:pt idx="2">
                  <c:v>7.3148148148148122E-3</c:v>
                </c:pt>
                <c:pt idx="3">
                  <c:v>1.3368055555555557E-2</c:v>
                </c:pt>
                <c:pt idx="4">
                  <c:v>1.4120370370370366E-2</c:v>
                </c:pt>
                <c:pt idx="5">
                  <c:v>1.5659722222222214E-2</c:v>
                </c:pt>
                <c:pt idx="6">
                  <c:v>2.2893518518518507E-2</c:v>
                </c:pt>
                <c:pt idx="7">
                  <c:v>2.3726851851851846E-2</c:v>
                </c:pt>
                <c:pt idx="8">
                  <c:v>2.540509259259259E-2</c:v>
                </c:pt>
                <c:pt idx="9">
                  <c:v>2.6655092592592577E-2</c:v>
                </c:pt>
                <c:pt idx="10">
                  <c:v>2.8460648148148138E-2</c:v>
                </c:pt>
                <c:pt idx="11">
                  <c:v>3.2708333333333311E-2</c:v>
                </c:pt>
                <c:pt idx="12">
                  <c:v>3.3483796296296303E-2</c:v>
                </c:pt>
                <c:pt idx="13">
                  <c:v>3.5219907407407422E-2</c:v>
                </c:pt>
                <c:pt idx="14">
                  <c:v>3.6296296296296299E-2</c:v>
                </c:pt>
                <c:pt idx="15">
                  <c:v>3.7939814814814815E-2</c:v>
                </c:pt>
                <c:pt idx="16">
                  <c:v>4.1886574074074062E-2</c:v>
                </c:pt>
                <c:pt idx="17">
                  <c:v>4.2928240740740753E-2</c:v>
                </c:pt>
                <c:pt idx="18">
                  <c:v>4.4097222222222232E-2</c:v>
                </c:pt>
                <c:pt idx="19">
                  <c:v>4.60185185185185E-2</c:v>
                </c:pt>
                <c:pt idx="20">
                  <c:v>5.0497685185185159E-2</c:v>
                </c:pt>
                <c:pt idx="21">
                  <c:v>5.8449074074074056E-2</c:v>
                </c:pt>
                <c:pt idx="22">
                  <c:v>6.4189814814814811E-2</c:v>
                </c:pt>
                <c:pt idx="23">
                  <c:v>7.0185185185185156E-2</c:v>
                </c:pt>
                <c:pt idx="24">
                  <c:v>7.4305555555555541E-2</c:v>
                </c:pt>
                <c:pt idx="25">
                  <c:v>7.865740740740737E-2</c:v>
                </c:pt>
                <c:pt idx="26">
                  <c:v>8.74537037037037E-2</c:v>
                </c:pt>
                <c:pt idx="27">
                  <c:v>9.3657407407407384E-2</c:v>
                </c:pt>
                <c:pt idx="28">
                  <c:v>9.9791666666666612E-2</c:v>
                </c:pt>
                <c:pt idx="29">
                  <c:v>0.10325231481481478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4628-4C4B-B88B-6312C1A7B1BF}"/>
            </c:ext>
          </c:extLst>
        </c:ser>
        <c:ser>
          <c:idx val="222"/>
          <c:order val="222"/>
          <c:tx>
            <c:strRef>
              <c:f>Sheet1!$A$224:$H$224</c:f>
              <c:strCache>
                <c:ptCount val="8"/>
                <c:pt idx="0">
                  <c:v>223</c:v>
                </c:pt>
                <c:pt idx="1">
                  <c:v>67</c:v>
                </c:pt>
                <c:pt idx="2">
                  <c:v>Новоселов</c:v>
                </c:pt>
                <c:pt idx="3">
                  <c:v>Артем</c:v>
                </c:pt>
                <c:pt idx="4">
                  <c:v>38</c:v>
                </c:pt>
                <c:pt idx="5">
                  <c:v>Россия</c:v>
                </c:pt>
                <c:pt idx="6">
                  <c:v>Swim+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Sheet1!$BN$224:$CQ$224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9.0740740740740712E-3</c:v>
                </c:pt>
                <c:pt idx="2">
                  <c:v>1.0844907407407407E-2</c:v>
                </c:pt>
                <c:pt idx="3">
                  <c:v>1.7164351851851847E-2</c:v>
                </c:pt>
                <c:pt idx="4">
                  <c:v>1.8032407407407414E-2</c:v>
                </c:pt>
                <c:pt idx="5">
                  <c:v>1.9791666666666659E-2</c:v>
                </c:pt>
                <c:pt idx="6">
                  <c:v>2.6643518518518511E-2</c:v>
                </c:pt>
                <c:pt idx="7">
                  <c:v>2.7349537037037047E-2</c:v>
                </c:pt>
                <c:pt idx="8">
                  <c:v>2.9143518518518527E-2</c:v>
                </c:pt>
                <c:pt idx="9">
                  <c:v>3.034722222222222E-2</c:v>
                </c:pt>
                <c:pt idx="10">
                  <c:v>3.3449074074074076E-2</c:v>
                </c:pt>
                <c:pt idx="11">
                  <c:v>3.8460648148148147E-2</c:v>
                </c:pt>
                <c:pt idx="12">
                  <c:v>3.9143518518518522E-2</c:v>
                </c:pt>
                <c:pt idx="13">
                  <c:v>4.0949074074074082E-2</c:v>
                </c:pt>
                <c:pt idx="14">
                  <c:v>4.2118055555555561E-2</c:v>
                </c:pt>
                <c:pt idx="15">
                  <c:v>4.3715277777777783E-2</c:v>
                </c:pt>
                <c:pt idx="16">
                  <c:v>4.8761574074074082E-2</c:v>
                </c:pt>
                <c:pt idx="17">
                  <c:v>5.005787037037035E-2</c:v>
                </c:pt>
                <c:pt idx="18">
                  <c:v>5.1724537037037027E-2</c:v>
                </c:pt>
                <c:pt idx="19">
                  <c:v>5.3356481481481463E-2</c:v>
                </c:pt>
                <c:pt idx="20">
                  <c:v>5.5879629629629612E-2</c:v>
                </c:pt>
                <c:pt idx="21">
                  <c:v>6.237268518518517E-2</c:v>
                </c:pt>
                <c:pt idx="22">
                  <c:v>6.7465277777777749E-2</c:v>
                </c:pt>
                <c:pt idx="23">
                  <c:v>7.2777777777777747E-2</c:v>
                </c:pt>
                <c:pt idx="24">
                  <c:v>7.7037037037037015E-2</c:v>
                </c:pt>
                <c:pt idx="25">
                  <c:v>7.9687499999999967E-2</c:v>
                </c:pt>
                <c:pt idx="26">
                  <c:v>8.7002314814814796E-2</c:v>
                </c:pt>
                <c:pt idx="27">
                  <c:v>9.2499999999999999E-2</c:v>
                </c:pt>
                <c:pt idx="28">
                  <c:v>9.8969907407407409E-2</c:v>
                </c:pt>
                <c:pt idx="29">
                  <c:v>0.10348379629629623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4628-4C4B-B88B-6312C1A7B1BF}"/>
            </c:ext>
          </c:extLst>
        </c:ser>
        <c:ser>
          <c:idx val="223"/>
          <c:order val="223"/>
          <c:tx>
            <c:strRef>
              <c:f>Sheet1!$A$225:$H$225</c:f>
              <c:strCache>
                <c:ptCount val="8"/>
                <c:pt idx="0">
                  <c:v>224</c:v>
                </c:pt>
                <c:pt idx="1">
                  <c:v>150</c:v>
                </c:pt>
                <c:pt idx="2">
                  <c:v>Poletaev</c:v>
                </c:pt>
                <c:pt idx="3">
                  <c:v>Oleg</c:v>
                </c:pt>
                <c:pt idx="4">
                  <c:v>54</c:v>
                </c:pt>
                <c:pt idx="5">
                  <c:v>Россия</c:v>
                </c:pt>
                <c:pt idx="6">
                  <c:v>SBERBANK Triathlon Team</c:v>
                </c:pt>
                <c:pt idx="7">
                  <c:v>М 50-54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Sheet1!$BN$225:$CQ$225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1.8634259259259257E-2</c:v>
                </c:pt>
                <c:pt idx="2">
                  <c:v>2.178240740740741E-2</c:v>
                </c:pt>
                <c:pt idx="3">
                  <c:v>2.8819444444444453E-2</c:v>
                </c:pt>
                <c:pt idx="4">
                  <c:v>2.9629629629629631E-2</c:v>
                </c:pt>
                <c:pt idx="5">
                  <c:v>3.142361111111111E-2</c:v>
                </c:pt>
                <c:pt idx="6">
                  <c:v>3.8449074074074066E-2</c:v>
                </c:pt>
                <c:pt idx="7">
                  <c:v>3.9293981481481499E-2</c:v>
                </c:pt>
                <c:pt idx="8">
                  <c:v>4.0925925925925921E-2</c:v>
                </c:pt>
                <c:pt idx="9">
                  <c:v>4.1921296296296304E-2</c:v>
                </c:pt>
                <c:pt idx="10">
                  <c:v>4.3356481481481482E-2</c:v>
                </c:pt>
                <c:pt idx="11">
                  <c:v>4.7349537037037037E-2</c:v>
                </c:pt>
                <c:pt idx="12">
                  <c:v>4.8194444444444429E-2</c:v>
                </c:pt>
                <c:pt idx="13">
                  <c:v>4.9594907407407407E-2</c:v>
                </c:pt>
                <c:pt idx="14">
                  <c:v>5.0347222222222238E-2</c:v>
                </c:pt>
                <c:pt idx="15">
                  <c:v>5.1747685185185188E-2</c:v>
                </c:pt>
                <c:pt idx="16">
                  <c:v>7.0312500000000028E-2</c:v>
                </c:pt>
                <c:pt idx="17">
                  <c:v>7.1030092592592603E-2</c:v>
                </c:pt>
                <c:pt idx="18">
                  <c:v>7.2384259259259259E-2</c:v>
                </c:pt>
                <c:pt idx="19">
                  <c:v>7.4178240740740739E-2</c:v>
                </c:pt>
                <c:pt idx="20">
                  <c:v>7.6400462962962962E-2</c:v>
                </c:pt>
                <c:pt idx="21">
                  <c:v>8.1250000000000003E-2</c:v>
                </c:pt>
                <c:pt idx="22">
                  <c:v>8.4965277777777792E-2</c:v>
                </c:pt>
                <c:pt idx="23">
                  <c:v>8.8553240740740752E-2</c:v>
                </c:pt>
                <c:pt idx="24">
                  <c:v>9.0925925925925938E-2</c:v>
                </c:pt>
                <c:pt idx="25">
                  <c:v>9.2719907407407404E-2</c:v>
                </c:pt>
                <c:pt idx="26">
                  <c:v>9.6851851851851856E-2</c:v>
                </c:pt>
                <c:pt idx="27">
                  <c:v>9.9768518518518506E-2</c:v>
                </c:pt>
                <c:pt idx="28">
                  <c:v>0.10297453703703702</c:v>
                </c:pt>
                <c:pt idx="29">
                  <c:v>0.10481481481481481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4628-4C4B-B88B-6312C1A7B1BF}"/>
            </c:ext>
          </c:extLst>
        </c:ser>
        <c:ser>
          <c:idx val="224"/>
          <c:order val="224"/>
          <c:tx>
            <c:strRef>
              <c:f>Sheet1!$A$226:$H$226</c:f>
              <c:strCache>
                <c:ptCount val="8"/>
                <c:pt idx="0">
                  <c:v>225</c:v>
                </c:pt>
                <c:pt idx="1">
                  <c:v>62</c:v>
                </c:pt>
                <c:pt idx="2">
                  <c:v>Новоселова</c:v>
                </c:pt>
                <c:pt idx="3">
                  <c:v>Асият</c:v>
                </c:pt>
                <c:pt idx="4">
                  <c:v>37</c:v>
                </c:pt>
                <c:pt idx="5">
                  <c:v>Россия</c:v>
                </c:pt>
                <c:pt idx="6">
                  <c:v>LDNclub18</c:v>
                </c:pt>
                <c:pt idx="7">
                  <c:v>Ж 30-39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Sheet1!$BN$226:$CQ$226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1.2604166666666666E-2</c:v>
                </c:pt>
                <c:pt idx="2">
                  <c:v>1.4675925925925926E-2</c:v>
                </c:pt>
                <c:pt idx="3">
                  <c:v>2.1655092592592594E-2</c:v>
                </c:pt>
                <c:pt idx="4">
                  <c:v>2.2650462962962963E-2</c:v>
                </c:pt>
                <c:pt idx="5">
                  <c:v>2.4652777777777773E-2</c:v>
                </c:pt>
                <c:pt idx="6">
                  <c:v>3.2106481481481472E-2</c:v>
                </c:pt>
                <c:pt idx="7">
                  <c:v>3.3113425925925921E-2</c:v>
                </c:pt>
                <c:pt idx="8">
                  <c:v>3.5092592592592606E-2</c:v>
                </c:pt>
                <c:pt idx="9">
                  <c:v>3.652777777777777E-2</c:v>
                </c:pt>
                <c:pt idx="10">
                  <c:v>3.8495370370370374E-2</c:v>
                </c:pt>
                <c:pt idx="11">
                  <c:v>4.405092592592591E-2</c:v>
                </c:pt>
                <c:pt idx="12">
                  <c:v>4.5173611111111123E-2</c:v>
                </c:pt>
                <c:pt idx="13">
                  <c:v>4.7175925925925954E-2</c:v>
                </c:pt>
                <c:pt idx="14">
                  <c:v>4.8460648148148155E-2</c:v>
                </c:pt>
                <c:pt idx="15">
                  <c:v>5.0324074074074077E-2</c:v>
                </c:pt>
                <c:pt idx="16">
                  <c:v>5.5671296296296302E-2</c:v>
                </c:pt>
                <c:pt idx="17">
                  <c:v>5.7048611111111119E-2</c:v>
                </c:pt>
                <c:pt idx="18">
                  <c:v>5.8900462962962946E-2</c:v>
                </c:pt>
                <c:pt idx="19">
                  <c:v>6.2789351851851846E-2</c:v>
                </c:pt>
                <c:pt idx="20">
                  <c:v>6.564814814814815E-2</c:v>
                </c:pt>
                <c:pt idx="21">
                  <c:v>7.1967592592592597E-2</c:v>
                </c:pt>
                <c:pt idx="22">
                  <c:v>7.6805555555555544E-2</c:v>
                </c:pt>
                <c:pt idx="23">
                  <c:v>8.1712962962962959E-2</c:v>
                </c:pt>
                <c:pt idx="24">
                  <c:v>8.5127314814814808E-2</c:v>
                </c:pt>
                <c:pt idx="25">
                  <c:v>8.7951388888888871E-2</c:v>
                </c:pt>
                <c:pt idx="26">
                  <c:v>9.4398148148148148E-2</c:v>
                </c:pt>
                <c:pt idx="27">
                  <c:v>9.8831018518518526E-2</c:v>
                </c:pt>
                <c:pt idx="28">
                  <c:v>0.10324074074074074</c:v>
                </c:pt>
                <c:pt idx="29">
                  <c:v>0.10601851851851851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4628-4C4B-B88B-6312C1A7B1BF}"/>
            </c:ext>
          </c:extLst>
        </c:ser>
        <c:ser>
          <c:idx val="225"/>
          <c:order val="225"/>
          <c:tx>
            <c:strRef>
              <c:f>Sheet1!$A$227:$H$227</c:f>
              <c:strCache>
                <c:ptCount val="8"/>
                <c:pt idx="0">
                  <c:v>226</c:v>
                </c:pt>
                <c:pt idx="1">
                  <c:v>199</c:v>
                </c:pt>
                <c:pt idx="2">
                  <c:v>Киселев</c:v>
                </c:pt>
                <c:pt idx="3">
                  <c:v>Александр</c:v>
                </c:pt>
                <c:pt idx="4">
                  <c:v>41</c:v>
                </c:pt>
                <c:pt idx="5">
                  <c:v>Россия</c:v>
                </c:pt>
                <c:pt idx="7">
                  <c:v>М 40-44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Sheet1!$BN$227:$CQ$227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2.4872685185185182E-2</c:v>
                </c:pt>
                <c:pt idx="2">
                  <c:v>2.7280092592592592E-2</c:v>
                </c:pt>
                <c:pt idx="3">
                  <c:v>3.8576388888888896E-2</c:v>
                </c:pt>
                <c:pt idx="4">
                  <c:v>3.9629629629629626E-2</c:v>
                </c:pt>
                <c:pt idx="5">
                  <c:v>4.1840277777777768E-2</c:v>
                </c:pt>
                <c:pt idx="6">
                  <c:v>5.064814814814815E-2</c:v>
                </c:pt>
                <c:pt idx="7">
                  <c:v>5.1770833333333349E-2</c:v>
                </c:pt>
                <c:pt idx="8">
                  <c:v>5.4097222222222227E-2</c:v>
                </c:pt>
                <c:pt idx="9">
                  <c:v>5.5578703703703713E-2</c:v>
                </c:pt>
                <c:pt idx="10">
                  <c:v>5.7557870370370356E-2</c:v>
                </c:pt>
                <c:pt idx="11">
                  <c:v>6.384259259259259E-2</c:v>
                </c:pt>
                <c:pt idx="12">
                  <c:v>6.5185185185185179E-2</c:v>
                </c:pt>
                <c:pt idx="13">
                  <c:v>6.7534722222222232E-2</c:v>
                </c:pt>
                <c:pt idx="14">
                  <c:v>6.8842592592592594E-2</c:v>
                </c:pt>
                <c:pt idx="15">
                  <c:v>7.223379629629631E-2</c:v>
                </c:pt>
                <c:pt idx="16">
                  <c:v>7.8460648148148154E-2</c:v>
                </c:pt>
                <c:pt idx="17">
                  <c:v>7.9861111111111105E-2</c:v>
                </c:pt>
                <c:pt idx="18">
                  <c:v>8.1944444444444431E-2</c:v>
                </c:pt>
                <c:pt idx="19">
                  <c:v>8.3518518518518534E-2</c:v>
                </c:pt>
                <c:pt idx="20">
                  <c:v>8.4872685185185204E-2</c:v>
                </c:pt>
                <c:pt idx="21">
                  <c:v>8.7673611111111119E-2</c:v>
                </c:pt>
                <c:pt idx="22">
                  <c:v>8.981481481481482E-2</c:v>
                </c:pt>
                <c:pt idx="23">
                  <c:v>9.1875000000000012E-2</c:v>
                </c:pt>
                <c:pt idx="24">
                  <c:v>9.3321759259259285E-2</c:v>
                </c:pt>
                <c:pt idx="25">
                  <c:v>9.4687500000000008E-2</c:v>
                </c:pt>
                <c:pt idx="26">
                  <c:v>9.8159722222222245E-2</c:v>
                </c:pt>
                <c:pt idx="27">
                  <c:v>0.10118055555555558</c:v>
                </c:pt>
                <c:pt idx="28">
                  <c:v>0.10434027777777777</c:v>
                </c:pt>
                <c:pt idx="29">
                  <c:v>0.10612268518518519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1-4628-4C4B-B88B-6312C1A7B1BF}"/>
            </c:ext>
          </c:extLst>
        </c:ser>
        <c:ser>
          <c:idx val="226"/>
          <c:order val="226"/>
          <c:tx>
            <c:strRef>
              <c:f>Sheet1!$A$228:$H$228</c:f>
              <c:strCache>
                <c:ptCount val="8"/>
                <c:pt idx="0">
                  <c:v>227</c:v>
                </c:pt>
                <c:pt idx="1">
                  <c:v>208</c:v>
                </c:pt>
                <c:pt idx="2">
                  <c:v>Белоусов</c:v>
                </c:pt>
                <c:pt idx="3">
                  <c:v>Александр</c:v>
                </c:pt>
                <c:pt idx="4">
                  <c:v>49</c:v>
                </c:pt>
                <c:pt idx="5">
                  <c:v>Россия</c:v>
                </c:pt>
                <c:pt idx="7">
                  <c:v>М 45-49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Sheet1!$BN$228:$CQ$228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1.6805555555555556E-2</c:v>
                </c:pt>
                <c:pt idx="2">
                  <c:v>2.0821759259259262E-2</c:v>
                </c:pt>
                <c:pt idx="3">
                  <c:v>2.8263888888888894E-2</c:v>
                </c:pt>
                <c:pt idx="4">
                  <c:v>2.9351851851851851E-2</c:v>
                </c:pt>
                <c:pt idx="5">
                  <c:v>3.1469907407407405E-2</c:v>
                </c:pt>
                <c:pt idx="6">
                  <c:v>3.9398148148148154E-2</c:v>
                </c:pt>
                <c:pt idx="7">
                  <c:v>4.0543981481481486E-2</c:v>
                </c:pt>
                <c:pt idx="8">
                  <c:v>4.254629629629629E-2</c:v>
                </c:pt>
                <c:pt idx="9">
                  <c:v>4.3796296296296278E-2</c:v>
                </c:pt>
                <c:pt idx="10">
                  <c:v>4.5833333333333337E-2</c:v>
                </c:pt>
                <c:pt idx="11">
                  <c:v>5.0937499999999969E-2</c:v>
                </c:pt>
                <c:pt idx="12">
                  <c:v>5.2129629629629637E-2</c:v>
                </c:pt>
                <c:pt idx="13">
                  <c:v>5.395833333333333E-2</c:v>
                </c:pt>
                <c:pt idx="14">
                  <c:v>5.509259259259261E-2</c:v>
                </c:pt>
                <c:pt idx="15">
                  <c:v>5.7013888888888919E-2</c:v>
                </c:pt>
                <c:pt idx="16">
                  <c:v>6.1840277777777786E-2</c:v>
                </c:pt>
                <c:pt idx="17">
                  <c:v>6.3090277777777787E-2</c:v>
                </c:pt>
                <c:pt idx="18">
                  <c:v>6.4756944444444464E-2</c:v>
                </c:pt>
                <c:pt idx="19">
                  <c:v>6.7939814814814828E-2</c:v>
                </c:pt>
                <c:pt idx="20">
                  <c:v>7.0312500000000028E-2</c:v>
                </c:pt>
                <c:pt idx="21">
                  <c:v>7.5983796296296299E-2</c:v>
                </c:pt>
                <c:pt idx="22">
                  <c:v>8.0567129629629641E-2</c:v>
                </c:pt>
                <c:pt idx="23">
                  <c:v>8.5254629629629652E-2</c:v>
                </c:pt>
                <c:pt idx="24">
                  <c:v>8.864583333333334E-2</c:v>
                </c:pt>
                <c:pt idx="25">
                  <c:v>9.1423611111111108E-2</c:v>
                </c:pt>
                <c:pt idx="26">
                  <c:v>9.7928240740740746E-2</c:v>
                </c:pt>
                <c:pt idx="27">
                  <c:v>0.10299768518518518</c:v>
                </c:pt>
                <c:pt idx="28">
                  <c:v>0.10799768518518521</c:v>
                </c:pt>
                <c:pt idx="29">
                  <c:v>0.11137731481481483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2-4628-4C4B-B88B-6312C1A7B1BF}"/>
            </c:ext>
          </c:extLst>
        </c:ser>
        <c:ser>
          <c:idx val="227"/>
          <c:order val="227"/>
          <c:tx>
            <c:strRef>
              <c:f>Sheet1!$A$229:$H$229</c:f>
              <c:strCache>
                <c:ptCount val="8"/>
                <c:pt idx="0">
                  <c:v>228</c:v>
                </c:pt>
                <c:pt idx="1">
                  <c:v>243</c:v>
                </c:pt>
                <c:pt idx="2">
                  <c:v>Ларцев</c:v>
                </c:pt>
                <c:pt idx="3">
                  <c:v>Василий</c:v>
                </c:pt>
                <c:pt idx="4">
                  <c:v>58</c:v>
                </c:pt>
                <c:pt idx="5">
                  <c:v>Россия</c:v>
                </c:pt>
                <c:pt idx="7">
                  <c:v>М 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Sheet1!$BN$229:$CQ$229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1.8449074074074073E-2</c:v>
                </c:pt>
                <c:pt idx="2">
                  <c:v>2.105324074074074E-2</c:v>
                </c:pt>
                <c:pt idx="3">
                  <c:v>2.9849537037037036E-2</c:v>
                </c:pt>
                <c:pt idx="4">
                  <c:v>3.1087962962962956E-2</c:v>
                </c:pt>
                <c:pt idx="5">
                  <c:v>3.3391203703703701E-2</c:v>
                </c:pt>
                <c:pt idx="6">
                  <c:v>4.2581018518518518E-2</c:v>
                </c:pt>
                <c:pt idx="7">
                  <c:v>4.3680555555555556E-2</c:v>
                </c:pt>
                <c:pt idx="8">
                  <c:v>4.582175925925927E-2</c:v>
                </c:pt>
                <c:pt idx="9">
                  <c:v>4.7268518518518515E-2</c:v>
                </c:pt>
                <c:pt idx="10">
                  <c:v>4.9270833333333333E-2</c:v>
                </c:pt>
                <c:pt idx="11">
                  <c:v>5.5254629629629626E-2</c:v>
                </c:pt>
                <c:pt idx="12">
                  <c:v>5.6446759259259266E-2</c:v>
                </c:pt>
                <c:pt idx="13">
                  <c:v>5.841435185185187E-2</c:v>
                </c:pt>
                <c:pt idx="14">
                  <c:v>5.9629629629629644E-2</c:v>
                </c:pt>
                <c:pt idx="15">
                  <c:v>6.1539351851851859E-2</c:v>
                </c:pt>
                <c:pt idx="16">
                  <c:v>6.7199074074074078E-2</c:v>
                </c:pt>
                <c:pt idx="17">
                  <c:v>6.8414351851851851E-2</c:v>
                </c:pt>
                <c:pt idx="18">
                  <c:v>7.0601851851851832E-2</c:v>
                </c:pt>
                <c:pt idx="19">
                  <c:v>7.2615740740740745E-2</c:v>
                </c:pt>
                <c:pt idx="20">
                  <c:v>7.4606481481481496E-2</c:v>
                </c:pt>
                <c:pt idx="21">
                  <c:v>7.9421296296296309E-2</c:v>
                </c:pt>
                <c:pt idx="22">
                  <c:v>8.4351851851851872E-2</c:v>
                </c:pt>
                <c:pt idx="23">
                  <c:v>8.8587962962962979E-2</c:v>
                </c:pt>
                <c:pt idx="24">
                  <c:v>9.1782407407407424E-2</c:v>
                </c:pt>
                <c:pt idx="25">
                  <c:v>9.4571759259259258E-2</c:v>
                </c:pt>
                <c:pt idx="26">
                  <c:v>0.10067129629629629</c:v>
                </c:pt>
                <c:pt idx="27">
                  <c:v>0.10596064814814812</c:v>
                </c:pt>
                <c:pt idx="28">
                  <c:v>0.11105324074074074</c:v>
                </c:pt>
                <c:pt idx="29">
                  <c:v>0.11403935185185182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3-4628-4C4B-B88B-6312C1A7B1BF}"/>
            </c:ext>
          </c:extLst>
        </c:ser>
        <c:ser>
          <c:idx val="228"/>
          <c:order val="228"/>
          <c:tx>
            <c:strRef>
              <c:f>Sheet1!$A$230:$H$230</c:f>
              <c:strCache>
                <c:ptCount val="8"/>
                <c:pt idx="0">
                  <c:v>229</c:v>
                </c:pt>
                <c:pt idx="1">
                  <c:v>98</c:v>
                </c:pt>
                <c:pt idx="2">
                  <c:v>Широков</c:v>
                </c:pt>
                <c:pt idx="3">
                  <c:v>Максим</c:v>
                </c:pt>
                <c:pt idx="4">
                  <c:v>36</c:v>
                </c:pt>
                <c:pt idx="5">
                  <c:v>Россия</c:v>
                </c:pt>
                <c:pt idx="6">
                  <c:v> Нет клуба/No club</c:v>
                </c:pt>
                <c:pt idx="7">
                  <c:v>М 35-39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Sheet1!$BN$230:$CQ$230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1.8622685185185183E-2</c:v>
                </c:pt>
                <c:pt idx="2">
                  <c:v>2.0474537037037041E-2</c:v>
                </c:pt>
                <c:pt idx="3">
                  <c:v>3.0416666666666675E-2</c:v>
                </c:pt>
                <c:pt idx="4">
                  <c:v>3.1759259259259265E-2</c:v>
                </c:pt>
                <c:pt idx="5">
                  <c:v>3.4525462962962966E-2</c:v>
                </c:pt>
                <c:pt idx="6">
                  <c:v>4.7083333333333324E-2</c:v>
                </c:pt>
                <c:pt idx="7">
                  <c:v>4.8564814814814811E-2</c:v>
                </c:pt>
                <c:pt idx="8">
                  <c:v>5.1631944444444453E-2</c:v>
                </c:pt>
                <c:pt idx="9">
                  <c:v>5.3622685185185176E-2</c:v>
                </c:pt>
                <c:pt idx="10">
                  <c:v>5.7152777777777775E-2</c:v>
                </c:pt>
                <c:pt idx="11">
                  <c:v>6.4027777777777767E-2</c:v>
                </c:pt>
                <c:pt idx="12">
                  <c:v>6.5509259259259267E-2</c:v>
                </c:pt>
                <c:pt idx="13">
                  <c:v>6.8564814814814828E-2</c:v>
                </c:pt>
                <c:pt idx="14">
                  <c:v>7.060185185185186E-2</c:v>
                </c:pt>
                <c:pt idx="15">
                  <c:v>7.3738425925925943E-2</c:v>
                </c:pt>
                <c:pt idx="16">
                  <c:v>8.1944444444444459E-2</c:v>
                </c:pt>
                <c:pt idx="17">
                  <c:v>8.380787037037038E-2</c:v>
                </c:pt>
                <c:pt idx="18">
                  <c:v>8.6608796296296309E-2</c:v>
                </c:pt>
                <c:pt idx="19">
                  <c:v>8.761574074074073E-2</c:v>
                </c:pt>
                <c:pt idx="20">
                  <c:v>9.0266203703703696E-2</c:v>
                </c:pt>
                <c:pt idx="21">
                  <c:v>9.5300925925925914E-2</c:v>
                </c:pt>
                <c:pt idx="22">
                  <c:v>9.914351851851852E-2</c:v>
                </c:pt>
                <c:pt idx="23">
                  <c:v>0.10282407407407407</c:v>
                </c:pt>
                <c:pt idx="24">
                  <c:v>0.10578703703703701</c:v>
                </c:pt>
                <c:pt idx="25">
                  <c:v>0.10849537037037033</c:v>
                </c:pt>
                <c:pt idx="26">
                  <c:v>0.11300925925925925</c:v>
                </c:pt>
                <c:pt idx="27">
                  <c:v>0.11662037037037035</c:v>
                </c:pt>
                <c:pt idx="28">
                  <c:v>0.11990740740740741</c:v>
                </c:pt>
                <c:pt idx="29">
                  <c:v>0.12209490740740736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4-4628-4C4B-B88B-6312C1A7B1BF}"/>
            </c:ext>
          </c:extLst>
        </c:ser>
        <c:ser>
          <c:idx val="229"/>
          <c:order val="229"/>
          <c:tx>
            <c:strRef>
              <c:f>Sheet1!$A$231:$H$231</c:f>
              <c:strCache>
                <c:ptCount val="8"/>
                <c:pt idx="0">
                  <c:v>230</c:v>
                </c:pt>
                <c:pt idx="1">
                  <c:v>54</c:v>
                </c:pt>
                <c:pt idx="2">
                  <c:v>Самсонов</c:v>
                </c:pt>
                <c:pt idx="3">
                  <c:v>Никита</c:v>
                </c:pt>
                <c:pt idx="4">
                  <c:v>34</c:v>
                </c:pt>
                <c:pt idx="5">
                  <c:v>Республика Беларусь</c:v>
                </c:pt>
                <c:pt idx="6">
                  <c:v> Нет клуба/No club</c:v>
                </c:pt>
                <c:pt idx="7">
                  <c:v>М 30-34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Sheet1!$BN$1:$CQ$1</c:f>
              <c:strCache>
                <c:ptCount val="30"/>
                <c:pt idx="0">
                  <c:v>Старт</c:v>
                </c:pt>
                <c:pt idx="1">
                  <c:v>Плавание_</c:v>
                </c:pt>
                <c:pt idx="2">
                  <c:v>Т1_</c:v>
                </c:pt>
                <c:pt idx="3">
                  <c:v>Вело 16</c:v>
                </c:pt>
                <c:pt idx="4">
                  <c:v>Вело 18,5</c:v>
                </c:pt>
                <c:pt idx="5">
                  <c:v>Вело 22,7</c:v>
                </c:pt>
                <c:pt idx="6">
                  <c:v>Вело 38,7</c:v>
                </c:pt>
                <c:pt idx="7">
                  <c:v>Вело 41,2</c:v>
                </c:pt>
                <c:pt idx="8">
                  <c:v>Вело 45,4</c:v>
                </c:pt>
                <c:pt idx="9">
                  <c:v>Вело 48,2</c:v>
                </c:pt>
                <c:pt idx="10">
                  <c:v>Вело 52,2</c:v>
                </c:pt>
                <c:pt idx="11">
                  <c:v>Вело 61,4</c:v>
                </c:pt>
                <c:pt idx="12">
                  <c:v>Вело 63,9</c:v>
                </c:pt>
                <c:pt idx="13">
                  <c:v>Вело 68,1</c:v>
                </c:pt>
                <c:pt idx="14">
                  <c:v>Вело 70,9</c:v>
                </c:pt>
                <c:pt idx="15">
                  <c:v>Вело 74,9</c:v>
                </c:pt>
                <c:pt idx="16">
                  <c:v>Вело 84,1</c:v>
                </c:pt>
                <c:pt idx="17">
                  <c:v>Вело 86,6</c:v>
                </c:pt>
                <c:pt idx="18">
                  <c:v>Вело 90</c:v>
                </c:pt>
                <c:pt idx="19">
                  <c:v>Т2</c:v>
                </c:pt>
                <c:pt idx="20">
                  <c:v>Бег 1</c:v>
                </c:pt>
                <c:pt idx="21">
                  <c:v>Бег 3,5</c:v>
                </c:pt>
                <c:pt idx="22">
                  <c:v>Бег 6</c:v>
                </c:pt>
                <c:pt idx="23">
                  <c:v>Бег 8,5</c:v>
                </c:pt>
                <c:pt idx="24">
                  <c:v>Бег 10,5</c:v>
                </c:pt>
                <c:pt idx="25">
                  <c:v>Бег 11,5</c:v>
                </c:pt>
                <c:pt idx="26">
                  <c:v>Бег 14</c:v>
                </c:pt>
                <c:pt idx="27">
                  <c:v>Бег 16,5</c:v>
                </c:pt>
                <c:pt idx="28">
                  <c:v>Бег 19</c:v>
                </c:pt>
                <c:pt idx="29">
                  <c:v>Бег 21,1</c:v>
                </c:pt>
              </c:strCache>
            </c:strRef>
          </c:cat>
          <c:val>
            <c:numRef>
              <c:f>Sheet1!$BN$231:$CQ$231</c:f>
              <c:numCache>
                <c:formatCode>[$-F400]h:mm:ss\ AM/PM</c:formatCode>
                <c:ptCount val="30"/>
                <c:pt idx="0">
                  <c:v>0</c:v>
                </c:pt>
                <c:pt idx="1">
                  <c:v>1.7870370370370373E-2</c:v>
                </c:pt>
                <c:pt idx="2">
                  <c:v>1.9988425925925923E-2</c:v>
                </c:pt>
                <c:pt idx="3">
                  <c:v>3.0266203703703698E-2</c:v>
                </c:pt>
                <c:pt idx="4">
                  <c:v>3.158564814814814E-2</c:v>
                </c:pt>
                <c:pt idx="5">
                  <c:v>3.4594907407407408E-2</c:v>
                </c:pt>
                <c:pt idx="6">
                  <c:v>4.5868055555555551E-2</c:v>
                </c:pt>
                <c:pt idx="7">
                  <c:v>4.7141203703703699E-2</c:v>
                </c:pt>
                <c:pt idx="8">
                  <c:v>5.0046296296296297E-2</c:v>
                </c:pt>
                <c:pt idx="9">
                  <c:v>5.1967592592592593E-2</c:v>
                </c:pt>
                <c:pt idx="10">
                  <c:v>5.4270833333333324E-2</c:v>
                </c:pt>
                <c:pt idx="11">
                  <c:v>6.1365740740740721E-2</c:v>
                </c:pt>
                <c:pt idx="12">
                  <c:v>6.2893518518518515E-2</c:v>
                </c:pt>
                <c:pt idx="13">
                  <c:v>6.5717592592592605E-2</c:v>
                </c:pt>
                <c:pt idx="14">
                  <c:v>6.7349537037037055E-2</c:v>
                </c:pt>
                <c:pt idx="15">
                  <c:v>6.9849537037037029E-2</c:v>
                </c:pt>
                <c:pt idx="16">
                  <c:v>7.6296296296296306E-2</c:v>
                </c:pt>
                <c:pt idx="17">
                  <c:v>7.7962962962962956E-2</c:v>
                </c:pt>
                <c:pt idx="18">
                  <c:v>8.0324074074074048E-2</c:v>
                </c:pt>
                <c:pt idx="19">
                  <c:v>8.1585648148148157E-2</c:v>
                </c:pt>
                <c:pt idx="20">
                  <c:v>8.3831018518518541E-2</c:v>
                </c:pt>
                <c:pt idx="21">
                  <c:v>9.0740740740740747E-2</c:v>
                </c:pt>
                <c:pt idx="22">
                  <c:v>9.6041666666666664E-2</c:v>
                </c:pt>
                <c:pt idx="23">
                  <c:v>9.9594907407407424E-2</c:v>
                </c:pt>
                <c:pt idx="24">
                  <c:v>0.10246527777777778</c:v>
                </c:pt>
                <c:pt idx="25">
                  <c:v>0.10484953703703703</c:v>
                </c:pt>
                <c:pt idx="26">
                  <c:v>0.11200231481481482</c:v>
                </c:pt>
                <c:pt idx="27">
                  <c:v>0.11626157407407409</c:v>
                </c:pt>
                <c:pt idx="28">
                  <c:v>0.12085648148148148</c:v>
                </c:pt>
                <c:pt idx="29">
                  <c:v>0.12387731481481479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4628-4C4B-B88B-6312C1A7B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698496"/>
        <c:axId val="977600112"/>
      </c:lineChart>
      <c:catAx>
        <c:axId val="9746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977600112"/>
        <c:crosses val="autoZero"/>
        <c:auto val="1"/>
        <c:lblAlgn val="ctr"/>
        <c:lblOffset val="100"/>
        <c:noMultiLvlLbl val="0"/>
      </c:catAx>
      <c:valAx>
        <c:axId val="977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97469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27224015241821E-2"/>
          <c:y val="6.1467003462839884E-2"/>
          <c:w val="0.25749494819431862"/>
          <c:h val="0.44928197969127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19210</xdr:colOff>
      <xdr:row>233</xdr:row>
      <xdr:rowOff>197223</xdr:rowOff>
    </xdr:from>
    <xdr:to>
      <xdr:col>20</xdr:col>
      <xdr:colOff>85378</xdr:colOff>
      <xdr:row>276</xdr:row>
      <xdr:rowOff>96050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451D8-31BA-AAF9-9D3A-2C20CCC60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51AD76-2067-0C4B-93E3-1E167F3809D3}" name="Table1" displayName="Table1" ref="A1:CQ232" totalsRowCount="1">
  <autoFilter ref="A1:CQ231" xr:uid="{5851AD76-2067-0C4B-93E3-1E167F3809D3}"/>
  <tableColumns count="95">
    <tableColumn id="1" xr3:uid="{91DFEC01-4388-334D-AF1C-9C86D9C11820}" name="Место" totalsRowLabel="Total"/>
    <tableColumn id="2" xr3:uid="{B0A1AED3-8F1E-9346-8357-DAF16EA3BF57}" name="Номер"/>
    <tableColumn id="3" xr3:uid="{879E9715-2837-5A43-A478-B32B0B55965B}" name="Фамилия"/>
    <tableColumn id="4" xr3:uid="{BCBD5A44-EC2C-7F41-9DC7-9C1EB741C3D3}" name="Имя"/>
    <tableColumn id="5" xr3:uid="{9BABAA08-BFDC-6C48-A439-7396DD01E360}" name="Возраст"/>
    <tableColumn id="6" xr3:uid="{9C9F30BD-8CEF-FE47-9DF0-7454EA17446C}" name="Страна"/>
    <tableColumn id="7" xr3:uid="{207E2800-9684-EB42-9069-35FA01AD67D2}" name="Клуб"/>
    <tableColumn id="8" xr3:uid="{5E58B2AC-4420-A649-A0AB-C5F32259C3B0}" name="Категория"/>
    <tableColumn id="9" xr3:uid="{F70AE76B-AC9F-5A48-A5B4-1DE36E591A25}" name="Плавание" totalsRowFunction="min" dataDxfId="143" totalsRowDxfId="57"/>
    <tableColumn id="10" xr3:uid="{C11F5B7D-51FF-B849-8C86-7AB6C4E8E6CC}" name="T1" totalsRowFunction="min" dataDxfId="142" totalsRowDxfId="56"/>
    <tableColumn id="11" xr3:uid="{02ABF081-B144-144A-83E7-81DDE918CBF9}" name="16 км" totalsRowFunction="min" dataDxfId="141" totalsRowDxfId="55"/>
    <tableColumn id="42" xr3:uid="{5E121BDB-925D-5543-96ED-FBEABCDFAAE1}" name="16 км_" totalsRowFunction="min" dataDxfId="140" totalsRowDxfId="54">
      <calculatedColumnFormula>SUM(Table1[[#This Row],[T1]],Table1[[#This Row],[16 км]])</calculatedColumnFormula>
    </tableColumn>
    <tableColumn id="12" xr3:uid="{8CD5FFB1-6FC4-7D4C-B497-28CD555F65B3}" name="18,5 км" totalsRowFunction="min" dataDxfId="139" totalsRowDxfId="53"/>
    <tableColumn id="43" xr3:uid="{75A852CA-FEAC-6F43-B131-3D2E9668E4F5}" name="18,5 км_" totalsRowFunction="min" dataDxfId="138" totalsRowDxfId="52">
      <calculatedColumnFormula>SUM(Table1[[#This Row],[T1]],Table1[[#This Row],[18,5 км]])</calculatedColumnFormula>
    </tableColumn>
    <tableColumn id="13" xr3:uid="{FD052F16-F436-2048-8491-F08370643CAF}" name="22,7 км" totalsRowFunction="min" dataDxfId="137" totalsRowDxfId="51"/>
    <tableColumn id="44" xr3:uid="{EC2B805C-F010-6146-AAFA-7A914B716808}" name="22,7 км_" totalsRowFunction="min" dataDxfId="136" totalsRowDxfId="50">
      <calculatedColumnFormula>SUM(Table1[[#This Row],[T1]],Table1[[#This Row],[22,7 км]])</calculatedColumnFormula>
    </tableColumn>
    <tableColumn id="14" xr3:uid="{903FA31D-1D0B-8F4A-8614-860C4A110BBC}" name="38,7 км" totalsRowFunction="min" dataDxfId="135" totalsRowDxfId="49"/>
    <tableColumn id="45" xr3:uid="{3EFE1BBE-B7C8-134F-A236-7FB11490DB2A}" name="38,7 км_" totalsRowFunction="min" dataDxfId="134" totalsRowDxfId="48">
      <calculatedColumnFormula>SUM(Table1[[#This Row],[T1]],Table1[[#This Row],[38,7 км]])</calculatedColumnFormula>
    </tableColumn>
    <tableColumn id="15" xr3:uid="{BAB5DA7F-B4A4-1A47-9599-33197B93C609}" name="41,2 км" totalsRowFunction="min" dataDxfId="133" totalsRowDxfId="47"/>
    <tableColumn id="46" xr3:uid="{DDA37F4F-6751-DF4C-9A5B-3CE25651953F}" name="41,2 км_" totalsRowFunction="min" dataDxfId="132" totalsRowDxfId="46">
      <calculatedColumnFormula>SUM(Table1[[#This Row],[T1]],Table1[[#This Row],[41,2 км]])</calculatedColumnFormula>
    </tableColumn>
    <tableColumn id="16" xr3:uid="{6F2F84A5-FEF4-4A4D-A0CB-F5F9F28F7CEA}" name="45,4 км" totalsRowFunction="min" dataDxfId="131" totalsRowDxfId="45"/>
    <tableColumn id="47" xr3:uid="{FB2BE4F6-1272-4D44-911F-7C317CECBB96}" name="45,4 км_" totalsRowFunction="min" dataDxfId="130" totalsRowDxfId="44">
      <calculatedColumnFormula>SUM(Table1[[#This Row],[T1]],Table1[[#This Row],[45,4 км]])</calculatedColumnFormula>
    </tableColumn>
    <tableColumn id="17" xr3:uid="{F991BC96-FEB0-A543-84B2-D630AAE66AEB}" name="48,2 км" totalsRowFunction="min" dataDxfId="129" totalsRowDxfId="43"/>
    <tableColumn id="48" xr3:uid="{D8E986A6-9465-5D40-9C66-789EE70229A6}" name="48,2 км_" totalsRowFunction="min" dataDxfId="128" totalsRowDxfId="42">
      <calculatedColumnFormula>SUM(Table1[[#This Row],[T1]],Table1[[#This Row],[48,2 км]])</calculatedColumnFormula>
    </tableColumn>
    <tableColumn id="18" xr3:uid="{5491AF6F-94B0-414A-9FE0-F35F9899BC0C}" name="52,2 км" totalsRowFunction="min" dataDxfId="127" totalsRowDxfId="41"/>
    <tableColumn id="49" xr3:uid="{96596F07-62AC-8D42-BAFD-FFB9DEDE7DE7}" name="52,2 км_" totalsRowFunction="min" dataDxfId="126" totalsRowDxfId="40">
      <calculatedColumnFormula>SUM(Table1[[#This Row],[T1]],Table1[[#This Row],[52,2 км]])</calculatedColumnFormula>
    </tableColumn>
    <tableColumn id="19" xr3:uid="{B7C36110-C143-5E4F-BD74-C3C7782281CB}" name="61,4 км" totalsRowFunction="min" dataDxfId="125" totalsRowDxfId="39"/>
    <tableColumn id="50" xr3:uid="{5B96EEF9-4A09-F74A-9BC1-FD775153C95C}" name="61,4 км_" totalsRowFunction="min" dataDxfId="124" totalsRowDxfId="38">
      <calculatedColumnFormula>SUM(Table1[[#This Row],[T1]],Table1[[#This Row],[61,4 км]])</calculatedColumnFormula>
    </tableColumn>
    <tableColumn id="20" xr3:uid="{9722EF63-18A1-CA4C-B2D9-0E72CCE4AD27}" name="63,9 км" totalsRowFunction="min" dataDxfId="123" totalsRowDxfId="37"/>
    <tableColumn id="51" xr3:uid="{114416AB-6C83-144B-9E6C-4095D7446FA6}" name="63,9 км_" totalsRowFunction="min" dataDxfId="122" totalsRowDxfId="36">
      <calculatedColumnFormula>SUM(Table1[[#This Row],[T1]],Table1[[#This Row],[63,9 км]])</calculatedColumnFormula>
    </tableColumn>
    <tableColumn id="21" xr3:uid="{B52E2F22-E3BF-6844-AD97-15237B467416}" name="68,1 км" totalsRowFunction="min" dataDxfId="121" totalsRowDxfId="35"/>
    <tableColumn id="52" xr3:uid="{06FDDCD7-A6B3-7E47-88EE-06E74C24ED5B}" name="68,1 км_" totalsRowFunction="min" dataDxfId="120" totalsRowDxfId="34">
      <calculatedColumnFormula>SUM(Table1[[#This Row],[T1]],Table1[[#This Row],[68,1 км]])</calculatedColumnFormula>
    </tableColumn>
    <tableColumn id="22" xr3:uid="{3A00F481-ED00-F842-8865-8E14B7563B0E}" name="70,9 км" totalsRowFunction="min" dataDxfId="119" totalsRowDxfId="33"/>
    <tableColumn id="53" xr3:uid="{87C89FC5-0505-3745-A08A-7B415D628E36}" name="70,9 км_" totalsRowFunction="min" dataDxfId="118" totalsRowDxfId="32">
      <calculatedColumnFormula>SUM(Table1[[#This Row],[T1]],Table1[[#This Row],[70,9 км]])</calculatedColumnFormula>
    </tableColumn>
    <tableColumn id="23" xr3:uid="{942FB1DA-07A2-5848-8CF6-E2665FC3DBC1}" name="74,9 км" totalsRowFunction="min" dataDxfId="117" totalsRowDxfId="31"/>
    <tableColumn id="54" xr3:uid="{5FB36487-9142-954D-8F13-6627448D1F57}" name="74,9 км_" totalsRowFunction="min" dataDxfId="116" totalsRowDxfId="30">
      <calculatedColumnFormula>SUM(Table1[[#This Row],[T1]],Table1[[#This Row],[74,9 км]])</calculatedColumnFormula>
    </tableColumn>
    <tableColumn id="24" xr3:uid="{BBA49BF8-A7B4-F44B-A38F-EFCD7E6B2681}" name="84,1 км" totalsRowFunction="min" dataDxfId="115" totalsRowDxfId="29"/>
    <tableColumn id="55" xr3:uid="{36FA0513-2D78-0347-8A08-66FD102D4AFB}" name="84,1 км_" totalsRowFunction="min" dataDxfId="114" totalsRowDxfId="28">
      <calculatedColumnFormula>SUM(Table1[[#This Row],[T1]],Table1[[#This Row],[84,1 км]])</calculatedColumnFormula>
    </tableColumn>
    <tableColumn id="25" xr3:uid="{3D3F2355-A3C8-DF4D-AA19-A4F2EAC53091}" name="86,6 км" totalsRowFunction="min" dataDxfId="113" totalsRowDxfId="27"/>
    <tableColumn id="56" xr3:uid="{B5257509-67E4-B243-ADE0-F79194EB5189}" name="86,6 км_" totalsRowFunction="min" dataDxfId="112" totalsRowDxfId="26">
      <calculatedColumnFormula>SUM(Table1[[#This Row],[T1]],Table1[[#This Row],[86,6 км]])</calculatedColumnFormula>
    </tableColumn>
    <tableColumn id="26" xr3:uid="{C41A9E31-7668-D247-A00B-6F628A41D4F0}" name="90 км" totalsRowFunction="min" dataDxfId="111" totalsRowDxfId="25"/>
    <tableColumn id="57" xr3:uid="{1FC7884F-0A0C-C244-B115-9FC3ABCD47FF}" name="90 км_" totalsRowFunction="min" dataDxfId="110" totalsRowDxfId="24">
      <calculatedColumnFormula>SUM(Table1[[#This Row],[T1]],Table1[[#This Row],[90 км]])</calculatedColumnFormula>
    </tableColumn>
    <tableColumn id="27" xr3:uid="{24B6AF1E-C288-E44D-9549-9B70A008BCA0}" name="Велогонка" totalsRowFunction="min" dataDxfId="109" totalsRowDxfId="23"/>
    <tableColumn id="28" xr3:uid="{52EAB07C-5ED4-8F46-B9B0-165A5E064A62}" name="T2" totalsRowFunction="min" dataDxfId="108" totalsRowDxfId="22"/>
    <tableColumn id="29" xr3:uid="{5AAFE13A-2B24-B749-AA18-74DA69C4F8CC}" name="1 км" totalsRowFunction="min" dataDxfId="107" totalsRowDxfId="21"/>
    <tableColumn id="58" xr3:uid="{8F2CC533-66D6-D440-8181-CD41B2E31CCB}" name="1 км_" totalsRowFunction="min" dataDxfId="106" totalsRowDxfId="20">
      <calculatedColumnFormula>SUM(Table1[[#This Row],[T2]],Table1[[#This Row],[1 км]])</calculatedColumnFormula>
    </tableColumn>
    <tableColumn id="30" xr3:uid="{6DEE053C-8850-C246-AF9F-BDD05EEA6A46}" name="3,5 км" totalsRowFunction="min" dataDxfId="105" totalsRowDxfId="19"/>
    <tableColumn id="59" xr3:uid="{64F404AD-0787-4041-806C-1F539BF4A56C}" name="3,5 км_" totalsRowFunction="min" dataDxfId="104" totalsRowDxfId="18">
      <calculatedColumnFormula>SUM(Table1[[#This Row],[T2]],Table1[[#This Row],[3,5 км]])</calculatedColumnFormula>
    </tableColumn>
    <tableColumn id="31" xr3:uid="{53838E7F-A7CA-3A4A-B253-CF46C1F069F5}" name="6 км" totalsRowFunction="min" dataDxfId="103" totalsRowDxfId="17"/>
    <tableColumn id="60" xr3:uid="{5DAD9EC5-57B1-9C4D-9469-71E772BA4FD8}" name="6 км_" totalsRowFunction="min" dataDxfId="102" totalsRowDxfId="16">
      <calculatedColumnFormula>SUM(Table1[[#This Row],[T2]],Table1[[#This Row],[6 км]])</calculatedColumnFormula>
    </tableColumn>
    <tableColumn id="32" xr3:uid="{D30B357C-0C9D-6C47-AF70-616DFB357B9A}" name="8,5 км" totalsRowFunction="min" dataDxfId="101" totalsRowDxfId="15"/>
    <tableColumn id="61" xr3:uid="{865DE2CD-2EAA-A54F-B93D-0EEAA6B533B7}" name="8,5 км_" totalsRowFunction="min" dataDxfId="100" totalsRowDxfId="14">
      <calculatedColumnFormula>SUM(Table1[[#This Row],[T2]],Table1[[#This Row],[8,5 км]])</calculatedColumnFormula>
    </tableColumn>
    <tableColumn id="33" xr3:uid="{04BCB0E5-B156-AF4A-B29B-5F5FB9048911}" name="10,5 км" totalsRowFunction="min" dataDxfId="99" totalsRowDxfId="13"/>
    <tableColumn id="62" xr3:uid="{9927E5D5-0E77-C64D-9A11-9AACC387A6D2}" name="10,5 км_" totalsRowFunction="min" dataDxfId="98" totalsRowDxfId="12">
      <calculatedColumnFormula>SUM(Table1[[#This Row],[T2]],Table1[[#This Row],[10,5 км]])</calculatedColumnFormula>
    </tableColumn>
    <tableColumn id="34" xr3:uid="{83DF2485-2631-724D-B982-4288C66F4EED}" name="11,5 км" totalsRowFunction="min" dataDxfId="97" totalsRowDxfId="11"/>
    <tableColumn id="63" xr3:uid="{74140929-9D33-4A43-95FE-AAA938552B8F}" name="11,5 км_" totalsRowFunction="min" dataDxfId="96" totalsRowDxfId="10">
      <calculatedColumnFormula>SUM(Table1[[#This Row],[T2]],Table1[[#This Row],[11,5 км]])</calculatedColumnFormula>
    </tableColumn>
    <tableColumn id="35" xr3:uid="{36FF2992-D0B5-F04A-BF3C-A97ADC95219B}" name="14 км" totalsRowFunction="min" dataDxfId="95" totalsRowDxfId="9"/>
    <tableColumn id="64" xr3:uid="{C3C40FAC-301E-7443-886B-D6AD7C1FCDA1}" name="14 км_" totalsRowFunction="min" dataDxfId="94" totalsRowDxfId="8">
      <calculatedColumnFormula>SUM(Table1[[#This Row],[T2]],Table1[[#This Row],[14 км]])</calculatedColumnFormula>
    </tableColumn>
    <tableColumn id="36" xr3:uid="{BA612263-C534-D046-B208-2802F7AECF8F}" name="16,5 км" totalsRowFunction="min" dataDxfId="93" totalsRowDxfId="7"/>
    <tableColumn id="65" xr3:uid="{14FB00D7-72DE-C545-B254-0B22A83DAB0B}" name="16,5 км_" totalsRowFunction="min" dataDxfId="92" totalsRowDxfId="6">
      <calculatedColumnFormula>SUM(Table1[[#This Row],[T2]],Table1[[#This Row],[16,5 км]])</calculatedColumnFormula>
    </tableColumn>
    <tableColumn id="37" xr3:uid="{EF9F476E-8B54-424E-9C7D-61B2A5BEFA6F}" name="19 км" totalsRowFunction="min" dataDxfId="91" totalsRowDxfId="5"/>
    <tableColumn id="66" xr3:uid="{7D66875D-1E20-754B-B3C3-7283CF7F0181}" name="19 км_" totalsRowFunction="min" dataDxfId="90" totalsRowDxfId="4">
      <calculatedColumnFormula>SUM(Table1[[#This Row],[T2]],Table1[[#This Row],[19 км]])</calculatedColumnFormula>
    </tableColumn>
    <tableColumn id="38" xr3:uid="{387C6F67-7A5F-D54F-950D-FA35967EA21A}" name="Финиш" totalsRowFunction="min" dataDxfId="89" totalsRowDxfId="3"/>
    <tableColumn id="67" xr3:uid="{0A25474C-0667-FD49-8F92-AA981B1FD795}" name="21,1 км_" totalsRowFunction="min" dataDxfId="88" totalsRowDxfId="2">
      <calculatedColumnFormula>SUM(Table1[[#This Row],[T2]],Table1[[#This Row],[Финиш]])</calculatedColumnFormula>
    </tableColumn>
    <tableColumn id="39" xr3:uid="{1DAA8C4D-3B57-9C49-A759-FB8FEB806ADB}" name="Результат" totalsRowFunction="min" dataDxfId="87" totalsRowDxfId="1"/>
    <tableColumn id="40" xr3:uid="{9D25F8CC-7779-914F-BDC5-0771B6A6FEA0}" name="Старт" totalsRowFunction="count" dataDxfId="86"/>
    <tableColumn id="68" xr3:uid="{1729010C-77F1-AA4C-A469-7D82E4F8E83E}" name="Плавание_" dataDxfId="85">
      <calculatedColumnFormula>Table1[[#This Row],[Плавание]]-Table1[[#Totals],[Плавание]]</calculatedColumnFormula>
    </tableColumn>
    <tableColumn id="104" xr3:uid="{4AE9DE1F-23B1-0446-8546-59F9BF5046AE}" name="Т1_" dataDxfId="84">
      <calculatedColumnFormula>Table1[[#This Row],[T1]]-Table1[[#Totals],[T1]]</calculatedColumnFormula>
    </tableColumn>
    <tableColumn id="103" xr3:uid="{33462284-B668-8E4C-9ABA-306A0F01635B}" name="Вело 16" dataDxfId="83">
      <calculatedColumnFormula>Table1[[#This Row],[16 км_]]-Table1[[#Totals],[16 км_]]</calculatedColumnFormula>
    </tableColumn>
    <tableColumn id="102" xr3:uid="{1E3F2795-CB9D-B749-86ED-78FCD3C5854F}" name="Вело 18,5" dataDxfId="82">
      <calculatedColumnFormula>Table1[[#This Row],[18,5 км_]]-Table1[[#Totals],[18,5 км_]]</calculatedColumnFormula>
    </tableColumn>
    <tableColumn id="101" xr3:uid="{5C4CDFE4-73C1-F349-8190-9946AE497DEF}" name="Вело 22,7" dataDxfId="81">
      <calculatedColumnFormula>Table1[[#This Row],[22,7 км_]]-Table1[[#Totals],[22,7 км_]]</calculatedColumnFormula>
    </tableColumn>
    <tableColumn id="100" xr3:uid="{34449FD1-ED0F-C04F-AB4D-4C7672061FFF}" name="Вело 38,7" dataDxfId="80">
      <calculatedColumnFormula>Table1[[#This Row],[38,7 км_]]-Table1[[#Totals],[38,7 км_]]</calculatedColumnFormula>
    </tableColumn>
    <tableColumn id="99" xr3:uid="{2C9856DD-A4E0-344C-8D44-AF648FB0CFEE}" name="Вело 41,2" dataDxfId="79">
      <calculatedColumnFormula>Table1[[#This Row],[41,2 км_]]-Table1[[#Totals],[41,2 км_]]</calculatedColumnFormula>
    </tableColumn>
    <tableColumn id="98" xr3:uid="{8B4B3659-B422-5D4F-8DB9-AD606F8631C2}" name="Вело 45,4" dataDxfId="78">
      <calculatedColumnFormula>Table1[[#This Row],[45,4 км_]]-Table1[[#Totals],[45,4 км_]]</calculatedColumnFormula>
    </tableColumn>
    <tableColumn id="97" xr3:uid="{C70D9D52-BC73-8340-A362-EF3C3DFACB14}" name="Вело 48,2" dataDxfId="77">
      <calculatedColumnFormula>Table1[[#This Row],[48,2 км_]]-Table1[[#Totals],[48,2 км_]]</calculatedColumnFormula>
    </tableColumn>
    <tableColumn id="96" xr3:uid="{8D930072-DCF2-F645-A9B6-C0BB5FAC32F1}" name="Вело 52,2" dataDxfId="76">
      <calculatedColumnFormula>Table1[[#This Row],[52,2 км_]]-Table1[[#Totals],[52,2 км_]]</calculatedColumnFormula>
    </tableColumn>
    <tableColumn id="95" xr3:uid="{3E474FB6-28B4-2144-9D00-D3DE05FFCE2E}" name="Вело 61,4" dataDxfId="75">
      <calculatedColumnFormula>Table1[[#This Row],[61,4 км_]]-Table1[[#Totals],[61,4 км_]]</calculatedColumnFormula>
    </tableColumn>
    <tableColumn id="94" xr3:uid="{CAD46842-01D1-AE41-AF34-B379E297FDB6}" name="Вело 63,9" dataDxfId="74">
      <calculatedColumnFormula>Table1[[#This Row],[63,9 км_]]-Table1[[#Totals],[63,9 км_]]</calculatedColumnFormula>
    </tableColumn>
    <tableColumn id="93" xr3:uid="{1C586975-6DFB-4A48-8E99-FC5FBB985213}" name="Вело 68,1" dataDxfId="73">
      <calculatedColumnFormula>Table1[[#This Row],[68,1 км_]]-Table1[[#Totals],[68,1 км_]]</calculatedColumnFormula>
    </tableColumn>
    <tableColumn id="92" xr3:uid="{8BB471F7-BC92-9646-8A4D-50095F86DF72}" name="Вело 70,9" dataDxfId="72">
      <calculatedColumnFormula>Table1[[#This Row],[70,9 км_]]-Table1[[#Totals],[70,9 км_]]</calculatedColumnFormula>
    </tableColumn>
    <tableColumn id="91" xr3:uid="{23D75E66-8C6C-674B-9F91-709ECBED6AD0}" name="Вело 74,9" dataDxfId="71">
      <calculatedColumnFormula>Table1[[#This Row],[74,9 км_]]-Table1[[#Totals],[74,9 км_]]</calculatedColumnFormula>
    </tableColumn>
    <tableColumn id="90" xr3:uid="{2E34BFAB-16C2-DF47-A920-C6C0FF964FB5}" name="Вело 84,1" dataDxfId="70">
      <calculatedColumnFormula>Table1[[#This Row],[84,1 км_]]-Table1[[#Totals],[84,1 км_]]</calculatedColumnFormula>
    </tableColumn>
    <tableColumn id="89" xr3:uid="{1B6376B5-5787-D446-AEC7-62A7E2B15AE1}" name="Вело 86,6" dataDxfId="69">
      <calculatedColumnFormula>Table1[[#This Row],[86,6 км_]]-Table1[[#Totals],[86,6 км_]]</calculatedColumnFormula>
    </tableColumn>
    <tableColumn id="88" xr3:uid="{FB8C2074-2C76-3549-811B-7ED949C84DDB}" name="Вело 90" dataDxfId="68">
      <calculatedColumnFormula>Table1[[#This Row],[90 км_]]-Table1[[#Totals],[90 км_]]</calculatedColumnFormula>
    </tableColumn>
    <tableColumn id="87" xr3:uid="{B13B9BE9-49F9-2F40-AEED-3C37A57650B1}" name="Т2" dataDxfId="67">
      <calculatedColumnFormula>Table1[[#This Row],[T2]]-Table1[[#Totals],[T2]]</calculatedColumnFormula>
    </tableColumn>
    <tableColumn id="86" xr3:uid="{D7AC79D7-CF80-2641-863E-51E1CB53425A}" name="Бег 1" dataDxfId="66">
      <calculatedColumnFormula>Table1[[#This Row],[1 км_]]-Table1[[#Totals],[1 км_]]</calculatedColumnFormula>
    </tableColumn>
    <tableColumn id="85" xr3:uid="{B4674188-C8D4-7C41-94E4-EA2C30DAEEF4}" name="Бег 3,5" dataDxfId="65">
      <calculatedColumnFormula>Table1[[#This Row],[3,5 км_]]-Table1[[#Totals],[3,5 км_]]</calculatedColumnFormula>
    </tableColumn>
    <tableColumn id="84" xr3:uid="{10980C23-37F4-5B4E-B20E-167B4286DFE8}" name="Бег 6" dataDxfId="64">
      <calculatedColumnFormula>Table1[[#This Row],[6 км_]]-Table1[[#Totals],[6 км_]]</calculatedColumnFormula>
    </tableColumn>
    <tableColumn id="83" xr3:uid="{A56028F2-B6CE-D345-9585-D162B83A93A4}" name="Бег 8,5" dataDxfId="63">
      <calculatedColumnFormula>Table1[[#This Row],[8,5 км_]]-Table1[[#Totals],[8,5 км_]]</calculatedColumnFormula>
    </tableColumn>
    <tableColumn id="82" xr3:uid="{8D40FC53-5C45-CD4E-83C6-C2176C2B9A26}" name="Бег 10,5" dataDxfId="62">
      <calculatedColumnFormula>Table1[[#This Row],[10,5 км_]]-Table1[[#Totals],[10,5 км_]]</calculatedColumnFormula>
    </tableColumn>
    <tableColumn id="81" xr3:uid="{90CCB144-A275-054D-89DA-7D7A2423B532}" name="Бег 11,5" dataDxfId="61">
      <calculatedColumnFormula>Table1[[#This Row],[11,5 км_]]-Table1[[#Totals],[11,5 км_]]</calculatedColumnFormula>
    </tableColumn>
    <tableColumn id="80" xr3:uid="{6AEBB01C-2420-8942-BA3C-E95F8CAC527C}" name="Бег 14" dataDxfId="60">
      <calculatedColumnFormula>Table1[[#This Row],[14 км_]]-Table1[[#Totals],[14 км_]]</calculatedColumnFormula>
    </tableColumn>
    <tableColumn id="79" xr3:uid="{D9D1A137-7B4D-B843-82A1-046D62BAC143}" name="Бег 16,5" dataDxfId="59">
      <calculatedColumnFormula>Table1[[#This Row],[16,5 км_]]-Table1[[#Totals],[16,5 км_]]</calculatedColumnFormula>
    </tableColumn>
    <tableColumn id="78" xr3:uid="{87ECCABC-470C-A446-BB17-D70A99DCEA5B}" name="Бег 19" dataDxfId="58">
      <calculatedColumnFormula>Table1[[#This Row],[19 км_]]-Table1[[#Totals],[19 км_]]</calculatedColumnFormula>
    </tableColumn>
    <tableColumn id="77" xr3:uid="{F6135821-229A-5348-B4A2-A0EAF132D51C}" name="Бег 21,1" dataDxfId="0">
      <calculatedColumnFormula>Table1[[#This Row],[21,1 км_]]-Table1[[#Totals],[21,1 км_]]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3647-6966-0049-80DA-D2E84607ECF5}">
  <dimension ref="A1:CQ232"/>
  <sheetViews>
    <sheetView tabSelected="1" zoomScale="119" zoomScaleNormal="63" workbookViewId="0">
      <selection activeCell="BN2" sqref="BN2"/>
    </sheetView>
  </sheetViews>
  <sheetFormatPr baseColWidth="10" defaultRowHeight="16" x14ac:dyDescent="0.2"/>
  <cols>
    <col min="1" max="1" width="8.83203125" customWidth="1"/>
    <col min="2" max="2" width="9" customWidth="1"/>
    <col min="3" max="3" width="14.33203125" bestFit="1" customWidth="1"/>
    <col min="4" max="4" width="11.6640625" bestFit="1" customWidth="1"/>
    <col min="5" max="5" width="10.1640625" customWidth="1"/>
    <col min="6" max="6" width="19.5" bestFit="1" customWidth="1"/>
    <col min="7" max="7" width="25.5" bestFit="1" customWidth="1"/>
    <col min="8" max="8" width="25.1640625" bestFit="1" customWidth="1"/>
    <col min="9" max="9" width="11.6640625" style="1" customWidth="1"/>
    <col min="10" max="10" width="8.1640625" style="1" bestFit="1" customWidth="1"/>
    <col min="11" max="11" width="8.33203125" style="1" customWidth="1"/>
    <col min="12" max="25" width="9.83203125" style="1" customWidth="1"/>
    <col min="26" max="26" width="8.33203125" style="1" customWidth="1"/>
    <col min="27" max="27" width="12.33203125" style="1" customWidth="1"/>
    <col min="28" max="29" width="8.1640625" style="1" bestFit="1" customWidth="1"/>
    <col min="30" max="30" width="8.83203125" style="1" customWidth="1"/>
    <col min="31" max="31" width="8.1640625" style="1" bestFit="1" customWidth="1"/>
    <col min="32" max="32" width="8.83203125" style="1" customWidth="1"/>
    <col min="33" max="34" width="9.83203125" style="1" customWidth="1"/>
    <col min="35" max="35" width="8.33203125" style="1" customWidth="1"/>
    <col min="36" max="36" width="9.83203125" style="1" customWidth="1"/>
    <col min="37" max="37" width="8.33203125" style="1" customWidth="1"/>
    <col min="38" max="38" width="9.33203125" style="1" customWidth="1"/>
    <col min="39" max="39" width="11.83203125" style="1" customWidth="1"/>
    <col min="40" max="40" width="10.83203125" style="1"/>
  </cols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385</v>
      </c>
      <c r="M1" s="1" t="s">
        <v>11</v>
      </c>
      <c r="N1" s="1" t="s">
        <v>386</v>
      </c>
      <c r="O1" s="1" t="s">
        <v>12</v>
      </c>
      <c r="P1" s="1" t="s">
        <v>387</v>
      </c>
      <c r="Q1" s="1" t="s">
        <v>13</v>
      </c>
      <c r="R1" s="1" t="s">
        <v>388</v>
      </c>
      <c r="S1" s="1" t="s">
        <v>14</v>
      </c>
      <c r="T1" s="1" t="s">
        <v>389</v>
      </c>
      <c r="U1" s="1" t="s">
        <v>15</v>
      </c>
      <c r="V1" s="1" t="s">
        <v>390</v>
      </c>
      <c r="W1" s="1" t="s">
        <v>16</v>
      </c>
      <c r="X1" s="1" t="s">
        <v>391</v>
      </c>
      <c r="Y1" s="1" t="s">
        <v>17</v>
      </c>
      <c r="Z1" s="1" t="s">
        <v>392</v>
      </c>
      <c r="AA1" s="1" t="s">
        <v>18</v>
      </c>
      <c r="AB1" s="1" t="s">
        <v>393</v>
      </c>
      <c r="AC1" s="1" t="s">
        <v>19</v>
      </c>
      <c r="AD1" s="1" t="s">
        <v>394</v>
      </c>
      <c r="AE1" s="1" t="s">
        <v>20</v>
      </c>
      <c r="AF1" s="1" t="s">
        <v>395</v>
      </c>
      <c r="AG1" s="1" t="s">
        <v>21</v>
      </c>
      <c r="AH1" s="1" t="s">
        <v>396</v>
      </c>
      <c r="AI1" s="1" t="s">
        <v>22</v>
      </c>
      <c r="AJ1" s="1" t="s">
        <v>397</v>
      </c>
      <c r="AK1" s="1" t="s">
        <v>23</v>
      </c>
      <c r="AL1" s="1" t="s">
        <v>398</v>
      </c>
      <c r="AM1" s="1" t="s">
        <v>24</v>
      </c>
      <c r="AN1" s="1" t="s">
        <v>399</v>
      </c>
      <c r="AO1" s="1" t="s">
        <v>25</v>
      </c>
      <c r="AP1" s="1" t="s">
        <v>400</v>
      </c>
      <c r="AQ1" s="1" t="s">
        <v>26</v>
      </c>
      <c r="AR1" s="1" t="s">
        <v>27</v>
      </c>
      <c r="AS1" s="1" t="s">
        <v>28</v>
      </c>
      <c r="AT1" s="1" t="s">
        <v>401</v>
      </c>
      <c r="AU1" s="1" t="s">
        <v>29</v>
      </c>
      <c r="AV1" s="1" t="s">
        <v>402</v>
      </c>
      <c r="AW1" s="1" t="s">
        <v>30</v>
      </c>
      <c r="AX1" s="1" t="s">
        <v>403</v>
      </c>
      <c r="AY1" s="1" t="s">
        <v>31</v>
      </c>
      <c r="AZ1" s="1" t="s">
        <v>404</v>
      </c>
      <c r="BA1" s="1" t="s">
        <v>32</v>
      </c>
      <c r="BB1" s="1" t="s">
        <v>405</v>
      </c>
      <c r="BC1" s="1" t="s">
        <v>33</v>
      </c>
      <c r="BD1" s="1" t="s">
        <v>406</v>
      </c>
      <c r="BE1" s="1" t="s">
        <v>34</v>
      </c>
      <c r="BF1" s="1" t="s">
        <v>407</v>
      </c>
      <c r="BG1" s="1" t="s">
        <v>35</v>
      </c>
      <c r="BH1" s="1" t="s">
        <v>408</v>
      </c>
      <c r="BI1" s="1" t="s">
        <v>36</v>
      </c>
      <c r="BJ1" s="1" t="s">
        <v>409</v>
      </c>
      <c r="BK1" s="1" t="s">
        <v>37</v>
      </c>
      <c r="BL1" s="1" t="s">
        <v>410</v>
      </c>
      <c r="BM1" s="1" t="s">
        <v>38</v>
      </c>
      <c r="BN1" s="1" t="s">
        <v>384</v>
      </c>
      <c r="BO1" s="1" t="s">
        <v>412</v>
      </c>
      <c r="BP1" s="1" t="s">
        <v>413</v>
      </c>
      <c r="BQ1" s="1" t="s">
        <v>414</v>
      </c>
      <c r="BR1" s="1" t="s">
        <v>415</v>
      </c>
      <c r="BS1" s="1" t="s">
        <v>416</v>
      </c>
      <c r="BT1" s="1" t="s">
        <v>417</v>
      </c>
      <c r="BU1" s="1" t="s">
        <v>418</v>
      </c>
      <c r="BV1" s="1" t="s">
        <v>419</v>
      </c>
      <c r="BW1" s="1" t="s">
        <v>420</v>
      </c>
      <c r="BX1" s="1" t="s">
        <v>421</v>
      </c>
      <c r="BY1" s="1" t="s">
        <v>422</v>
      </c>
      <c r="BZ1" s="1" t="s">
        <v>423</v>
      </c>
      <c r="CA1" s="1" t="s">
        <v>424</v>
      </c>
      <c r="CB1" s="1" t="s">
        <v>425</v>
      </c>
      <c r="CC1" s="1" t="s">
        <v>426</v>
      </c>
      <c r="CD1" s="1" t="s">
        <v>427</v>
      </c>
      <c r="CE1" s="1" t="s">
        <v>428</v>
      </c>
      <c r="CF1" s="1" t="s">
        <v>429</v>
      </c>
      <c r="CG1" s="1" t="s">
        <v>430</v>
      </c>
      <c r="CH1" s="1" t="s">
        <v>431</v>
      </c>
      <c r="CI1" s="1" t="s">
        <v>432</v>
      </c>
      <c r="CJ1" s="1" t="s">
        <v>433</v>
      </c>
      <c r="CK1" s="1" t="s">
        <v>434</v>
      </c>
      <c r="CL1" s="1" t="s">
        <v>435</v>
      </c>
      <c r="CM1" s="1" t="s">
        <v>436</v>
      </c>
      <c r="CN1" s="1" t="s">
        <v>437</v>
      </c>
      <c r="CO1" s="1" t="s">
        <v>438</v>
      </c>
      <c r="CP1" s="1" t="s">
        <v>439</v>
      </c>
      <c r="CQ1" s="1" t="s">
        <v>440</v>
      </c>
    </row>
    <row r="2" spans="1:95" x14ac:dyDescent="0.2">
      <c r="A2">
        <v>1</v>
      </c>
      <c r="B2">
        <v>1</v>
      </c>
      <c r="C2" t="s">
        <v>39</v>
      </c>
      <c r="D2" t="s">
        <v>40</v>
      </c>
      <c r="E2">
        <v>37</v>
      </c>
      <c r="F2" t="s">
        <v>41</v>
      </c>
      <c r="G2" t="s">
        <v>42</v>
      </c>
      <c r="H2" t="s">
        <v>43</v>
      </c>
      <c r="I2" s="1">
        <v>1.7604166666666667E-2</v>
      </c>
      <c r="J2" s="1">
        <v>1.8657407407407407E-2</v>
      </c>
      <c r="K2" s="1">
        <v>1.6909722222222225E-2</v>
      </c>
      <c r="L2" s="1">
        <f>SUM(Table1[[#This Row],[T1]],Table1[[#This Row],[16 км]])</f>
        <v>3.5567129629629629E-2</v>
      </c>
      <c r="M2" s="1">
        <v>1.9259259259259261E-2</v>
      </c>
      <c r="N2" s="1">
        <f>SUM(Table1[[#This Row],[T1]],Table1[[#This Row],[18,5 км]])</f>
        <v>3.7916666666666668E-2</v>
      </c>
      <c r="O2" s="1">
        <v>2.3379629629629629E-2</v>
      </c>
      <c r="P2" s="1">
        <f>SUM(Table1[[#This Row],[T1]],Table1[[#This Row],[22,7 км]])</f>
        <v>4.2037037037037039E-2</v>
      </c>
      <c r="Q2" s="1">
        <v>3.9930555555555559E-2</v>
      </c>
      <c r="R2" s="1">
        <f>SUM(Table1[[#This Row],[T1]],Table1[[#This Row],[38,7 км]])</f>
        <v>5.8587962962962967E-2</v>
      </c>
      <c r="S2" s="1">
        <v>4.2291666666666665E-2</v>
      </c>
      <c r="T2" s="1">
        <f>SUM(Table1[[#This Row],[T1]],Table1[[#This Row],[41,2 км]])</f>
        <v>6.0949074074074072E-2</v>
      </c>
      <c r="U2" s="1">
        <v>4.6504629629629625E-2</v>
      </c>
      <c r="V2" s="1">
        <f>SUM(Table1[[#This Row],[T1]],Table1[[#This Row],[45,4 км]])</f>
        <v>6.5162037037037032E-2</v>
      </c>
      <c r="W2" s="1">
        <v>4.9189814814814818E-2</v>
      </c>
      <c r="X2" s="1">
        <f>SUM(Table1[[#This Row],[T1]],Table1[[#This Row],[48,2 км]])</f>
        <v>6.7847222222222225E-2</v>
      </c>
      <c r="Y2" s="1">
        <v>5.3159722222222226E-2</v>
      </c>
      <c r="Z2" s="1">
        <f>SUM(Table1[[#This Row],[T1]],Table1[[#This Row],[52,2 км]])</f>
        <v>7.1817129629629634E-2</v>
      </c>
      <c r="AA2" s="1">
        <v>6.3113425925925934E-2</v>
      </c>
      <c r="AB2" s="1">
        <f>SUM(Table1[[#This Row],[T1]],Table1[[#This Row],[61,4 км]])</f>
        <v>8.1770833333333348E-2</v>
      </c>
      <c r="AC2" s="1">
        <v>6.5509259259259267E-2</v>
      </c>
      <c r="AD2" s="1">
        <f>SUM(Table1[[#This Row],[T1]],Table1[[#This Row],[63,9 км]])</f>
        <v>8.4166666666666667E-2</v>
      </c>
      <c r="AE2" s="1">
        <v>6.9930555555555551E-2</v>
      </c>
      <c r="AF2" s="1">
        <f>SUM(Table1[[#This Row],[T1]],Table1[[#This Row],[68,1 км]])</f>
        <v>8.8587962962962952E-2</v>
      </c>
      <c r="AG2" s="1">
        <v>7.2812500000000002E-2</v>
      </c>
      <c r="AH2" s="1">
        <f>SUM(Table1[[#This Row],[T1]],Table1[[#This Row],[70,9 км]])</f>
        <v>9.1469907407407403E-2</v>
      </c>
      <c r="AI2" s="1">
        <v>7.7048611111111109E-2</v>
      </c>
      <c r="AJ2" s="1">
        <f>SUM(Table1[[#This Row],[T1]],Table1[[#This Row],[74,9 км]])</f>
        <v>9.570601851851851E-2</v>
      </c>
      <c r="AK2" s="1">
        <v>8.7662037037037024E-2</v>
      </c>
      <c r="AL2" s="1">
        <f>SUM(Table1[[#This Row],[T1]],Table1[[#This Row],[84,1 км]])</f>
        <v>0.10631944444444444</v>
      </c>
      <c r="AM2" s="1">
        <v>8.998842592592593E-2</v>
      </c>
      <c r="AN2" s="1">
        <f>SUM(Table1[[#This Row],[T1]],Table1[[#This Row],[86,6 км]])</f>
        <v>0.10864583333333333</v>
      </c>
      <c r="AO2" s="1">
        <v>9.2696759259259257E-2</v>
      </c>
      <c r="AP2" s="1">
        <f>SUM(Table1[[#This Row],[T1]],Table1[[#This Row],[90 км]])</f>
        <v>0.11135416666666667</v>
      </c>
      <c r="AQ2" s="1">
        <v>0.11135416666666666</v>
      </c>
      <c r="AR2" s="1">
        <v>0.1125462962962963</v>
      </c>
      <c r="AS2" s="1">
        <v>3.3101851851851851E-3</v>
      </c>
      <c r="AT2" s="1">
        <f>SUM(Table1[[#This Row],[T2]],Table1[[#This Row],[1 км]])</f>
        <v>0.11585648148148148</v>
      </c>
      <c r="AU2" s="1">
        <v>1.0925925925925924E-2</v>
      </c>
      <c r="AV2" s="1">
        <f>SUM(Table1[[#This Row],[T2]],Table1[[#This Row],[3,5 км]])</f>
        <v>0.12347222222222222</v>
      </c>
      <c r="AW2" s="1">
        <v>1.6168981481481482E-2</v>
      </c>
      <c r="AX2" s="1">
        <f>SUM(Table1[[#This Row],[T2]],Table1[[#This Row],[6 км]])</f>
        <v>0.12871527777777778</v>
      </c>
      <c r="AY2" s="1">
        <v>2.1863425925925925E-2</v>
      </c>
      <c r="AZ2" s="1">
        <f>SUM(Table1[[#This Row],[T2]],Table1[[#This Row],[8,5 км]])</f>
        <v>0.13440972222222222</v>
      </c>
      <c r="BA2" s="1">
        <v>2.5833333333333333E-2</v>
      </c>
      <c r="BB2" s="1">
        <f>SUM(Table1[[#This Row],[T2]],Table1[[#This Row],[10,5 км]])</f>
        <v>0.13837962962962963</v>
      </c>
      <c r="BC2" s="1">
        <v>2.9224537037037038E-2</v>
      </c>
      <c r="BD2" s="1">
        <f>SUM(Table1[[#This Row],[T2]],Table1[[#This Row],[11,5 км]])</f>
        <v>0.14177083333333335</v>
      </c>
      <c r="BE2" s="1">
        <v>3.6932870370370366E-2</v>
      </c>
      <c r="BF2" s="1">
        <f>SUM(Table1[[#This Row],[T2]],Table1[[#This Row],[14 км]])</f>
        <v>0.14947916666666666</v>
      </c>
      <c r="BG2" s="1">
        <v>4.2453703703703709E-2</v>
      </c>
      <c r="BH2" s="1">
        <f>SUM(Table1[[#This Row],[T2]],Table1[[#This Row],[16,5 км]])</f>
        <v>0.155</v>
      </c>
      <c r="BI2" s="1">
        <v>4.8449074074074082E-2</v>
      </c>
      <c r="BJ2" s="1">
        <f>SUM(Table1[[#This Row],[T2]],Table1[[#This Row],[19 км]])</f>
        <v>0.16099537037037037</v>
      </c>
      <c r="BK2" s="1">
        <v>5.2789351851851851E-2</v>
      </c>
      <c r="BL2" s="1">
        <f>SUM(Table1[[#This Row],[T2]],Table1[[#This Row],[Финиш]])</f>
        <v>0.16533564814814816</v>
      </c>
      <c r="BM2" s="1">
        <v>0.16533564814814813</v>
      </c>
      <c r="BN2" s="1">
        <v>0</v>
      </c>
      <c r="BO2" s="1">
        <f>Table1[[#This Row],[Плавание]]-Table1[[#Totals],[Плавание]]</f>
        <v>0</v>
      </c>
      <c r="BP2" s="1">
        <f>Table1[[#This Row],[T1]]-Table1[[#Totals],[T1]]</f>
        <v>0</v>
      </c>
      <c r="BQ2" s="1">
        <f>Table1[[#This Row],[16 км_]]-Table1[[#Totals],[16 км_]]</f>
        <v>0</v>
      </c>
      <c r="BR2" s="1">
        <f>Table1[[#This Row],[18,5 км_]]-Table1[[#Totals],[18,5 км_]]</f>
        <v>0</v>
      </c>
      <c r="BS2" s="1">
        <f>Table1[[#This Row],[22,7 км_]]-Table1[[#Totals],[22,7 км_]]</f>
        <v>0</v>
      </c>
      <c r="BT2" s="1">
        <f>Table1[[#This Row],[38,7 км_]]-Table1[[#Totals],[38,7 км_]]</f>
        <v>0</v>
      </c>
      <c r="BU2" s="1">
        <f>Table1[[#This Row],[41,2 км_]]-Table1[[#Totals],[41,2 км_]]</f>
        <v>0</v>
      </c>
      <c r="BV2" s="1">
        <f>Table1[[#This Row],[45,4 км_]]-Table1[[#Totals],[45,4 км_]]</f>
        <v>0</v>
      </c>
      <c r="BW2" s="1">
        <f>Table1[[#This Row],[48,2 км_]]-Table1[[#Totals],[48,2 км_]]</f>
        <v>0</v>
      </c>
      <c r="BX2" s="1">
        <f>Table1[[#This Row],[52,2 км_]]-Table1[[#Totals],[52,2 км_]]</f>
        <v>0</v>
      </c>
      <c r="BY2" s="1">
        <f>Table1[[#This Row],[61,4 км_]]-Table1[[#Totals],[61,4 км_]]</f>
        <v>0</v>
      </c>
      <c r="BZ2" s="1">
        <f>Table1[[#This Row],[63,9 км_]]-Table1[[#Totals],[63,9 км_]]</f>
        <v>0</v>
      </c>
      <c r="CA2" s="1">
        <f>Table1[[#This Row],[68,1 км_]]-Table1[[#Totals],[68,1 км_]]</f>
        <v>0</v>
      </c>
      <c r="CB2" s="1">
        <f>Table1[[#This Row],[70,9 км_]]-Table1[[#Totals],[70,9 км_]]</f>
        <v>0</v>
      </c>
      <c r="CC2" s="1">
        <f>Table1[[#This Row],[74,9 км_]]-Table1[[#Totals],[74,9 км_]]</f>
        <v>0</v>
      </c>
      <c r="CD2" s="1">
        <f>Table1[[#This Row],[84,1 км_]]-Table1[[#Totals],[84,1 км_]]</f>
        <v>0</v>
      </c>
      <c r="CE2" s="1">
        <f>Table1[[#This Row],[86,6 км_]]-Table1[[#Totals],[86,6 км_]]</f>
        <v>0</v>
      </c>
      <c r="CF2" s="1">
        <f>Table1[[#This Row],[90 км_]]-Table1[[#Totals],[90 км_]]</f>
        <v>0</v>
      </c>
      <c r="CG2" s="1">
        <f>Table1[[#This Row],[T2]]-Table1[[#Totals],[T2]]</f>
        <v>0</v>
      </c>
      <c r="CH2" s="1">
        <f>Table1[[#This Row],[1 км_]]-Table1[[#Totals],[1 км_]]</f>
        <v>0</v>
      </c>
      <c r="CI2" s="1">
        <f>Table1[[#This Row],[3,5 км_]]-Table1[[#Totals],[3,5 км_]]</f>
        <v>0</v>
      </c>
      <c r="CJ2" s="1">
        <f>Table1[[#This Row],[6 км_]]-Table1[[#Totals],[6 км_]]</f>
        <v>0</v>
      </c>
      <c r="CK2" s="1">
        <f>Table1[[#This Row],[8,5 км_]]-Table1[[#Totals],[8,5 км_]]</f>
        <v>0</v>
      </c>
      <c r="CL2" s="1">
        <f>Table1[[#This Row],[10,5 км_]]-Table1[[#Totals],[10,5 км_]]</f>
        <v>0</v>
      </c>
      <c r="CM2" s="1">
        <f>Table1[[#This Row],[11,5 км_]]-Table1[[#Totals],[11,5 км_]]</f>
        <v>0</v>
      </c>
      <c r="CN2" s="1">
        <f>Table1[[#This Row],[14 км_]]-Table1[[#Totals],[14 км_]]</f>
        <v>0</v>
      </c>
      <c r="CO2" s="1">
        <f>Table1[[#This Row],[16,5 км_]]-Table1[[#Totals],[16,5 км_]]</f>
        <v>0</v>
      </c>
      <c r="CP2" s="1">
        <f>Table1[[#This Row],[19 км_]]-Table1[[#Totals],[19 км_]]</f>
        <v>0</v>
      </c>
      <c r="CQ2" s="1">
        <f>Table1[[#This Row],[21,1 км_]]-Table1[[#Totals],[21,1 км_]]</f>
        <v>0</v>
      </c>
    </row>
    <row r="3" spans="1:95" x14ac:dyDescent="0.2">
      <c r="A3">
        <v>2</v>
      </c>
      <c r="B3">
        <v>247</v>
      </c>
      <c r="C3" t="s">
        <v>44</v>
      </c>
      <c r="D3" t="s">
        <v>45</v>
      </c>
      <c r="E3">
        <v>30</v>
      </c>
      <c r="F3" t="s">
        <v>46</v>
      </c>
      <c r="H3" t="s">
        <v>47</v>
      </c>
      <c r="I3" s="1">
        <v>1.892361111111111E-2</v>
      </c>
      <c r="J3" s="1">
        <v>2.0092592592592592E-2</v>
      </c>
      <c r="K3" s="1">
        <v>1.7835648148148149E-2</v>
      </c>
      <c r="L3" s="1">
        <f>SUM(Table1[[#This Row],[T1]],Table1[[#This Row],[16 км]])</f>
        <v>3.7928240740740742E-2</v>
      </c>
      <c r="M3" s="1">
        <v>2.0324074074074074E-2</v>
      </c>
      <c r="N3" s="1">
        <f>SUM(Table1[[#This Row],[T1]],Table1[[#This Row],[18,5 км]])</f>
        <v>4.041666666666667E-2</v>
      </c>
      <c r="O3" s="1">
        <v>2.4687499999999998E-2</v>
      </c>
      <c r="P3" s="1">
        <f>SUM(Table1[[#This Row],[T1]],Table1[[#This Row],[22,7 км]])</f>
        <v>4.4780092592592594E-2</v>
      </c>
      <c r="Q3" s="1">
        <v>4.2222222222222223E-2</v>
      </c>
      <c r="R3" s="1">
        <f>SUM(Table1[[#This Row],[T1]],Table1[[#This Row],[38,7 км]])</f>
        <v>6.2314814814814816E-2</v>
      </c>
      <c r="S3" s="1">
        <v>4.4722222222222219E-2</v>
      </c>
      <c r="T3" s="1">
        <f>SUM(Table1[[#This Row],[T1]],Table1[[#This Row],[41,2 км]])</f>
        <v>6.4814814814814811E-2</v>
      </c>
      <c r="U3" s="1">
        <v>4.9155092592592597E-2</v>
      </c>
      <c r="V3" s="1">
        <f>SUM(Table1[[#This Row],[T1]],Table1[[#This Row],[45,4 км]])</f>
        <v>6.924768518518519E-2</v>
      </c>
      <c r="W3" s="1">
        <v>5.1990740740740747E-2</v>
      </c>
      <c r="X3" s="1">
        <f>SUM(Table1[[#This Row],[T1]],Table1[[#This Row],[48,2 км]])</f>
        <v>7.2083333333333333E-2</v>
      </c>
      <c r="Y3" s="1">
        <v>5.6296296296296296E-2</v>
      </c>
      <c r="Z3" s="1">
        <f>SUM(Table1[[#This Row],[T1]],Table1[[#This Row],[52,2 км]])</f>
        <v>7.6388888888888895E-2</v>
      </c>
      <c r="AA3" s="1">
        <v>6.626157407407407E-2</v>
      </c>
      <c r="AB3" s="1">
        <f>SUM(Table1[[#This Row],[T1]],Table1[[#This Row],[61,4 км]])</f>
        <v>8.6354166666666662E-2</v>
      </c>
      <c r="AC3" s="1">
        <v>6.8645833333333336E-2</v>
      </c>
      <c r="AD3" s="1">
        <f>SUM(Table1[[#This Row],[T1]],Table1[[#This Row],[63,9 км]])</f>
        <v>8.8738425925925929E-2</v>
      </c>
      <c r="AE3" s="1">
        <v>7.3032407407407407E-2</v>
      </c>
      <c r="AF3" s="1">
        <f>SUM(Table1[[#This Row],[T1]],Table1[[#This Row],[68,1 км]])</f>
        <v>9.3124999999999999E-2</v>
      </c>
      <c r="AG3" s="1">
        <v>7.5833333333333336E-2</v>
      </c>
      <c r="AH3" s="1">
        <f>SUM(Table1[[#This Row],[T1]],Table1[[#This Row],[70,9 км]])</f>
        <v>9.5925925925925928E-2</v>
      </c>
      <c r="AI3" s="1">
        <v>8.0081018518518524E-2</v>
      </c>
      <c r="AJ3" s="1">
        <f>SUM(Table1[[#This Row],[T1]],Table1[[#This Row],[74,9 км]])</f>
        <v>0.10017361111111112</v>
      </c>
      <c r="AK3" s="1">
        <v>9.0347222222222232E-2</v>
      </c>
      <c r="AL3" s="1">
        <f>SUM(Table1[[#This Row],[T1]],Table1[[#This Row],[84,1 км]])</f>
        <v>0.11043981481481482</v>
      </c>
      <c r="AM3" s="1">
        <v>9.2812500000000006E-2</v>
      </c>
      <c r="AN3" s="1">
        <f>SUM(Table1[[#This Row],[T1]],Table1[[#This Row],[86,6 км]])</f>
        <v>0.1129050925925926</v>
      </c>
      <c r="AO3" s="1">
        <v>9.5810185185185179E-2</v>
      </c>
      <c r="AP3" s="1">
        <f>SUM(Table1[[#This Row],[T1]],Table1[[#This Row],[90 км]])</f>
        <v>0.11590277777777777</v>
      </c>
      <c r="AQ3" s="1">
        <v>0.11590277777777779</v>
      </c>
      <c r="AR3" s="1">
        <v>0.11739583333333332</v>
      </c>
      <c r="AS3" s="1">
        <v>3.3101851851851851E-3</v>
      </c>
      <c r="AT3" s="1">
        <f>SUM(Table1[[#This Row],[T2]],Table1[[#This Row],[1 км]])</f>
        <v>0.1207060185185185</v>
      </c>
      <c r="AU3" s="1">
        <v>1.0810185185185185E-2</v>
      </c>
      <c r="AV3" s="1">
        <f>SUM(Table1[[#This Row],[T2]],Table1[[#This Row],[3,5 км]])</f>
        <v>0.12820601851851851</v>
      </c>
      <c r="AW3" s="1">
        <v>1.6122685185185184E-2</v>
      </c>
      <c r="AX3" s="1">
        <f>SUM(Table1[[#This Row],[T2]],Table1[[#This Row],[6 км]])</f>
        <v>0.13351851851851851</v>
      </c>
      <c r="AY3" s="1">
        <v>2.1759259259259259E-2</v>
      </c>
      <c r="AZ3" s="1">
        <f>SUM(Table1[[#This Row],[T2]],Table1[[#This Row],[8,5 км]])</f>
        <v>0.13915509259259259</v>
      </c>
      <c r="BA3" s="1">
        <v>2.5706018518518517E-2</v>
      </c>
      <c r="BB3" s="1">
        <f>SUM(Table1[[#This Row],[T2]],Table1[[#This Row],[10,5 км]])</f>
        <v>0.14310185185185184</v>
      </c>
      <c r="BC3" s="1">
        <v>2.9074074074074075E-2</v>
      </c>
      <c r="BD3" s="1">
        <f>SUM(Table1[[#This Row],[T2]],Table1[[#This Row],[11,5 км]])</f>
        <v>0.1464699074074074</v>
      </c>
      <c r="BE3" s="1">
        <v>3.6446759259259262E-2</v>
      </c>
      <c r="BF3" s="1">
        <f>SUM(Table1[[#This Row],[T2]],Table1[[#This Row],[14 км]])</f>
        <v>0.15384259259259259</v>
      </c>
      <c r="BG3" s="1">
        <v>4.1724537037037039E-2</v>
      </c>
      <c r="BH3" s="1">
        <f>SUM(Table1[[#This Row],[T2]],Table1[[#This Row],[16,5 км]])</f>
        <v>0.15912037037037036</v>
      </c>
      <c r="BI3" s="1">
        <v>4.7303240740740743E-2</v>
      </c>
      <c r="BJ3" s="1">
        <f>SUM(Table1[[#This Row],[T2]],Table1[[#This Row],[19 км]])</f>
        <v>0.16469907407407408</v>
      </c>
      <c r="BK3" s="1">
        <v>5.1168981481481489E-2</v>
      </c>
      <c r="BL3" s="1">
        <f>SUM(Table1[[#This Row],[T2]],Table1[[#This Row],[Финиш]])</f>
        <v>0.16856481481481481</v>
      </c>
      <c r="BM3" s="1">
        <v>0.16855324074074074</v>
      </c>
      <c r="BN3" s="1">
        <v>0</v>
      </c>
      <c r="BO3" s="1">
        <f>Table1[[#This Row],[Плавание]]-Table1[[#Totals],[Плавание]]</f>
        <v>1.3194444444444425E-3</v>
      </c>
      <c r="BP3" s="1">
        <f>Table1[[#This Row],[T1]]-Table1[[#Totals],[T1]]</f>
        <v>1.4351851851851852E-3</v>
      </c>
      <c r="BQ3" s="1">
        <f>Table1[[#This Row],[16 км_]]-Table1[[#Totals],[16 км_]]</f>
        <v>2.3611111111111124E-3</v>
      </c>
      <c r="BR3" s="1">
        <f>Table1[[#This Row],[18,5 км_]]-Table1[[#Totals],[18,5 км_]]</f>
        <v>2.5000000000000022E-3</v>
      </c>
      <c r="BS3" s="1">
        <f>Table1[[#This Row],[22,7 км_]]-Table1[[#Totals],[22,7 км_]]</f>
        <v>2.7430555555555541E-3</v>
      </c>
      <c r="BT3" s="1">
        <f>Table1[[#This Row],[38,7 км_]]-Table1[[#Totals],[38,7 км_]]</f>
        <v>3.7268518518518493E-3</v>
      </c>
      <c r="BU3" s="1">
        <f>Table1[[#This Row],[41,2 км_]]-Table1[[#Totals],[41,2 км_]]</f>
        <v>3.865740740740739E-3</v>
      </c>
      <c r="BV3" s="1">
        <f>Table1[[#This Row],[45,4 км_]]-Table1[[#Totals],[45,4 км_]]</f>
        <v>4.0856481481481577E-3</v>
      </c>
      <c r="BW3" s="1">
        <f>Table1[[#This Row],[48,2 км_]]-Table1[[#Totals],[48,2 км_]]</f>
        <v>4.2361111111111072E-3</v>
      </c>
      <c r="BX3" s="1">
        <f>Table1[[#This Row],[52,2 км_]]-Table1[[#Totals],[52,2 км_]]</f>
        <v>4.5717592592592615E-3</v>
      </c>
      <c r="BY3" s="1">
        <f>Table1[[#This Row],[61,4 км_]]-Table1[[#Totals],[61,4 км_]]</f>
        <v>4.5833333333333143E-3</v>
      </c>
      <c r="BZ3" s="1">
        <f>Table1[[#This Row],[63,9 км_]]-Table1[[#Totals],[63,9 км_]]</f>
        <v>4.5717592592592615E-3</v>
      </c>
      <c r="CA3" s="1">
        <f>Table1[[#This Row],[68,1 км_]]-Table1[[#Totals],[68,1 км_]]</f>
        <v>4.5370370370370477E-3</v>
      </c>
      <c r="CB3" s="1">
        <f>Table1[[#This Row],[70,9 км_]]-Table1[[#Totals],[70,9 км_]]</f>
        <v>4.4560185185185258E-3</v>
      </c>
      <c r="CC3" s="1">
        <f>Table1[[#This Row],[74,9 км_]]-Table1[[#Totals],[74,9 км_]]</f>
        <v>4.4675925925926063E-3</v>
      </c>
      <c r="CD3" s="1">
        <f>Table1[[#This Row],[84,1 км_]]-Table1[[#Totals],[84,1 км_]]</f>
        <v>4.1203703703703853E-3</v>
      </c>
      <c r="CE3" s="1">
        <f>Table1[[#This Row],[86,6 км_]]-Table1[[#Totals],[86,6 км_]]</f>
        <v>4.2592592592592682E-3</v>
      </c>
      <c r="CF3" s="1">
        <f>Table1[[#This Row],[90 км_]]-Table1[[#Totals],[90 км_]]</f>
        <v>4.5486111111111005E-3</v>
      </c>
      <c r="CG3" s="1">
        <f>Table1[[#This Row],[T2]]-Table1[[#Totals],[T2]]</f>
        <v>4.8495370370370272E-3</v>
      </c>
      <c r="CH3" s="1">
        <f>Table1[[#This Row],[1 км_]]-Table1[[#Totals],[1 км_]]</f>
        <v>4.8495370370370272E-3</v>
      </c>
      <c r="CI3" s="1">
        <f>Table1[[#This Row],[3,5 км_]]-Table1[[#Totals],[3,5 км_]]</f>
        <v>4.7337962962962915E-3</v>
      </c>
      <c r="CJ3" s="1">
        <f>Table1[[#This Row],[6 км_]]-Table1[[#Totals],[6 км_]]</f>
        <v>4.8032407407407329E-3</v>
      </c>
      <c r="CK3" s="1">
        <f>Table1[[#This Row],[8,5 км_]]-Table1[[#Totals],[8,5 км_]]</f>
        <v>4.745370370370372E-3</v>
      </c>
      <c r="CL3" s="1">
        <f>Table1[[#This Row],[10,5 км_]]-Table1[[#Totals],[10,5 км_]]</f>
        <v>4.722222222222211E-3</v>
      </c>
      <c r="CM3" s="1">
        <f>Table1[[#This Row],[11,5 км_]]-Table1[[#Totals],[11,5 км_]]</f>
        <v>4.69907407407405E-3</v>
      </c>
      <c r="CN3" s="1">
        <f>Table1[[#This Row],[14 км_]]-Table1[[#Totals],[14 км_]]</f>
        <v>4.3634259259259234E-3</v>
      </c>
      <c r="CO3" s="1">
        <f>Table1[[#This Row],[16,5 км_]]-Table1[[#Totals],[16,5 км_]]</f>
        <v>4.1203703703703576E-3</v>
      </c>
      <c r="CP3" s="1">
        <f>Table1[[#This Row],[19 км_]]-Table1[[#Totals],[19 км_]]</f>
        <v>3.703703703703709E-3</v>
      </c>
      <c r="CQ3" s="1">
        <f>Table1[[#This Row],[21,1 км_]]-Table1[[#Totals],[21,1 км_]]</f>
        <v>3.2291666666666441E-3</v>
      </c>
    </row>
    <row r="4" spans="1:95" x14ac:dyDescent="0.2">
      <c r="A4">
        <v>3</v>
      </c>
      <c r="B4">
        <v>2</v>
      </c>
      <c r="C4" t="s">
        <v>48</v>
      </c>
      <c r="D4" t="s">
        <v>49</v>
      </c>
      <c r="E4">
        <v>29</v>
      </c>
      <c r="F4" t="s">
        <v>41</v>
      </c>
      <c r="G4" t="s">
        <v>50</v>
      </c>
      <c r="H4" t="s">
        <v>43</v>
      </c>
      <c r="I4" s="1">
        <v>1.8981481481481481E-2</v>
      </c>
      <c r="J4" s="1">
        <v>2.0173611111111111E-2</v>
      </c>
      <c r="K4" s="1">
        <v>1.7337962962962961E-2</v>
      </c>
      <c r="L4" s="1">
        <f>SUM(Table1[[#This Row],[T1]],Table1[[#This Row],[16 км]])</f>
        <v>3.7511574074074072E-2</v>
      </c>
      <c r="M4" s="1">
        <v>1.9814814814814816E-2</v>
      </c>
      <c r="N4" s="1">
        <f>SUM(Table1[[#This Row],[T1]],Table1[[#This Row],[18,5 км]])</f>
        <v>3.9988425925925927E-2</v>
      </c>
      <c r="O4" s="1">
        <v>2.4212962962962964E-2</v>
      </c>
      <c r="P4" s="1">
        <f>SUM(Table1[[#This Row],[T1]],Table1[[#This Row],[22,7 км]])</f>
        <v>4.4386574074074078E-2</v>
      </c>
      <c r="Q4" s="1">
        <v>4.1874999999999996E-2</v>
      </c>
      <c r="R4" s="1">
        <f>SUM(Table1[[#This Row],[T1]],Table1[[#This Row],[38,7 км]])</f>
        <v>6.204861111111111E-2</v>
      </c>
      <c r="S4" s="1">
        <v>4.4432870370370366E-2</v>
      </c>
      <c r="T4" s="1">
        <f>SUM(Table1[[#This Row],[T1]],Table1[[#This Row],[41,2 км]])</f>
        <v>6.4606481481481473E-2</v>
      </c>
      <c r="U4" s="1">
        <v>4.8749999999999995E-2</v>
      </c>
      <c r="V4" s="1">
        <f>SUM(Table1[[#This Row],[T1]],Table1[[#This Row],[45,4 км]])</f>
        <v>6.8923611111111102E-2</v>
      </c>
      <c r="W4" s="1">
        <v>5.1620370370370372E-2</v>
      </c>
      <c r="X4" s="1">
        <f>SUM(Table1[[#This Row],[T1]],Table1[[#This Row],[48,2 км]])</f>
        <v>7.1793981481481486E-2</v>
      </c>
      <c r="Y4" s="1">
        <v>5.5844907407407406E-2</v>
      </c>
      <c r="Z4" s="1">
        <f>SUM(Table1[[#This Row],[T1]],Table1[[#This Row],[52,2 км]])</f>
        <v>7.6018518518518513E-2</v>
      </c>
      <c r="AA4" s="1">
        <v>6.6458333333333341E-2</v>
      </c>
      <c r="AB4" s="1">
        <f>SUM(Table1[[#This Row],[T1]],Table1[[#This Row],[61,4 км]])</f>
        <v>8.6631944444444456E-2</v>
      </c>
      <c r="AC4" s="1">
        <v>6.9004629629629624E-2</v>
      </c>
      <c r="AD4" s="1">
        <f>SUM(Table1[[#This Row],[T1]],Table1[[#This Row],[63,9 км]])</f>
        <v>8.9178240740740738E-2</v>
      </c>
      <c r="AE4" s="1">
        <v>7.3576388888888886E-2</v>
      </c>
      <c r="AF4" s="1">
        <f>SUM(Table1[[#This Row],[T1]],Table1[[#This Row],[68,1 км]])</f>
        <v>9.375E-2</v>
      </c>
      <c r="AG4" s="1">
        <v>7.6550925925925925E-2</v>
      </c>
      <c r="AH4" s="1">
        <f>SUM(Table1[[#This Row],[T1]],Table1[[#This Row],[70,9 км]])</f>
        <v>9.6724537037037039E-2</v>
      </c>
      <c r="AI4" s="1">
        <v>8.0960648148148143E-2</v>
      </c>
      <c r="AJ4" s="1">
        <f>SUM(Table1[[#This Row],[T1]],Table1[[#This Row],[74,9 км]])</f>
        <v>0.10113425925925926</v>
      </c>
      <c r="AK4" s="1">
        <v>9.1307870370370373E-2</v>
      </c>
      <c r="AL4" s="1">
        <f>SUM(Table1[[#This Row],[T1]],Table1[[#This Row],[84,1 км]])</f>
        <v>0.11148148148148149</v>
      </c>
      <c r="AM4" s="1">
        <v>9.3761574074074081E-2</v>
      </c>
      <c r="AN4" s="1">
        <f>SUM(Table1[[#This Row],[T1]],Table1[[#This Row],[86,6 км]])</f>
        <v>0.11393518518518519</v>
      </c>
      <c r="AO4" s="1">
        <v>9.6747685185185187E-2</v>
      </c>
      <c r="AP4" s="1">
        <f>SUM(Table1[[#This Row],[T1]],Table1[[#This Row],[90 км]])</f>
        <v>0.1169212962962963</v>
      </c>
      <c r="AQ4" s="1">
        <v>0.11692129629629629</v>
      </c>
      <c r="AR4" s="1">
        <v>0.11771990740740741</v>
      </c>
      <c r="AS4" s="1">
        <v>3.2986111111111111E-3</v>
      </c>
      <c r="AT4" s="1">
        <f>SUM(Table1[[#This Row],[T2]],Table1[[#This Row],[1 км]])</f>
        <v>0.12101851851851853</v>
      </c>
      <c r="AU4" s="1">
        <v>1.0960648148148148E-2</v>
      </c>
      <c r="AV4" s="1">
        <f>SUM(Table1[[#This Row],[T2]],Table1[[#This Row],[3,5 км]])</f>
        <v>0.12868055555555555</v>
      </c>
      <c r="AW4" s="1">
        <v>1.6550925925925924E-2</v>
      </c>
      <c r="AX4" s="1">
        <f>SUM(Table1[[#This Row],[T2]],Table1[[#This Row],[6 км]])</f>
        <v>0.13427083333333334</v>
      </c>
      <c r="AY4" s="1">
        <v>2.2511574074074073E-2</v>
      </c>
      <c r="AZ4" s="1">
        <f>SUM(Table1[[#This Row],[T2]],Table1[[#This Row],[8,5 км]])</f>
        <v>0.14023148148148148</v>
      </c>
      <c r="BA4" s="1">
        <v>2.6747685185185183E-2</v>
      </c>
      <c r="BB4" s="1">
        <f>SUM(Table1[[#This Row],[T2]],Table1[[#This Row],[10,5 км]])</f>
        <v>0.14446759259259259</v>
      </c>
      <c r="BC4" s="1">
        <v>3.0393518518518518E-2</v>
      </c>
      <c r="BD4" s="1">
        <f>SUM(Table1[[#This Row],[T2]],Table1[[#This Row],[11,5 км]])</f>
        <v>0.14811342592592594</v>
      </c>
      <c r="BE4" s="1">
        <v>3.8506944444444448E-2</v>
      </c>
      <c r="BF4" s="1">
        <f>SUM(Table1[[#This Row],[T2]],Table1[[#This Row],[14 км]])</f>
        <v>0.15622685185185187</v>
      </c>
      <c r="BG4" s="1">
        <v>4.4305555555555549E-2</v>
      </c>
      <c r="BH4" s="1">
        <f>SUM(Table1[[#This Row],[T2]],Table1[[#This Row],[16,5 км]])</f>
        <v>0.16202546296296297</v>
      </c>
      <c r="BI4" s="1">
        <v>5.0462962962962959E-2</v>
      </c>
      <c r="BJ4" s="1">
        <f>SUM(Table1[[#This Row],[T2]],Table1[[#This Row],[19 км]])</f>
        <v>0.16818287037037039</v>
      </c>
      <c r="BK4" s="1">
        <v>5.4837962962962956E-2</v>
      </c>
      <c r="BL4" s="1">
        <f>SUM(Table1[[#This Row],[T2]],Table1[[#This Row],[Финиш]])</f>
        <v>0.17255787037037038</v>
      </c>
      <c r="BM4" s="1">
        <v>0.17256944444444444</v>
      </c>
      <c r="BN4" s="1">
        <v>0</v>
      </c>
      <c r="BO4" s="1">
        <f>Table1[[#This Row],[Плавание]]-Table1[[#Totals],[Плавание]]</f>
        <v>1.3773148148148139E-3</v>
      </c>
      <c r="BP4" s="1">
        <f>Table1[[#This Row],[T1]]-Table1[[#Totals],[T1]]</f>
        <v>1.5162037037037036E-3</v>
      </c>
      <c r="BQ4" s="1">
        <f>Table1[[#This Row],[16 км_]]-Table1[[#Totals],[16 км_]]</f>
        <v>1.9444444444444431E-3</v>
      </c>
      <c r="BR4" s="1">
        <f>Table1[[#This Row],[18,5 км_]]-Table1[[#Totals],[18,5 км_]]</f>
        <v>2.0717592592592593E-3</v>
      </c>
      <c r="BS4" s="1">
        <f>Table1[[#This Row],[22,7 км_]]-Table1[[#Totals],[22,7 км_]]</f>
        <v>2.3495370370370389E-3</v>
      </c>
      <c r="BT4" s="1">
        <f>Table1[[#This Row],[38,7 км_]]-Table1[[#Totals],[38,7 км_]]</f>
        <v>3.4606481481481433E-3</v>
      </c>
      <c r="BU4" s="1">
        <f>Table1[[#This Row],[41,2 км_]]-Table1[[#Totals],[41,2 км_]]</f>
        <v>3.6574074074074009E-3</v>
      </c>
      <c r="BV4" s="1">
        <f>Table1[[#This Row],[45,4 км_]]-Table1[[#Totals],[45,4 км_]]</f>
        <v>3.76157407407407E-3</v>
      </c>
      <c r="BW4" s="1">
        <f>Table1[[#This Row],[48,2 км_]]-Table1[[#Totals],[48,2 км_]]</f>
        <v>3.946759259259261E-3</v>
      </c>
      <c r="BX4" s="1">
        <f>Table1[[#This Row],[52,2 км_]]-Table1[[#Totals],[52,2 км_]]</f>
        <v>4.2013888888888795E-3</v>
      </c>
      <c r="BY4" s="1">
        <f>Table1[[#This Row],[61,4 км_]]-Table1[[#Totals],[61,4 км_]]</f>
        <v>4.8611111111111077E-3</v>
      </c>
      <c r="BZ4" s="1">
        <f>Table1[[#This Row],[63,9 км_]]-Table1[[#Totals],[63,9 км_]]</f>
        <v>5.0115740740740711E-3</v>
      </c>
      <c r="CA4" s="1">
        <f>Table1[[#This Row],[68,1 км_]]-Table1[[#Totals],[68,1 км_]]</f>
        <v>5.1620370370370483E-3</v>
      </c>
      <c r="CB4" s="1">
        <f>Table1[[#This Row],[70,9 км_]]-Table1[[#Totals],[70,9 км_]]</f>
        <v>5.2546296296296369E-3</v>
      </c>
      <c r="CC4" s="1">
        <f>Table1[[#This Row],[74,9 км_]]-Table1[[#Totals],[74,9 км_]]</f>
        <v>5.4282407407407474E-3</v>
      </c>
      <c r="CD4" s="1">
        <f>Table1[[#This Row],[84,1 км_]]-Table1[[#Totals],[84,1 км_]]</f>
        <v>5.1620370370370483E-3</v>
      </c>
      <c r="CE4" s="1">
        <f>Table1[[#This Row],[86,6 км_]]-Table1[[#Totals],[86,6 км_]]</f>
        <v>5.2893518518518645E-3</v>
      </c>
      <c r="CF4" s="1">
        <f>Table1[[#This Row],[90 км_]]-Table1[[#Totals],[90 км_]]</f>
        <v>5.5671296296296302E-3</v>
      </c>
      <c r="CG4" s="1">
        <f>Table1[[#This Row],[T2]]-Table1[[#Totals],[T2]]</f>
        <v>5.1736111111111149E-3</v>
      </c>
      <c r="CH4" s="1">
        <f>Table1[[#This Row],[1 км_]]-Table1[[#Totals],[1 км_]]</f>
        <v>5.1620370370370483E-3</v>
      </c>
      <c r="CI4" s="1">
        <f>Table1[[#This Row],[3,5 км_]]-Table1[[#Totals],[3,5 км_]]</f>
        <v>5.2083333333333287E-3</v>
      </c>
      <c r="CJ4" s="1">
        <f>Table1[[#This Row],[6 км_]]-Table1[[#Totals],[6 км_]]</f>
        <v>5.5555555555555636E-3</v>
      </c>
      <c r="CK4" s="1">
        <f>Table1[[#This Row],[8,5 км_]]-Table1[[#Totals],[8,5 км_]]</f>
        <v>5.8217592592592626E-3</v>
      </c>
      <c r="CL4" s="1">
        <f>Table1[[#This Row],[10,5 км_]]-Table1[[#Totals],[10,5 км_]]</f>
        <v>6.0879629629629617E-3</v>
      </c>
      <c r="CM4" s="1">
        <f>Table1[[#This Row],[11,5 км_]]-Table1[[#Totals],[11,5 км_]]</f>
        <v>6.3425925925925941E-3</v>
      </c>
      <c r="CN4" s="1">
        <f>Table1[[#This Row],[14 км_]]-Table1[[#Totals],[14 км_]]</f>
        <v>6.7476851851852038E-3</v>
      </c>
      <c r="CO4" s="1">
        <f>Table1[[#This Row],[16,5 км_]]-Table1[[#Totals],[16,5 км_]]</f>
        <v>7.0254629629629695E-3</v>
      </c>
      <c r="CP4" s="1">
        <f>Table1[[#This Row],[19 км_]]-Table1[[#Totals],[19 км_]]</f>
        <v>7.1875000000000133E-3</v>
      </c>
      <c r="CQ4" s="1">
        <f>Table1[[#This Row],[21,1 км_]]-Table1[[#Totals],[21,1 км_]]</f>
        <v>7.2222222222222132E-3</v>
      </c>
    </row>
    <row r="5" spans="1:95" x14ac:dyDescent="0.2">
      <c r="A5">
        <v>4</v>
      </c>
      <c r="B5">
        <v>126</v>
      </c>
      <c r="C5" t="s">
        <v>51</v>
      </c>
      <c r="D5" t="s">
        <v>52</v>
      </c>
      <c r="E5">
        <v>44</v>
      </c>
      <c r="F5" t="s">
        <v>46</v>
      </c>
      <c r="G5" t="s">
        <v>53</v>
      </c>
      <c r="H5" t="s">
        <v>54</v>
      </c>
      <c r="I5" s="1">
        <v>1.9351851851851853E-2</v>
      </c>
      <c r="J5" s="1">
        <v>2.0543981481481479E-2</v>
      </c>
      <c r="K5" s="1">
        <v>1.7349537037037038E-2</v>
      </c>
      <c r="L5" s="1">
        <f>SUM(Table1[[#This Row],[T1]],Table1[[#This Row],[16 км]])</f>
        <v>3.7893518518518521E-2</v>
      </c>
      <c r="M5" s="1">
        <v>1.9861111111111111E-2</v>
      </c>
      <c r="N5" s="1">
        <f>SUM(Table1[[#This Row],[T1]],Table1[[#This Row],[18,5 км]])</f>
        <v>4.040509259259259E-2</v>
      </c>
      <c r="O5" s="1">
        <v>2.4189814814814817E-2</v>
      </c>
      <c r="P5" s="1">
        <f>SUM(Table1[[#This Row],[T1]],Table1[[#This Row],[22,7 км]])</f>
        <v>4.4733796296296299E-2</v>
      </c>
      <c r="Q5" s="1">
        <v>4.1574074074074076E-2</v>
      </c>
      <c r="R5" s="1">
        <f>SUM(Table1[[#This Row],[T1]],Table1[[#This Row],[38,7 км]])</f>
        <v>6.2118055555555551E-2</v>
      </c>
      <c r="S5" s="1">
        <v>4.4085648148148145E-2</v>
      </c>
      <c r="T5" s="1">
        <f>SUM(Table1[[#This Row],[T1]],Table1[[#This Row],[41,2 км]])</f>
        <v>6.462962962962962E-2</v>
      </c>
      <c r="U5" s="1">
        <v>4.8472222222222222E-2</v>
      </c>
      <c r="V5" s="1">
        <f>SUM(Table1[[#This Row],[T1]],Table1[[#This Row],[45,4 км]])</f>
        <v>6.9016203703703705E-2</v>
      </c>
      <c r="W5" s="1">
        <v>5.1249999999999997E-2</v>
      </c>
      <c r="X5" s="1">
        <f>SUM(Table1[[#This Row],[T1]],Table1[[#This Row],[48,2 км]])</f>
        <v>7.1793981481481473E-2</v>
      </c>
      <c r="Y5" s="1">
        <v>5.5358796296296288E-2</v>
      </c>
      <c r="Z5" s="1">
        <f>SUM(Table1[[#This Row],[T1]],Table1[[#This Row],[52,2 км]])</f>
        <v>7.5902777777777763E-2</v>
      </c>
      <c r="AA5" s="1">
        <v>6.5671296296296297E-2</v>
      </c>
      <c r="AB5" s="1">
        <f>SUM(Table1[[#This Row],[T1]],Table1[[#This Row],[61,4 км]])</f>
        <v>8.621527777777778E-2</v>
      </c>
      <c r="AC5" s="1">
        <v>6.8101851851851858E-2</v>
      </c>
      <c r="AD5" s="1">
        <f>SUM(Table1[[#This Row],[T1]],Table1[[#This Row],[63,9 км]])</f>
        <v>8.864583333333334E-2</v>
      </c>
      <c r="AE5" s="1">
        <v>7.2534722222222223E-2</v>
      </c>
      <c r="AF5" s="1">
        <f>SUM(Table1[[#This Row],[T1]],Table1[[#This Row],[68,1 км]])</f>
        <v>9.3078703703703705E-2</v>
      </c>
      <c r="AG5" s="1">
        <v>7.5439814814814821E-2</v>
      </c>
      <c r="AH5" s="1">
        <f>SUM(Table1[[#This Row],[T1]],Table1[[#This Row],[70,9 км]])</f>
        <v>9.5983796296296303E-2</v>
      </c>
      <c r="AI5" s="1">
        <v>7.9745370370370369E-2</v>
      </c>
      <c r="AJ5" s="1">
        <f>SUM(Table1[[#This Row],[T1]],Table1[[#This Row],[74,9 км]])</f>
        <v>0.10028935185185185</v>
      </c>
      <c r="AK5" s="1">
        <v>9.0104166666666666E-2</v>
      </c>
      <c r="AL5" s="1">
        <f>SUM(Table1[[#This Row],[T1]],Table1[[#This Row],[84,1 км]])</f>
        <v>0.11064814814814815</v>
      </c>
      <c r="AM5" s="1">
        <v>9.2581018518518521E-2</v>
      </c>
      <c r="AN5" s="1">
        <f>SUM(Table1[[#This Row],[T1]],Table1[[#This Row],[86,6 км]])</f>
        <v>0.113125</v>
      </c>
      <c r="AO5" s="1">
        <v>9.5601851851851841E-2</v>
      </c>
      <c r="AP5" s="1">
        <f>SUM(Table1[[#This Row],[T1]],Table1[[#This Row],[90 км]])</f>
        <v>0.11614583333333332</v>
      </c>
      <c r="AQ5" s="1">
        <v>0.11613425925925926</v>
      </c>
      <c r="AR5" s="1">
        <v>0.11715277777777777</v>
      </c>
      <c r="AS5" s="1">
        <v>3.7847222222222223E-3</v>
      </c>
      <c r="AT5" s="1">
        <f>SUM(Table1[[#This Row],[T2]],Table1[[#This Row],[1 км]])</f>
        <v>0.12093749999999999</v>
      </c>
      <c r="AU5" s="1">
        <v>1.2407407407407409E-2</v>
      </c>
      <c r="AV5" s="1">
        <f>SUM(Table1[[#This Row],[T2]],Table1[[#This Row],[3,5 км]])</f>
        <v>0.12956018518518519</v>
      </c>
      <c r="AW5" s="1">
        <v>1.8460648148148146E-2</v>
      </c>
      <c r="AX5" s="1">
        <f>SUM(Table1[[#This Row],[T2]],Table1[[#This Row],[6 км]])</f>
        <v>0.13561342592592593</v>
      </c>
      <c r="AY5" s="1">
        <v>2.4895833333333336E-2</v>
      </c>
      <c r="AZ5" s="1">
        <f>SUM(Table1[[#This Row],[T2]],Table1[[#This Row],[8,5 км]])</f>
        <v>0.14204861111111111</v>
      </c>
      <c r="BA5" s="1">
        <v>2.9444444444444443E-2</v>
      </c>
      <c r="BB5" s="1">
        <f>SUM(Table1[[#This Row],[T2]],Table1[[#This Row],[10,5 км]])</f>
        <v>0.14659722222222221</v>
      </c>
      <c r="BC5" s="1">
        <v>3.3298611111111112E-2</v>
      </c>
      <c r="BD5" s="1">
        <f>SUM(Table1[[#This Row],[T2]],Table1[[#This Row],[11,5 км]])</f>
        <v>0.15045138888888887</v>
      </c>
      <c r="BE5" s="1">
        <v>4.1770833333333333E-2</v>
      </c>
      <c r="BF5" s="1">
        <f>SUM(Table1[[#This Row],[T2]],Table1[[#This Row],[14 км]])</f>
        <v>0.15892361111111111</v>
      </c>
      <c r="BG5" s="1">
        <v>4.7858796296296295E-2</v>
      </c>
      <c r="BH5" s="1">
        <f>SUM(Table1[[#This Row],[T2]],Table1[[#This Row],[16,5 км]])</f>
        <v>0.16501157407407407</v>
      </c>
      <c r="BI5" s="1">
        <v>5.4386574074074073E-2</v>
      </c>
      <c r="BJ5" s="1">
        <f>SUM(Table1[[#This Row],[T2]],Table1[[#This Row],[19 км]])</f>
        <v>0.17153935185185185</v>
      </c>
      <c r="BK5" s="1">
        <v>5.8854166666666673E-2</v>
      </c>
      <c r="BL5" s="1">
        <f>SUM(Table1[[#This Row],[T2]],Table1[[#This Row],[Финиш]])</f>
        <v>0.17600694444444445</v>
      </c>
      <c r="BM5" s="1">
        <v>0.17600694444444445</v>
      </c>
      <c r="BN5" s="1">
        <v>0</v>
      </c>
      <c r="BO5" s="1">
        <f>Table1[[#This Row],[Плавание]]-Table1[[#Totals],[Плавание]]</f>
        <v>1.7476851851851855E-3</v>
      </c>
      <c r="BP5" s="1">
        <f>Table1[[#This Row],[T1]]-Table1[[#Totals],[T1]]</f>
        <v>1.8865740740740718E-3</v>
      </c>
      <c r="BQ5" s="1">
        <f>Table1[[#This Row],[16 км_]]-Table1[[#Totals],[16 км_]]</f>
        <v>2.3263888888888917E-3</v>
      </c>
      <c r="BR5" s="1">
        <f>Table1[[#This Row],[18,5 км_]]-Table1[[#Totals],[18,5 км_]]</f>
        <v>2.4884259259259217E-3</v>
      </c>
      <c r="BS5" s="1">
        <f>Table1[[#This Row],[22,7 км_]]-Table1[[#Totals],[22,7 км_]]</f>
        <v>2.6967592592592599E-3</v>
      </c>
      <c r="BT5" s="1">
        <f>Table1[[#This Row],[38,7 км_]]-Table1[[#Totals],[38,7 км_]]</f>
        <v>3.5300925925925847E-3</v>
      </c>
      <c r="BU5" s="1">
        <f>Table1[[#This Row],[41,2 км_]]-Table1[[#Totals],[41,2 км_]]</f>
        <v>3.680555555555548E-3</v>
      </c>
      <c r="BV5" s="1">
        <f>Table1[[#This Row],[45,4 км_]]-Table1[[#Totals],[45,4 км_]]</f>
        <v>3.8541666666666724E-3</v>
      </c>
      <c r="BW5" s="1">
        <f>Table1[[#This Row],[48,2 км_]]-Table1[[#Totals],[48,2 км_]]</f>
        <v>3.9467592592592471E-3</v>
      </c>
      <c r="BX5" s="1">
        <f>Table1[[#This Row],[52,2 км_]]-Table1[[#Totals],[52,2 км_]]</f>
        <v>4.0856481481481299E-3</v>
      </c>
      <c r="BY5" s="1">
        <f>Table1[[#This Row],[61,4 км_]]-Table1[[#Totals],[61,4 км_]]</f>
        <v>4.4444444444444314E-3</v>
      </c>
      <c r="BZ5" s="1">
        <f>Table1[[#This Row],[63,9 км_]]-Table1[[#Totals],[63,9 км_]]</f>
        <v>4.479166666666673E-3</v>
      </c>
      <c r="CA5" s="1">
        <f>Table1[[#This Row],[68,1 км_]]-Table1[[#Totals],[68,1 км_]]</f>
        <v>4.4907407407407535E-3</v>
      </c>
      <c r="CB5" s="1">
        <f>Table1[[#This Row],[70,9 км_]]-Table1[[#Totals],[70,9 км_]]</f>
        <v>4.5138888888889006E-3</v>
      </c>
      <c r="CC5" s="1">
        <f>Table1[[#This Row],[74,9 км_]]-Table1[[#Totals],[74,9 км_]]</f>
        <v>4.583333333333342E-3</v>
      </c>
      <c r="CD5" s="1">
        <f>Table1[[#This Row],[84,1 км_]]-Table1[[#Totals],[84,1 км_]]</f>
        <v>4.3287037037037096E-3</v>
      </c>
      <c r="CE5" s="1">
        <f>Table1[[#This Row],[86,6 км_]]-Table1[[#Totals],[86,6 км_]]</f>
        <v>4.479166666666673E-3</v>
      </c>
      <c r="CF5" s="1">
        <f>Table1[[#This Row],[90 км_]]-Table1[[#Totals],[90 км_]]</f>
        <v>4.7916666666666524E-3</v>
      </c>
      <c r="CG5" s="1">
        <f>Table1[[#This Row],[T2]]-Table1[[#Totals],[T2]]</f>
        <v>4.6064814814814753E-3</v>
      </c>
      <c r="CH5" s="1">
        <f>Table1[[#This Row],[1 км_]]-Table1[[#Totals],[1 км_]]</f>
        <v>5.0810185185185125E-3</v>
      </c>
      <c r="CI5" s="1">
        <f>Table1[[#This Row],[3,5 км_]]-Table1[[#Totals],[3,5 км_]]</f>
        <v>6.0879629629629756E-3</v>
      </c>
      <c r="CJ5" s="1">
        <f>Table1[[#This Row],[6 км_]]-Table1[[#Totals],[6 км_]]</f>
        <v>6.8981481481481532E-3</v>
      </c>
      <c r="CK5" s="1">
        <f>Table1[[#This Row],[8,5 км_]]-Table1[[#Totals],[8,5 км_]]</f>
        <v>7.6388888888888895E-3</v>
      </c>
      <c r="CL5" s="1">
        <f>Table1[[#This Row],[10,5 км_]]-Table1[[#Totals],[10,5 км_]]</f>
        <v>8.2175925925925819E-3</v>
      </c>
      <c r="CM5" s="1">
        <f>Table1[[#This Row],[11,5 км_]]-Table1[[#Totals],[11,5 км_]]</f>
        <v>8.6805555555555247E-3</v>
      </c>
      <c r="CN5" s="1">
        <f>Table1[[#This Row],[14 км_]]-Table1[[#Totals],[14 км_]]</f>
        <v>9.4444444444444497E-3</v>
      </c>
      <c r="CO5" s="1">
        <f>Table1[[#This Row],[16,5 км_]]-Table1[[#Totals],[16,5 км_]]</f>
        <v>1.0011574074074076E-2</v>
      </c>
      <c r="CP5" s="1">
        <f>Table1[[#This Row],[19 км_]]-Table1[[#Totals],[19 км_]]</f>
        <v>1.0543981481481474E-2</v>
      </c>
      <c r="CQ5" s="1">
        <f>Table1[[#This Row],[21,1 км_]]-Table1[[#Totals],[21,1 км_]]</f>
        <v>1.067129629629629E-2</v>
      </c>
    </row>
    <row r="6" spans="1:95" x14ac:dyDescent="0.2">
      <c r="A6">
        <v>5</v>
      </c>
      <c r="B6">
        <v>263</v>
      </c>
      <c r="C6" t="s">
        <v>55</v>
      </c>
      <c r="D6" t="s">
        <v>56</v>
      </c>
      <c r="E6">
        <v>28</v>
      </c>
      <c r="F6" t="s">
        <v>46</v>
      </c>
      <c r="H6" t="s">
        <v>57</v>
      </c>
      <c r="I6" s="1">
        <v>2.1493055555555557E-2</v>
      </c>
      <c r="J6" s="1">
        <v>2.2615740740740742E-2</v>
      </c>
      <c r="K6" s="1">
        <v>1.7222222222222222E-2</v>
      </c>
      <c r="L6" s="1">
        <f>SUM(Table1[[#This Row],[T1]],Table1[[#This Row],[16 км]])</f>
        <v>3.9837962962962964E-2</v>
      </c>
      <c r="M6" s="1">
        <v>1.9675925925925927E-2</v>
      </c>
      <c r="N6" s="1">
        <f>SUM(Table1[[#This Row],[T1]],Table1[[#This Row],[18,5 км]])</f>
        <v>4.2291666666666672E-2</v>
      </c>
      <c r="O6" s="1">
        <v>2.388888888888889E-2</v>
      </c>
      <c r="P6" s="1">
        <f>SUM(Table1[[#This Row],[T1]],Table1[[#This Row],[22,7 км]])</f>
        <v>4.6504629629629632E-2</v>
      </c>
      <c r="Q6" s="1">
        <v>4.0798611111111112E-2</v>
      </c>
      <c r="R6" s="1">
        <f>SUM(Table1[[#This Row],[T1]],Table1[[#This Row],[38,7 км]])</f>
        <v>6.3414351851851847E-2</v>
      </c>
      <c r="S6" s="1">
        <v>4.3217592592592592E-2</v>
      </c>
      <c r="T6" s="1">
        <f>SUM(Table1[[#This Row],[T1]],Table1[[#This Row],[41,2 км]])</f>
        <v>6.5833333333333327E-2</v>
      </c>
      <c r="U6" s="1">
        <v>4.746527777777778E-2</v>
      </c>
      <c r="V6" s="1">
        <f>SUM(Table1[[#This Row],[T1]],Table1[[#This Row],[45,4 км]])</f>
        <v>7.0081018518518529E-2</v>
      </c>
      <c r="W6" s="1">
        <v>5.0138888888888893E-2</v>
      </c>
      <c r="X6" s="1">
        <f>SUM(Table1[[#This Row],[T1]],Table1[[#This Row],[48,2 км]])</f>
        <v>7.2754629629629641E-2</v>
      </c>
      <c r="Y6" s="1">
        <v>5.4398148148148147E-2</v>
      </c>
      <c r="Z6" s="1">
        <f>SUM(Table1[[#This Row],[T1]],Table1[[#This Row],[52,2 км]])</f>
        <v>7.7013888888888882E-2</v>
      </c>
      <c r="AA6" s="1">
        <v>6.4733796296296289E-2</v>
      </c>
      <c r="AB6" s="1">
        <f>SUM(Table1[[#This Row],[T1]],Table1[[#This Row],[61,4 км]])</f>
        <v>8.7349537037037031E-2</v>
      </c>
      <c r="AC6" s="1">
        <v>6.7164351851851864E-2</v>
      </c>
      <c r="AD6" s="1">
        <f>SUM(Table1[[#This Row],[T1]],Table1[[#This Row],[63,9 км]])</f>
        <v>8.9780092592592606E-2</v>
      </c>
      <c r="AE6" s="1">
        <v>7.1585648148148148E-2</v>
      </c>
      <c r="AF6" s="1">
        <f>SUM(Table1[[#This Row],[T1]],Table1[[#This Row],[68,1 км]])</f>
        <v>9.420138888888889E-2</v>
      </c>
      <c r="AG6" s="1">
        <v>7.4444444444444438E-2</v>
      </c>
      <c r="AH6" s="1">
        <f>SUM(Table1[[#This Row],[T1]],Table1[[#This Row],[70,9 км]])</f>
        <v>9.706018518518518E-2</v>
      </c>
      <c r="AI6" s="1">
        <v>7.856481481481481E-2</v>
      </c>
      <c r="AJ6" s="1">
        <f>SUM(Table1[[#This Row],[T1]],Table1[[#This Row],[74,9 км]])</f>
        <v>0.10118055555555555</v>
      </c>
      <c r="AK6" s="1">
        <v>8.9062500000000003E-2</v>
      </c>
      <c r="AL6" s="1">
        <f>SUM(Table1[[#This Row],[T1]],Table1[[#This Row],[84,1 км]])</f>
        <v>0.11167824074074074</v>
      </c>
      <c r="AM6" s="1">
        <v>9.1539351851851858E-2</v>
      </c>
      <c r="AN6" s="1">
        <f>SUM(Table1[[#This Row],[T1]],Table1[[#This Row],[86,6 км]])</f>
        <v>0.1141550925925926</v>
      </c>
      <c r="AO6" s="1">
        <v>9.4456018518518522E-2</v>
      </c>
      <c r="AP6" s="1">
        <f>SUM(Table1[[#This Row],[T1]],Table1[[#This Row],[90 км]])</f>
        <v>0.11707175925925926</v>
      </c>
      <c r="AQ6" s="1">
        <v>0.11707175925925926</v>
      </c>
      <c r="AR6" s="1">
        <v>0.11790509259259259</v>
      </c>
      <c r="AS6" s="1">
        <v>3.6226851851851854E-3</v>
      </c>
      <c r="AT6" s="1">
        <f>SUM(Table1[[#This Row],[T2]],Table1[[#This Row],[1 км]])</f>
        <v>0.12152777777777778</v>
      </c>
      <c r="AU6" s="1">
        <v>1.1921296296296298E-2</v>
      </c>
      <c r="AV6" s="1">
        <f>SUM(Table1[[#This Row],[T2]],Table1[[#This Row],[3,5 км]])</f>
        <v>0.12982638888888889</v>
      </c>
      <c r="AW6" s="1">
        <v>1.7928240740740741E-2</v>
      </c>
      <c r="AX6" s="1">
        <f>SUM(Table1[[#This Row],[T2]],Table1[[#This Row],[6 км]])</f>
        <v>0.13583333333333333</v>
      </c>
      <c r="AY6" s="1">
        <v>2.4421296296296292E-2</v>
      </c>
      <c r="AZ6" s="1">
        <f>SUM(Table1[[#This Row],[T2]],Table1[[#This Row],[8,5 км]])</f>
        <v>0.14232638888888888</v>
      </c>
      <c r="BA6" s="1">
        <v>2.9027777777777777E-2</v>
      </c>
      <c r="BB6" s="1">
        <f>SUM(Table1[[#This Row],[T2]],Table1[[#This Row],[10,5 км]])</f>
        <v>0.14693287037037037</v>
      </c>
      <c r="BC6" s="1">
        <v>3.2997685185185185E-2</v>
      </c>
      <c r="BD6" s="1">
        <f>SUM(Table1[[#This Row],[T2]],Table1[[#This Row],[11,5 км]])</f>
        <v>0.15090277777777777</v>
      </c>
      <c r="BE6" s="1">
        <v>4.1921296296296297E-2</v>
      </c>
      <c r="BF6" s="1">
        <f>SUM(Table1[[#This Row],[T2]],Table1[[#This Row],[14 км]])</f>
        <v>0.15982638888888889</v>
      </c>
      <c r="BG6" s="1">
        <v>4.8425925925925928E-2</v>
      </c>
      <c r="BH6" s="1">
        <f>SUM(Table1[[#This Row],[T2]],Table1[[#This Row],[16,5 км]])</f>
        <v>0.1663310185185185</v>
      </c>
      <c r="BI6" s="1">
        <v>5.5312499999999994E-2</v>
      </c>
      <c r="BJ6" s="1">
        <f>SUM(Table1[[#This Row],[T2]],Table1[[#This Row],[19 км]])</f>
        <v>0.17321759259259259</v>
      </c>
      <c r="BK6" s="1">
        <v>6.0150462962962968E-2</v>
      </c>
      <c r="BL6" s="1">
        <f>SUM(Table1[[#This Row],[T2]],Table1[[#This Row],[Финиш]])</f>
        <v>0.17805555555555555</v>
      </c>
      <c r="BM6" s="1">
        <v>0.17805555555555555</v>
      </c>
      <c r="BN6" s="1">
        <v>0</v>
      </c>
      <c r="BO6" s="1">
        <f>Table1[[#This Row],[Плавание]]-Table1[[#Totals],[Плавание]]</f>
        <v>3.8888888888888896E-3</v>
      </c>
      <c r="BP6" s="1">
        <f>Table1[[#This Row],[T1]]-Table1[[#Totals],[T1]]</f>
        <v>3.9583333333333345E-3</v>
      </c>
      <c r="BQ6" s="1">
        <f>Table1[[#This Row],[16 км_]]-Table1[[#Totals],[16 км_]]</f>
        <v>4.2708333333333348E-3</v>
      </c>
      <c r="BR6" s="1">
        <f>Table1[[#This Row],[18,5 км_]]-Table1[[#Totals],[18,5 км_]]</f>
        <v>4.3750000000000039E-3</v>
      </c>
      <c r="BS6" s="1">
        <f>Table1[[#This Row],[22,7 км_]]-Table1[[#Totals],[22,7 км_]]</f>
        <v>4.4675925925925924E-3</v>
      </c>
      <c r="BT6" s="1">
        <f>Table1[[#This Row],[38,7 км_]]-Table1[[#Totals],[38,7 км_]]</f>
        <v>4.8263888888888801E-3</v>
      </c>
      <c r="BU6" s="1">
        <f>Table1[[#This Row],[41,2 км_]]-Table1[[#Totals],[41,2 км_]]</f>
        <v>4.8842592592592549E-3</v>
      </c>
      <c r="BV6" s="1">
        <f>Table1[[#This Row],[45,4 км_]]-Table1[[#Totals],[45,4 км_]]</f>
        <v>4.9189814814814964E-3</v>
      </c>
      <c r="BW6" s="1">
        <f>Table1[[#This Row],[48,2 км_]]-Table1[[#Totals],[48,2 км_]]</f>
        <v>4.9074074074074159E-3</v>
      </c>
      <c r="BX6" s="1">
        <f>Table1[[#This Row],[52,2 км_]]-Table1[[#Totals],[52,2 км_]]</f>
        <v>5.1967592592592482E-3</v>
      </c>
      <c r="BY6" s="1">
        <f>Table1[[#This Row],[61,4 км_]]-Table1[[#Totals],[61,4 км_]]</f>
        <v>5.578703703703683E-3</v>
      </c>
      <c r="BZ6" s="1">
        <f>Table1[[#This Row],[63,9 км_]]-Table1[[#Totals],[63,9 км_]]</f>
        <v>5.6134259259259384E-3</v>
      </c>
      <c r="CA6" s="1">
        <f>Table1[[#This Row],[68,1 км_]]-Table1[[#Totals],[68,1 км_]]</f>
        <v>5.6134259259259384E-3</v>
      </c>
      <c r="CB6" s="1">
        <f>Table1[[#This Row],[70,9 км_]]-Table1[[#Totals],[70,9 км_]]</f>
        <v>5.5902777777777773E-3</v>
      </c>
      <c r="CC6" s="1">
        <f>Table1[[#This Row],[74,9 км_]]-Table1[[#Totals],[74,9 км_]]</f>
        <v>5.4745370370370416E-3</v>
      </c>
      <c r="CD6" s="1">
        <f>Table1[[#This Row],[84,1 км_]]-Table1[[#Totals],[84,1 км_]]</f>
        <v>5.3587962962963059E-3</v>
      </c>
      <c r="CE6" s="1">
        <f>Table1[[#This Row],[86,6 км_]]-Table1[[#Totals],[86,6 км_]]</f>
        <v>5.5092592592592693E-3</v>
      </c>
      <c r="CF6" s="1">
        <f>Table1[[#This Row],[90 км_]]-Table1[[#Totals],[90 км_]]</f>
        <v>5.7175925925925936E-3</v>
      </c>
      <c r="CG6" s="1">
        <f>Table1[[#This Row],[T2]]-Table1[[#Totals],[T2]]</f>
        <v>5.3587962962962921E-3</v>
      </c>
      <c r="CH6" s="1">
        <f>Table1[[#This Row],[1 км_]]-Table1[[#Totals],[1 км_]]</f>
        <v>5.6712962962962993E-3</v>
      </c>
      <c r="CI6" s="1">
        <f>Table1[[#This Row],[3,5 км_]]-Table1[[#Totals],[3,5 км_]]</f>
        <v>6.3541666666666746E-3</v>
      </c>
      <c r="CJ6" s="1">
        <f>Table1[[#This Row],[6 км_]]-Table1[[#Totals],[6 км_]]</f>
        <v>7.118055555555558E-3</v>
      </c>
      <c r="CK6" s="1">
        <f>Table1[[#This Row],[8,5 км_]]-Table1[[#Totals],[8,5 км_]]</f>
        <v>7.9166666666666552E-3</v>
      </c>
      <c r="CL6" s="1">
        <f>Table1[[#This Row],[10,5 км_]]-Table1[[#Totals],[10,5 км_]]</f>
        <v>8.5532407407407363E-3</v>
      </c>
      <c r="CM6" s="1">
        <f>Table1[[#This Row],[11,5 км_]]-Table1[[#Totals],[11,5 км_]]</f>
        <v>9.1319444444444287E-3</v>
      </c>
      <c r="CN6" s="1">
        <f>Table1[[#This Row],[14 км_]]-Table1[[#Totals],[14 км_]]</f>
        <v>1.034722222222223E-2</v>
      </c>
      <c r="CO6" s="1">
        <f>Table1[[#This Row],[16,5 км_]]-Table1[[#Totals],[16,5 км_]]</f>
        <v>1.1331018518518504E-2</v>
      </c>
      <c r="CP6" s="1">
        <f>Table1[[#This Row],[19 км_]]-Table1[[#Totals],[19 км_]]</f>
        <v>1.2222222222222218E-2</v>
      </c>
      <c r="CQ6" s="1">
        <f>Table1[[#This Row],[21,1 км_]]-Table1[[#Totals],[21,1 км_]]</f>
        <v>1.2719907407407388E-2</v>
      </c>
    </row>
    <row r="7" spans="1:95" x14ac:dyDescent="0.2">
      <c r="A7">
        <v>6</v>
      </c>
      <c r="B7">
        <v>4</v>
      </c>
      <c r="C7" t="s">
        <v>58</v>
      </c>
      <c r="D7" t="s">
        <v>56</v>
      </c>
      <c r="E7">
        <v>39</v>
      </c>
      <c r="F7" t="s">
        <v>41</v>
      </c>
      <c r="G7" t="s">
        <v>59</v>
      </c>
      <c r="H7" t="s">
        <v>43</v>
      </c>
      <c r="I7" s="1">
        <v>1.8796296296296297E-2</v>
      </c>
      <c r="J7" s="1">
        <v>1.9918981481481482E-2</v>
      </c>
      <c r="K7" s="1">
        <v>1.8043981481481484E-2</v>
      </c>
      <c r="L7" s="1">
        <f>SUM(Table1[[#This Row],[T1]],Table1[[#This Row],[16 км]])</f>
        <v>3.7962962962962962E-2</v>
      </c>
      <c r="M7" s="1">
        <v>2.0613425925925927E-2</v>
      </c>
      <c r="N7" s="1">
        <f>SUM(Table1[[#This Row],[T1]],Table1[[#This Row],[18,5 км]])</f>
        <v>4.0532407407407406E-2</v>
      </c>
      <c r="O7" s="1">
        <v>2.5115740740740741E-2</v>
      </c>
      <c r="P7" s="1">
        <f>SUM(Table1[[#This Row],[T1]],Table1[[#This Row],[22,7 км]])</f>
        <v>4.5034722222222226E-2</v>
      </c>
      <c r="Q7" s="1">
        <v>4.3217592592592592E-2</v>
      </c>
      <c r="R7" s="1">
        <f>SUM(Table1[[#This Row],[T1]],Table1[[#This Row],[38,7 км]])</f>
        <v>6.3136574074074081E-2</v>
      </c>
      <c r="S7" s="1">
        <v>4.5775462962962969E-2</v>
      </c>
      <c r="T7" s="1">
        <f>SUM(Table1[[#This Row],[T1]],Table1[[#This Row],[41,2 км]])</f>
        <v>6.5694444444444444E-2</v>
      </c>
      <c r="U7" s="1">
        <v>5.0358796296296297E-2</v>
      </c>
      <c r="V7" s="1">
        <f>SUM(Table1[[#This Row],[T1]],Table1[[#This Row],[45,4 км]])</f>
        <v>7.0277777777777772E-2</v>
      </c>
      <c r="W7" s="1">
        <v>5.3252314814814815E-2</v>
      </c>
      <c r="X7" s="1">
        <f>SUM(Table1[[#This Row],[T1]],Table1[[#This Row],[48,2 км]])</f>
        <v>7.317129629629629E-2</v>
      </c>
      <c r="Y7" s="1">
        <v>5.7604166666666672E-2</v>
      </c>
      <c r="Z7" s="1">
        <f>SUM(Table1[[#This Row],[T1]],Table1[[#This Row],[52,2 км]])</f>
        <v>7.7523148148148147E-2</v>
      </c>
      <c r="AA7" s="1">
        <v>6.8483796296296293E-2</v>
      </c>
      <c r="AB7" s="1">
        <f>SUM(Table1[[#This Row],[T1]],Table1[[#This Row],[61,4 км]])</f>
        <v>8.8402777777777775E-2</v>
      </c>
      <c r="AC7" s="1">
        <v>7.0983796296296295E-2</v>
      </c>
      <c r="AD7" s="1">
        <f>SUM(Table1[[#This Row],[T1]],Table1[[#This Row],[63,9 км]])</f>
        <v>9.0902777777777777E-2</v>
      </c>
      <c r="AE7" s="1">
        <v>7.5613425925925917E-2</v>
      </c>
      <c r="AF7" s="1">
        <f>SUM(Table1[[#This Row],[T1]],Table1[[#This Row],[68,1 км]])</f>
        <v>9.5532407407407399E-2</v>
      </c>
      <c r="AG7" s="1">
        <v>7.856481481481481E-2</v>
      </c>
      <c r="AH7" s="1">
        <f>SUM(Table1[[#This Row],[T1]],Table1[[#This Row],[70,9 км]])</f>
        <v>9.8483796296296292E-2</v>
      </c>
      <c r="AI7" s="1">
        <v>8.2916666666666666E-2</v>
      </c>
      <c r="AJ7" s="1">
        <f>SUM(Table1[[#This Row],[T1]],Table1[[#This Row],[74,9 км]])</f>
        <v>0.10283564814814815</v>
      </c>
      <c r="AK7" s="1">
        <v>9.3854166666666669E-2</v>
      </c>
      <c r="AL7" s="1">
        <f>SUM(Table1[[#This Row],[T1]],Table1[[#This Row],[84,1 км]])</f>
        <v>0.11377314814814815</v>
      </c>
      <c r="AM7" s="1">
        <v>9.6435185185185179E-2</v>
      </c>
      <c r="AN7" s="1">
        <f>SUM(Table1[[#This Row],[T1]],Table1[[#This Row],[86,6 км]])</f>
        <v>0.11635416666666666</v>
      </c>
      <c r="AO7" s="1">
        <v>9.9606481481481476E-2</v>
      </c>
      <c r="AP7" s="1">
        <f>SUM(Table1[[#This Row],[T1]],Table1[[#This Row],[90 км]])</f>
        <v>0.11952546296296296</v>
      </c>
      <c r="AQ7" s="1">
        <v>0.11951388888888888</v>
      </c>
      <c r="AR7" s="1">
        <v>0.12068287037037036</v>
      </c>
      <c r="AS7" s="1">
        <v>3.645833333333333E-3</v>
      </c>
      <c r="AT7" s="1">
        <f>SUM(Table1[[#This Row],[T2]],Table1[[#This Row],[1 км]])</f>
        <v>0.12432870370370369</v>
      </c>
      <c r="AU7" s="1">
        <v>1.1759259259259259E-2</v>
      </c>
      <c r="AV7" s="1">
        <f>SUM(Table1[[#This Row],[T2]],Table1[[#This Row],[3,5 км]])</f>
        <v>0.13244212962962962</v>
      </c>
      <c r="AW7" s="1">
        <v>1.7627314814814814E-2</v>
      </c>
      <c r="AX7" s="1">
        <f>SUM(Table1[[#This Row],[T2]],Table1[[#This Row],[6 км]])</f>
        <v>0.13831018518518517</v>
      </c>
      <c r="AY7" s="1">
        <v>2.4027777777777776E-2</v>
      </c>
      <c r="AZ7" s="1">
        <f>SUM(Table1[[#This Row],[T2]],Table1[[#This Row],[8,5 км]])</f>
        <v>0.14471064814814813</v>
      </c>
      <c r="BA7" s="1">
        <v>2.8506944444444442E-2</v>
      </c>
      <c r="BB7" s="1">
        <f>SUM(Table1[[#This Row],[T2]],Table1[[#This Row],[10,5 км]])</f>
        <v>0.1491898148148148</v>
      </c>
      <c r="BC7" s="1">
        <v>3.2337962962962964E-2</v>
      </c>
      <c r="BD7" s="1">
        <f>SUM(Table1[[#This Row],[T2]],Table1[[#This Row],[11,5 км]])</f>
        <v>0.15302083333333333</v>
      </c>
      <c r="BE7" s="1">
        <v>4.0729166666666664E-2</v>
      </c>
      <c r="BF7" s="1">
        <f>SUM(Table1[[#This Row],[T2]],Table1[[#This Row],[14 км]])</f>
        <v>0.16141203703703702</v>
      </c>
      <c r="BG7" s="1">
        <v>4.6793981481481478E-2</v>
      </c>
      <c r="BH7" s="1">
        <f>SUM(Table1[[#This Row],[T2]],Table1[[#This Row],[16,5 км]])</f>
        <v>0.16747685185185185</v>
      </c>
      <c r="BI7" s="1">
        <v>5.3263888888888888E-2</v>
      </c>
      <c r="BJ7" s="1">
        <f>SUM(Table1[[#This Row],[T2]],Table1[[#This Row],[19 км]])</f>
        <v>0.17394675925925923</v>
      </c>
      <c r="BK7" s="1">
        <v>5.800925925925926E-2</v>
      </c>
      <c r="BL7" s="1">
        <f>SUM(Table1[[#This Row],[T2]],Table1[[#This Row],[Финиш]])</f>
        <v>0.1786921296296296</v>
      </c>
      <c r="BM7" s="1">
        <v>0.17869212962962963</v>
      </c>
      <c r="BN7" s="1">
        <v>0</v>
      </c>
      <c r="BO7" s="1">
        <f>Table1[[#This Row],[Плавание]]-Table1[[#Totals],[Плавание]]</f>
        <v>1.1921296296296298E-3</v>
      </c>
      <c r="BP7" s="1">
        <f>Table1[[#This Row],[T1]]-Table1[[#Totals],[T1]]</f>
        <v>1.2615740740740747E-3</v>
      </c>
      <c r="BQ7" s="1">
        <f>Table1[[#This Row],[16 км_]]-Table1[[#Totals],[16 км_]]</f>
        <v>2.3958333333333331E-3</v>
      </c>
      <c r="BR7" s="1">
        <f>Table1[[#This Row],[18,5 км_]]-Table1[[#Totals],[18,5 км_]]</f>
        <v>2.6157407407407379E-3</v>
      </c>
      <c r="BS7" s="1">
        <f>Table1[[#This Row],[22,7 км_]]-Table1[[#Totals],[22,7 км_]]</f>
        <v>2.9976851851851866E-3</v>
      </c>
      <c r="BT7" s="1">
        <f>Table1[[#This Row],[38,7 км_]]-Table1[[#Totals],[38,7 км_]]</f>
        <v>4.5486111111111144E-3</v>
      </c>
      <c r="BU7" s="1">
        <f>Table1[[#This Row],[41,2 км_]]-Table1[[#Totals],[41,2 км_]]</f>
        <v>4.745370370370372E-3</v>
      </c>
      <c r="BV7" s="1">
        <f>Table1[[#This Row],[45,4 км_]]-Table1[[#Totals],[45,4 км_]]</f>
        <v>5.1157407407407401E-3</v>
      </c>
      <c r="BW7" s="1">
        <f>Table1[[#This Row],[48,2 км_]]-Table1[[#Totals],[48,2 км_]]</f>
        <v>5.3240740740740644E-3</v>
      </c>
      <c r="BX7" s="1">
        <f>Table1[[#This Row],[52,2 км_]]-Table1[[#Totals],[52,2 км_]]</f>
        <v>5.706018518518513E-3</v>
      </c>
      <c r="BY7" s="1">
        <f>Table1[[#This Row],[61,4 км_]]-Table1[[#Totals],[61,4 км_]]</f>
        <v>6.6319444444444264E-3</v>
      </c>
      <c r="BZ7" s="1">
        <f>Table1[[#This Row],[63,9 км_]]-Table1[[#Totals],[63,9 км_]]</f>
        <v>6.7361111111111094E-3</v>
      </c>
      <c r="CA7" s="1">
        <f>Table1[[#This Row],[68,1 км_]]-Table1[[#Totals],[68,1 км_]]</f>
        <v>6.9444444444444475E-3</v>
      </c>
      <c r="CB7" s="1">
        <f>Table1[[#This Row],[70,9 км_]]-Table1[[#Totals],[70,9 км_]]</f>
        <v>7.013888888888889E-3</v>
      </c>
      <c r="CC7" s="1">
        <f>Table1[[#This Row],[74,9 км_]]-Table1[[#Totals],[74,9 км_]]</f>
        <v>7.1296296296296385E-3</v>
      </c>
      <c r="CD7" s="1">
        <f>Table1[[#This Row],[84,1 км_]]-Table1[[#Totals],[84,1 км_]]</f>
        <v>7.4537037037037124E-3</v>
      </c>
      <c r="CE7" s="1">
        <f>Table1[[#This Row],[86,6 км_]]-Table1[[#Totals],[86,6 км_]]</f>
        <v>7.7083333333333309E-3</v>
      </c>
      <c r="CF7" s="1">
        <f>Table1[[#This Row],[90 км_]]-Table1[[#Totals],[90 км_]]</f>
        <v>8.1712962962962876E-3</v>
      </c>
      <c r="CG7" s="1">
        <f>Table1[[#This Row],[T2]]-Table1[[#Totals],[T2]]</f>
        <v>8.13657407407406E-3</v>
      </c>
      <c r="CH7" s="1">
        <f>Table1[[#This Row],[1 км_]]-Table1[[#Totals],[1 км_]]</f>
        <v>8.4722222222222143E-3</v>
      </c>
      <c r="CI7" s="1">
        <f>Table1[[#This Row],[3,5 км_]]-Table1[[#Totals],[3,5 км_]]</f>
        <v>8.9699074074073987E-3</v>
      </c>
      <c r="CJ7" s="1">
        <f>Table1[[#This Row],[6 км_]]-Table1[[#Totals],[6 км_]]</f>
        <v>9.5949074074073992E-3</v>
      </c>
      <c r="CK7" s="1">
        <f>Table1[[#This Row],[8,5 км_]]-Table1[[#Totals],[8,5 км_]]</f>
        <v>1.0300925925925908E-2</v>
      </c>
      <c r="CL7" s="1">
        <f>Table1[[#This Row],[10,5 км_]]-Table1[[#Totals],[10,5 км_]]</f>
        <v>1.0810185185185173E-2</v>
      </c>
      <c r="CM7" s="1">
        <f>Table1[[#This Row],[11,5 км_]]-Table1[[#Totals],[11,5 км_]]</f>
        <v>1.1249999999999982E-2</v>
      </c>
      <c r="CN7" s="1">
        <f>Table1[[#This Row],[14 км_]]-Table1[[#Totals],[14 км_]]</f>
        <v>1.1932870370370358E-2</v>
      </c>
      <c r="CO7" s="1">
        <f>Table1[[#This Row],[16,5 км_]]-Table1[[#Totals],[16,5 км_]]</f>
        <v>1.247685185185185E-2</v>
      </c>
      <c r="CP7" s="1">
        <f>Table1[[#This Row],[19 км_]]-Table1[[#Totals],[19 км_]]</f>
        <v>1.295138888888886E-2</v>
      </c>
      <c r="CQ7" s="1">
        <f>Table1[[#This Row],[21,1 км_]]-Table1[[#Totals],[21,1 км_]]</f>
        <v>1.3356481481481441E-2</v>
      </c>
    </row>
    <row r="8" spans="1:95" x14ac:dyDescent="0.2">
      <c r="A8">
        <v>7</v>
      </c>
      <c r="B8">
        <v>152</v>
      </c>
      <c r="C8" t="s">
        <v>60</v>
      </c>
      <c r="D8" t="s">
        <v>61</v>
      </c>
      <c r="E8">
        <v>35</v>
      </c>
      <c r="F8" t="s">
        <v>46</v>
      </c>
      <c r="G8" t="s">
        <v>53</v>
      </c>
      <c r="H8" t="s">
        <v>62</v>
      </c>
      <c r="I8" s="1">
        <v>2.1956018518518517E-2</v>
      </c>
      <c r="J8" s="1">
        <v>2.3310185185185187E-2</v>
      </c>
      <c r="K8" s="1">
        <v>1.7696759259259259E-2</v>
      </c>
      <c r="L8" s="1">
        <f>SUM(Table1[[#This Row],[T1]],Table1[[#This Row],[16 км]])</f>
        <v>4.1006944444444443E-2</v>
      </c>
      <c r="M8" s="1">
        <v>2.0127314814814817E-2</v>
      </c>
      <c r="N8" s="1">
        <f>SUM(Table1[[#This Row],[T1]],Table1[[#This Row],[18,5 км]])</f>
        <v>4.3437500000000004E-2</v>
      </c>
      <c r="O8" s="1">
        <v>2.4571759259259262E-2</v>
      </c>
      <c r="P8" s="1">
        <f>SUM(Table1[[#This Row],[T1]],Table1[[#This Row],[22,7 км]])</f>
        <v>4.7881944444444449E-2</v>
      </c>
      <c r="Q8" s="1">
        <v>4.2395833333333334E-2</v>
      </c>
      <c r="R8" s="1">
        <f>SUM(Table1[[#This Row],[T1]],Table1[[#This Row],[38,7 км]])</f>
        <v>6.5706018518518525E-2</v>
      </c>
      <c r="S8" s="1">
        <v>4.4930555555555557E-2</v>
      </c>
      <c r="T8" s="1">
        <f>SUM(Table1[[#This Row],[T1]],Table1[[#This Row],[41,2 км]])</f>
        <v>6.8240740740740741E-2</v>
      </c>
      <c r="U8" s="1">
        <v>4.9386574074074076E-2</v>
      </c>
      <c r="V8" s="1">
        <f>SUM(Table1[[#This Row],[T1]],Table1[[#This Row],[45,4 км]])</f>
        <v>7.2696759259259267E-2</v>
      </c>
      <c r="W8" s="1">
        <v>5.226851851851852E-2</v>
      </c>
      <c r="X8" s="1">
        <f>SUM(Table1[[#This Row],[T1]],Table1[[#This Row],[48,2 км]])</f>
        <v>7.5578703703703703E-2</v>
      </c>
      <c r="Y8" s="1">
        <v>5.6481481481481487E-2</v>
      </c>
      <c r="Z8" s="1">
        <f>SUM(Table1[[#This Row],[T1]],Table1[[#This Row],[52,2 км]])</f>
        <v>7.9791666666666677E-2</v>
      </c>
      <c r="AA8" s="1">
        <v>6.6666666666666666E-2</v>
      </c>
      <c r="AB8" s="1">
        <f>SUM(Table1[[#This Row],[T1]],Table1[[#This Row],[61,4 км]])</f>
        <v>8.997685185185185E-2</v>
      </c>
      <c r="AC8" s="1">
        <v>6.9039351851851852E-2</v>
      </c>
      <c r="AD8" s="1">
        <f>SUM(Table1[[#This Row],[T1]],Table1[[#This Row],[63,9 км]])</f>
        <v>9.2349537037037036E-2</v>
      </c>
      <c r="AE8" s="1">
        <v>7.3506944444444444E-2</v>
      </c>
      <c r="AF8" s="1">
        <f>SUM(Table1[[#This Row],[T1]],Table1[[#This Row],[68,1 км]])</f>
        <v>9.6817129629629628E-2</v>
      </c>
      <c r="AG8" s="1">
        <v>7.6365740740740748E-2</v>
      </c>
      <c r="AH8" s="1">
        <f>SUM(Table1[[#This Row],[T1]],Table1[[#This Row],[70,9 км]])</f>
        <v>9.9675925925925932E-2</v>
      </c>
      <c r="AI8" s="1">
        <v>8.0590277777777775E-2</v>
      </c>
      <c r="AJ8" s="1">
        <f>SUM(Table1[[#This Row],[T1]],Table1[[#This Row],[74,9 км]])</f>
        <v>0.10390046296296296</v>
      </c>
      <c r="AK8" s="1">
        <v>9.1041666666666674E-2</v>
      </c>
      <c r="AL8" s="1">
        <f>SUM(Table1[[#This Row],[T1]],Table1[[#This Row],[84,1 км]])</f>
        <v>0.11435185185185186</v>
      </c>
      <c r="AM8" s="1">
        <v>9.3495370370370368E-2</v>
      </c>
      <c r="AN8" s="1">
        <f>SUM(Table1[[#This Row],[T1]],Table1[[#This Row],[86,6 км]])</f>
        <v>0.11680555555555555</v>
      </c>
      <c r="AO8" s="1">
        <v>9.6550925925925915E-2</v>
      </c>
      <c r="AP8" s="1">
        <f>SUM(Table1[[#This Row],[T1]],Table1[[#This Row],[90 км]])</f>
        <v>0.1198611111111111</v>
      </c>
      <c r="AQ8" s="1">
        <v>0.11986111111111113</v>
      </c>
      <c r="AR8" s="1">
        <v>0.12109953703703703</v>
      </c>
      <c r="AS8" s="1">
        <v>3.5532407407407405E-3</v>
      </c>
      <c r="AT8" s="1">
        <f>SUM(Table1[[#This Row],[T2]],Table1[[#This Row],[1 км]])</f>
        <v>0.12465277777777778</v>
      </c>
      <c r="AU8" s="1">
        <v>1.1666666666666667E-2</v>
      </c>
      <c r="AV8" s="1">
        <f>SUM(Table1[[#This Row],[T2]],Table1[[#This Row],[3,5 км]])</f>
        <v>0.13276620370370371</v>
      </c>
      <c r="AW8" s="1">
        <v>1.7488425925925925E-2</v>
      </c>
      <c r="AX8" s="1">
        <f>SUM(Table1[[#This Row],[T2]],Table1[[#This Row],[6 км]])</f>
        <v>0.13858796296296297</v>
      </c>
      <c r="AY8" s="1">
        <v>2.3865740740740743E-2</v>
      </c>
      <c r="AZ8" s="1">
        <f>SUM(Table1[[#This Row],[T2]],Table1[[#This Row],[8,5 км]])</f>
        <v>0.14496527777777779</v>
      </c>
      <c r="BA8" s="1">
        <v>2.826388888888889E-2</v>
      </c>
      <c r="BB8" s="1">
        <f>SUM(Table1[[#This Row],[T2]],Table1[[#This Row],[10,5 км]])</f>
        <v>0.14936342592592591</v>
      </c>
      <c r="BC8" s="1">
        <v>3.2118055555555559E-2</v>
      </c>
      <c r="BD8" s="1">
        <f>SUM(Table1[[#This Row],[T2]],Table1[[#This Row],[11,5 км]])</f>
        <v>0.1532175925925926</v>
      </c>
      <c r="BE8" s="1">
        <v>4.0625000000000001E-2</v>
      </c>
      <c r="BF8" s="1">
        <f>SUM(Table1[[#This Row],[T2]],Table1[[#This Row],[14 км]])</f>
        <v>0.16172453703703704</v>
      </c>
      <c r="BG8" s="1">
        <v>4.6747685185185184E-2</v>
      </c>
      <c r="BH8" s="1">
        <f>SUM(Table1[[#This Row],[T2]],Table1[[#This Row],[16,5 км]])</f>
        <v>0.1678472222222222</v>
      </c>
      <c r="BI8" s="1">
        <v>5.3182870370370366E-2</v>
      </c>
      <c r="BJ8" s="1">
        <f>SUM(Table1[[#This Row],[T2]],Table1[[#This Row],[19 км]])</f>
        <v>0.17428240740740741</v>
      </c>
      <c r="BK8" s="1">
        <v>5.7592592592592591E-2</v>
      </c>
      <c r="BL8" s="1">
        <f>SUM(Table1[[#This Row],[T2]],Table1[[#This Row],[Финиш]])</f>
        <v>0.17869212962962963</v>
      </c>
      <c r="BM8" s="1">
        <v>0.17869212962962963</v>
      </c>
      <c r="BN8" s="1">
        <v>0</v>
      </c>
      <c r="BO8" s="1">
        <f>Table1[[#This Row],[Плавание]]-Table1[[#Totals],[Плавание]]</f>
        <v>4.3518518518518498E-3</v>
      </c>
      <c r="BP8" s="1">
        <f>Table1[[#This Row],[T1]]-Table1[[#Totals],[T1]]</f>
        <v>4.65277777777778E-3</v>
      </c>
      <c r="BQ8" s="1">
        <f>Table1[[#This Row],[16 км_]]-Table1[[#Totals],[16 км_]]</f>
        <v>5.439814814814814E-3</v>
      </c>
      <c r="BR8" s="1">
        <f>Table1[[#This Row],[18,5 км_]]-Table1[[#Totals],[18,5 км_]]</f>
        <v>5.5208333333333359E-3</v>
      </c>
      <c r="BS8" s="1">
        <f>Table1[[#This Row],[22,7 км_]]-Table1[[#Totals],[22,7 км_]]</f>
        <v>5.8449074074074098E-3</v>
      </c>
      <c r="BT8" s="1">
        <f>Table1[[#This Row],[38,7 км_]]-Table1[[#Totals],[38,7 км_]]</f>
        <v>7.118055555555558E-3</v>
      </c>
      <c r="BU8" s="1">
        <f>Table1[[#This Row],[41,2 км_]]-Table1[[#Totals],[41,2 км_]]</f>
        <v>7.2916666666666685E-3</v>
      </c>
      <c r="BV8" s="1">
        <f>Table1[[#This Row],[45,4 км_]]-Table1[[#Totals],[45,4 км_]]</f>
        <v>7.5347222222222343E-3</v>
      </c>
      <c r="BW8" s="1">
        <f>Table1[[#This Row],[48,2 км_]]-Table1[[#Totals],[48,2 км_]]</f>
        <v>7.7314814814814781E-3</v>
      </c>
      <c r="BX8" s="1">
        <f>Table1[[#This Row],[52,2 км_]]-Table1[[#Totals],[52,2 км_]]</f>
        <v>7.9745370370370439E-3</v>
      </c>
      <c r="BY8" s="1">
        <f>Table1[[#This Row],[61,4 км_]]-Table1[[#Totals],[61,4 км_]]</f>
        <v>8.2060185185185014E-3</v>
      </c>
      <c r="BZ8" s="1">
        <f>Table1[[#This Row],[63,9 км_]]-Table1[[#Totals],[63,9 км_]]</f>
        <v>8.1828703703703681E-3</v>
      </c>
      <c r="CA8" s="1">
        <f>Table1[[#This Row],[68,1 км_]]-Table1[[#Totals],[68,1 км_]]</f>
        <v>8.2291666666666763E-3</v>
      </c>
      <c r="CB8" s="1">
        <f>Table1[[#This Row],[70,9 км_]]-Table1[[#Totals],[70,9 км_]]</f>
        <v>8.2060185185185291E-3</v>
      </c>
      <c r="CC8" s="1">
        <f>Table1[[#This Row],[74,9 км_]]-Table1[[#Totals],[74,9 км_]]</f>
        <v>8.1944444444444486E-3</v>
      </c>
      <c r="CD8" s="1">
        <f>Table1[[#This Row],[84,1 км_]]-Table1[[#Totals],[84,1 км_]]</f>
        <v>8.0324074074074187E-3</v>
      </c>
      <c r="CE8" s="1">
        <f>Table1[[#This Row],[86,6 км_]]-Table1[[#Totals],[86,6 км_]]</f>
        <v>8.159722222222221E-3</v>
      </c>
      <c r="CF8" s="1">
        <f>Table1[[#This Row],[90 км_]]-Table1[[#Totals],[90 км_]]</f>
        <v>8.5069444444444281E-3</v>
      </c>
      <c r="CG8" s="1">
        <f>Table1[[#This Row],[T2]]-Table1[[#Totals],[T2]]</f>
        <v>8.5532407407407363E-3</v>
      </c>
      <c r="CH8" s="1">
        <f>Table1[[#This Row],[1 км_]]-Table1[[#Totals],[1 км_]]</f>
        <v>8.7962962962963021E-3</v>
      </c>
      <c r="CI8" s="1">
        <f>Table1[[#This Row],[3,5 км_]]-Table1[[#Totals],[3,5 км_]]</f>
        <v>9.2939814814814864E-3</v>
      </c>
      <c r="CJ8" s="1">
        <f>Table1[[#This Row],[6 км_]]-Table1[[#Totals],[6 км_]]</f>
        <v>9.8726851851851927E-3</v>
      </c>
      <c r="CK8" s="1">
        <f>Table1[[#This Row],[8,5 км_]]-Table1[[#Totals],[8,5 км_]]</f>
        <v>1.0555555555555568E-2</v>
      </c>
      <c r="CL8" s="1">
        <f>Table1[[#This Row],[10,5 км_]]-Table1[[#Totals],[10,5 км_]]</f>
        <v>1.0983796296296283E-2</v>
      </c>
      <c r="CM8" s="1">
        <f>Table1[[#This Row],[11,5 км_]]-Table1[[#Totals],[11,5 км_]]</f>
        <v>1.1446759259259254E-2</v>
      </c>
      <c r="CN8" s="1">
        <f>Table1[[#This Row],[14 км_]]-Table1[[#Totals],[14 км_]]</f>
        <v>1.2245370370370379E-2</v>
      </c>
      <c r="CO8" s="1">
        <f>Table1[[#This Row],[16,5 км_]]-Table1[[#Totals],[16,5 км_]]</f>
        <v>1.2847222222222204E-2</v>
      </c>
      <c r="CP8" s="1">
        <f>Table1[[#This Row],[19 км_]]-Table1[[#Totals],[19 км_]]</f>
        <v>1.3287037037037042E-2</v>
      </c>
      <c r="CQ8" s="1">
        <f>Table1[[#This Row],[21,1 км_]]-Table1[[#Totals],[21,1 км_]]</f>
        <v>1.3356481481481469E-2</v>
      </c>
    </row>
    <row r="9" spans="1:95" x14ac:dyDescent="0.2">
      <c r="A9">
        <v>8</v>
      </c>
      <c r="B9">
        <v>3</v>
      </c>
      <c r="C9" t="s">
        <v>63</v>
      </c>
      <c r="D9" t="s">
        <v>64</v>
      </c>
      <c r="E9">
        <v>33</v>
      </c>
      <c r="F9" t="s">
        <v>41</v>
      </c>
      <c r="G9" t="s">
        <v>50</v>
      </c>
      <c r="H9" t="s">
        <v>43</v>
      </c>
      <c r="I9" s="1">
        <v>2.4340277777777777E-2</v>
      </c>
      <c r="J9" s="1">
        <v>2.5740740740740745E-2</v>
      </c>
      <c r="K9" s="1">
        <v>1.6631944444444446E-2</v>
      </c>
      <c r="L9" s="1">
        <f>SUM(Table1[[#This Row],[T1]],Table1[[#This Row],[16 км]])</f>
        <v>4.2372685185185194E-2</v>
      </c>
      <c r="M9" s="1">
        <v>1.9050925925925926E-2</v>
      </c>
      <c r="N9" s="1">
        <f>SUM(Table1[[#This Row],[T1]],Table1[[#This Row],[18,5 км]])</f>
        <v>4.4791666666666674E-2</v>
      </c>
      <c r="O9" s="1">
        <v>2.3402777777777783E-2</v>
      </c>
      <c r="P9" s="1">
        <f>SUM(Table1[[#This Row],[T1]],Table1[[#This Row],[22,7 км]])</f>
        <v>4.9143518518518531E-2</v>
      </c>
      <c r="Q9" s="1">
        <v>4.0879629629629634E-2</v>
      </c>
      <c r="R9" s="1">
        <f>SUM(Table1[[#This Row],[T1]],Table1[[#This Row],[38,7 км]])</f>
        <v>6.6620370370370385E-2</v>
      </c>
      <c r="S9" s="1">
        <v>4.3379629629629629E-2</v>
      </c>
      <c r="T9" s="1">
        <f>SUM(Table1[[#This Row],[T1]],Table1[[#This Row],[41,2 км]])</f>
        <v>6.9120370370370374E-2</v>
      </c>
      <c r="U9" s="1">
        <v>4.777777777777778E-2</v>
      </c>
      <c r="V9" s="1">
        <f>SUM(Table1[[#This Row],[T1]],Table1[[#This Row],[45,4 км]])</f>
        <v>7.3518518518518525E-2</v>
      </c>
      <c r="W9" s="1">
        <v>5.0671296296296298E-2</v>
      </c>
      <c r="X9" s="1">
        <f>SUM(Table1[[#This Row],[T1]],Table1[[#This Row],[48,2 км]])</f>
        <v>7.6412037037037042E-2</v>
      </c>
      <c r="Y9" s="1">
        <v>5.5011574074074067E-2</v>
      </c>
      <c r="Z9" s="1">
        <f>SUM(Table1[[#This Row],[T1]],Table1[[#This Row],[52,2 км]])</f>
        <v>8.0752314814814818E-2</v>
      </c>
      <c r="AA9" s="1">
        <v>6.5266203703703715E-2</v>
      </c>
      <c r="AB9" s="1">
        <f>SUM(Table1[[#This Row],[T1]],Table1[[#This Row],[61,4 км]])</f>
        <v>9.100694444444446E-2</v>
      </c>
      <c r="AC9" s="1">
        <v>6.7638888888888887E-2</v>
      </c>
      <c r="AD9" s="1">
        <f>SUM(Table1[[#This Row],[T1]],Table1[[#This Row],[63,9 км]])</f>
        <v>9.3379629629629632E-2</v>
      </c>
      <c r="AE9" s="1">
        <v>7.2083333333333333E-2</v>
      </c>
      <c r="AF9" s="1">
        <f>SUM(Table1[[#This Row],[T1]],Table1[[#This Row],[68,1 км]])</f>
        <v>9.7824074074074077E-2</v>
      </c>
      <c r="AG9" s="1">
        <v>7.4930555555555556E-2</v>
      </c>
      <c r="AH9" s="1">
        <f>SUM(Table1[[#This Row],[T1]],Table1[[#This Row],[70,9 км]])</f>
        <v>0.1006712962962963</v>
      </c>
      <c r="AI9" s="1">
        <v>7.9166666666666663E-2</v>
      </c>
      <c r="AJ9" s="1">
        <f>SUM(Table1[[#This Row],[T1]],Table1[[#This Row],[74,9 км]])</f>
        <v>0.10490740740740741</v>
      </c>
      <c r="AK9" s="1">
        <v>8.9629629629629629E-2</v>
      </c>
      <c r="AL9" s="1">
        <f>SUM(Table1[[#This Row],[T1]],Table1[[#This Row],[84,1 км]])</f>
        <v>0.11537037037037037</v>
      </c>
      <c r="AM9" s="1">
        <v>9.2071759259259256E-2</v>
      </c>
      <c r="AN9" s="1">
        <f>SUM(Table1[[#This Row],[T1]],Table1[[#This Row],[86,6 км]])</f>
        <v>0.1178125</v>
      </c>
      <c r="AO9" s="1">
        <v>9.5138888888888884E-2</v>
      </c>
      <c r="AP9" s="1">
        <f>SUM(Table1[[#This Row],[T1]],Table1[[#This Row],[90 км]])</f>
        <v>0.12087962962962963</v>
      </c>
      <c r="AQ9" s="1">
        <v>0.12086805555555556</v>
      </c>
      <c r="AR9" s="1">
        <v>0.12178240740740741</v>
      </c>
      <c r="AS9" s="1">
        <v>3.5185185185185185E-3</v>
      </c>
      <c r="AT9" s="1">
        <f>SUM(Table1[[#This Row],[T2]],Table1[[#This Row],[1 км]])</f>
        <v>0.12530092592592593</v>
      </c>
      <c r="AU9" s="1">
        <v>1.1678240740740741E-2</v>
      </c>
      <c r="AV9" s="1">
        <f>SUM(Table1[[#This Row],[T2]],Table1[[#This Row],[3,5 км]])</f>
        <v>0.13346064814814815</v>
      </c>
      <c r="AW9" s="1">
        <v>1.7604166666666667E-2</v>
      </c>
      <c r="AX9" s="1">
        <f>SUM(Table1[[#This Row],[T2]],Table1[[#This Row],[6 км]])</f>
        <v>0.13938657407407407</v>
      </c>
      <c r="AY9" s="1">
        <v>2.3854166666666666E-2</v>
      </c>
      <c r="AZ9" s="1">
        <f>SUM(Table1[[#This Row],[T2]],Table1[[#This Row],[8,5 км]])</f>
        <v>0.14563657407407407</v>
      </c>
      <c r="BA9" s="1">
        <v>2.826388888888889E-2</v>
      </c>
      <c r="BB9" s="1">
        <f>SUM(Table1[[#This Row],[T2]],Table1[[#This Row],[10,5 км]])</f>
        <v>0.15004629629629629</v>
      </c>
      <c r="BC9" s="1">
        <v>3.2037037037037037E-2</v>
      </c>
      <c r="BD9" s="1">
        <f>SUM(Table1[[#This Row],[T2]],Table1[[#This Row],[11,5 км]])</f>
        <v>0.15381944444444445</v>
      </c>
      <c r="BE9" s="1">
        <v>4.040509259259259E-2</v>
      </c>
      <c r="BF9" s="1">
        <f>SUM(Table1[[#This Row],[T2]],Table1[[#This Row],[14 км]])</f>
        <v>0.16218749999999998</v>
      </c>
      <c r="BG9" s="1">
        <v>4.6388888888888889E-2</v>
      </c>
      <c r="BH9" s="1">
        <f>SUM(Table1[[#This Row],[T2]],Table1[[#This Row],[16,5 км]])</f>
        <v>0.16817129629629629</v>
      </c>
      <c r="BI9" s="1">
        <v>5.2847222222222219E-2</v>
      </c>
      <c r="BJ9" s="1">
        <f>SUM(Table1[[#This Row],[T2]],Table1[[#This Row],[19 км]])</f>
        <v>0.17462962962962963</v>
      </c>
      <c r="BK9" s="1">
        <v>5.7280092592592591E-2</v>
      </c>
      <c r="BL9" s="1">
        <f>SUM(Table1[[#This Row],[T2]],Table1[[#This Row],[Финиш]])</f>
        <v>0.17906250000000001</v>
      </c>
      <c r="BM9" s="1">
        <v>0.17907407407407408</v>
      </c>
      <c r="BN9" s="1">
        <v>0</v>
      </c>
      <c r="BO9" s="1">
        <f>Table1[[#This Row],[Плавание]]-Table1[[#Totals],[Плавание]]</f>
        <v>6.7361111111111094E-3</v>
      </c>
      <c r="BP9" s="1">
        <f>Table1[[#This Row],[T1]]-Table1[[#Totals],[T1]]</f>
        <v>7.0833333333333373E-3</v>
      </c>
      <c r="BQ9" s="1">
        <f>Table1[[#This Row],[16 км_]]-Table1[[#Totals],[16 км_]]</f>
        <v>6.8055555555555647E-3</v>
      </c>
      <c r="BR9" s="1">
        <f>Table1[[#This Row],[18,5 км_]]-Table1[[#Totals],[18,5 км_]]</f>
        <v>6.8750000000000061E-3</v>
      </c>
      <c r="BS9" s="1">
        <f>Table1[[#This Row],[22,7 км_]]-Table1[[#Totals],[22,7 км_]]</f>
        <v>7.1064814814814914E-3</v>
      </c>
      <c r="BT9" s="1">
        <f>Table1[[#This Row],[38,7 км_]]-Table1[[#Totals],[38,7 км_]]</f>
        <v>8.0324074074074187E-3</v>
      </c>
      <c r="BU9" s="1">
        <f>Table1[[#This Row],[41,2 км_]]-Table1[[#Totals],[41,2 км_]]</f>
        <v>8.1712962962963015E-3</v>
      </c>
      <c r="BV9" s="1">
        <f>Table1[[#This Row],[45,4 км_]]-Table1[[#Totals],[45,4 км_]]</f>
        <v>8.3564814814814925E-3</v>
      </c>
      <c r="BW9" s="1">
        <f>Table1[[#This Row],[48,2 км_]]-Table1[[#Totals],[48,2 км_]]</f>
        <v>8.5648148148148168E-3</v>
      </c>
      <c r="BX9" s="1">
        <f>Table1[[#This Row],[52,2 км_]]-Table1[[#Totals],[52,2 км_]]</f>
        <v>8.9351851851851849E-3</v>
      </c>
      <c r="BY9" s="1">
        <f>Table1[[#This Row],[61,4 км_]]-Table1[[#Totals],[61,4 км_]]</f>
        <v>9.2361111111111116E-3</v>
      </c>
      <c r="BZ9" s="1">
        <f>Table1[[#This Row],[63,9 км_]]-Table1[[#Totals],[63,9 км_]]</f>
        <v>9.2129629629629645E-3</v>
      </c>
      <c r="CA9" s="1">
        <f>Table1[[#This Row],[68,1 км_]]-Table1[[#Totals],[68,1 км_]]</f>
        <v>9.2361111111111255E-3</v>
      </c>
      <c r="CB9" s="1">
        <f>Table1[[#This Row],[70,9 км_]]-Table1[[#Totals],[70,9 км_]]</f>
        <v>9.2013888888888978E-3</v>
      </c>
      <c r="CC9" s="1">
        <f>Table1[[#This Row],[74,9 км_]]-Table1[[#Totals],[74,9 км_]]</f>
        <v>9.2013888888888978E-3</v>
      </c>
      <c r="CD9" s="1">
        <f>Table1[[#This Row],[84,1 км_]]-Table1[[#Totals],[84,1 км_]]</f>
        <v>9.0509259259259345E-3</v>
      </c>
      <c r="CE9" s="1">
        <f>Table1[[#This Row],[86,6 км_]]-Table1[[#Totals],[86,6 км_]]</f>
        <v>9.1666666666666702E-3</v>
      </c>
      <c r="CF9" s="1">
        <f>Table1[[#This Row],[90 км_]]-Table1[[#Totals],[90 км_]]</f>
        <v>9.5254629629629578E-3</v>
      </c>
      <c r="CG9" s="1">
        <f>Table1[[#This Row],[T2]]-Table1[[#Totals],[T2]]</f>
        <v>9.2361111111111116E-3</v>
      </c>
      <c r="CH9" s="1">
        <f>Table1[[#This Row],[1 км_]]-Table1[[#Totals],[1 км_]]</f>
        <v>9.4444444444444497E-3</v>
      </c>
      <c r="CI9" s="1">
        <f>Table1[[#This Row],[3,5 км_]]-Table1[[#Totals],[3,5 км_]]</f>
        <v>9.9884259259259284E-3</v>
      </c>
      <c r="CJ9" s="1">
        <f>Table1[[#This Row],[6 км_]]-Table1[[#Totals],[6 км_]]</f>
        <v>1.067129629629629E-2</v>
      </c>
      <c r="CK9" s="1">
        <f>Table1[[#This Row],[8,5 км_]]-Table1[[#Totals],[8,5 км_]]</f>
        <v>1.1226851851851849E-2</v>
      </c>
      <c r="CL9" s="1">
        <f>Table1[[#This Row],[10,5 км_]]-Table1[[#Totals],[10,5 км_]]</f>
        <v>1.1666666666666659E-2</v>
      </c>
      <c r="CM9" s="1">
        <f>Table1[[#This Row],[11,5 км_]]-Table1[[#Totals],[11,5 км_]]</f>
        <v>1.2048611111111107E-2</v>
      </c>
      <c r="CN9" s="1">
        <f>Table1[[#This Row],[14 км_]]-Table1[[#Totals],[14 км_]]</f>
        <v>1.2708333333333321E-2</v>
      </c>
      <c r="CO9" s="1">
        <f>Table1[[#This Row],[16,5 км_]]-Table1[[#Totals],[16,5 км_]]</f>
        <v>1.3171296296296292E-2</v>
      </c>
      <c r="CP9" s="1">
        <f>Table1[[#This Row],[19 км_]]-Table1[[#Totals],[19 км_]]</f>
        <v>1.3634259259259263E-2</v>
      </c>
      <c r="CQ9" s="1">
        <f>Table1[[#This Row],[21,1 км_]]-Table1[[#Totals],[21,1 км_]]</f>
        <v>1.3726851851851851E-2</v>
      </c>
    </row>
    <row r="10" spans="1:95" x14ac:dyDescent="0.2">
      <c r="A10">
        <v>9</v>
      </c>
      <c r="B10">
        <v>32</v>
      </c>
      <c r="C10" t="s">
        <v>65</v>
      </c>
      <c r="D10" t="s">
        <v>66</v>
      </c>
      <c r="E10">
        <v>36</v>
      </c>
      <c r="F10" t="s">
        <v>46</v>
      </c>
      <c r="G10" t="s">
        <v>67</v>
      </c>
      <c r="H10" t="s">
        <v>62</v>
      </c>
      <c r="I10" s="1">
        <v>2.2824074074074076E-2</v>
      </c>
      <c r="J10" s="1">
        <v>2.4050925925925924E-2</v>
      </c>
      <c r="K10" s="1">
        <v>1.8506944444444444E-2</v>
      </c>
      <c r="L10" s="1">
        <f>SUM(Table1[[#This Row],[T1]],Table1[[#This Row],[16 км]])</f>
        <v>4.2557870370370371E-2</v>
      </c>
      <c r="M10" s="1">
        <v>2.1145833333333332E-2</v>
      </c>
      <c r="N10" s="1">
        <f>SUM(Table1[[#This Row],[T1]],Table1[[#This Row],[18,5 км]])</f>
        <v>4.5196759259259256E-2</v>
      </c>
      <c r="O10" s="1">
        <v>2.5636574074074072E-2</v>
      </c>
      <c r="P10" s="1">
        <f>SUM(Table1[[#This Row],[T1]],Table1[[#This Row],[22,7 км]])</f>
        <v>4.9687499999999996E-2</v>
      </c>
      <c r="Q10" s="1">
        <v>4.3657407407407402E-2</v>
      </c>
      <c r="R10" s="1">
        <f>SUM(Table1[[#This Row],[T1]],Table1[[#This Row],[38,7 км]])</f>
        <v>6.7708333333333329E-2</v>
      </c>
      <c r="S10" s="1">
        <v>4.6307870370370374E-2</v>
      </c>
      <c r="T10" s="1">
        <f>SUM(Table1[[#This Row],[T1]],Table1[[#This Row],[41,2 км]])</f>
        <v>7.0358796296296294E-2</v>
      </c>
      <c r="U10" s="1">
        <v>5.1041666666666673E-2</v>
      </c>
      <c r="V10" s="1">
        <f>SUM(Table1[[#This Row],[T1]],Table1[[#This Row],[45,4 км]])</f>
        <v>7.50925925925926E-2</v>
      </c>
      <c r="W10" s="1">
        <v>5.3993055555555558E-2</v>
      </c>
      <c r="X10" s="1">
        <f>SUM(Table1[[#This Row],[T1]],Table1[[#This Row],[48,2 км]])</f>
        <v>7.8043981481481478E-2</v>
      </c>
      <c r="Y10" s="1">
        <v>5.8506944444444452E-2</v>
      </c>
      <c r="Z10" s="1">
        <f>SUM(Table1[[#This Row],[T1]],Table1[[#This Row],[52,2 км]])</f>
        <v>8.2557870370370379E-2</v>
      </c>
      <c r="AA10" s="1">
        <v>6.9351851851851845E-2</v>
      </c>
      <c r="AB10" s="1">
        <f>SUM(Table1[[#This Row],[T1]],Table1[[#This Row],[61,4 км]])</f>
        <v>9.3402777777777765E-2</v>
      </c>
      <c r="AC10" s="1">
        <v>7.2013888888888891E-2</v>
      </c>
      <c r="AD10" s="1">
        <f>SUM(Table1[[#This Row],[T1]],Table1[[#This Row],[63,9 км]])</f>
        <v>9.6064814814814811E-2</v>
      </c>
      <c r="AE10" s="1">
        <v>7.6678240740740741E-2</v>
      </c>
      <c r="AF10" s="1">
        <f>SUM(Table1[[#This Row],[T1]],Table1[[#This Row],[68,1 км]])</f>
        <v>0.10072916666666666</v>
      </c>
      <c r="AG10" s="1">
        <v>7.9618055555555553E-2</v>
      </c>
      <c r="AH10" s="1">
        <f>SUM(Table1[[#This Row],[T1]],Table1[[#This Row],[70,9 км]])</f>
        <v>0.10366898148148147</v>
      </c>
      <c r="AI10" s="1">
        <v>8.4930555555555551E-2</v>
      </c>
      <c r="AJ10" s="1">
        <f>SUM(Table1[[#This Row],[T1]],Table1[[#This Row],[74,9 км]])</f>
        <v>0.10898148148148147</v>
      </c>
      <c r="AK10" s="1">
        <v>9.5960648148148142E-2</v>
      </c>
      <c r="AL10" s="1">
        <f>SUM(Table1[[#This Row],[T1]],Table1[[#This Row],[84,1 км]])</f>
        <v>0.12001157407407406</v>
      </c>
      <c r="AM10" s="1">
        <v>9.8645833333333335E-2</v>
      </c>
      <c r="AN10" s="1">
        <f>SUM(Table1[[#This Row],[T1]],Table1[[#This Row],[86,6 км]])</f>
        <v>0.12269675925925926</v>
      </c>
      <c r="AO10" s="1">
        <v>0.1017824074074074</v>
      </c>
      <c r="AP10" s="1">
        <f>SUM(Table1[[#This Row],[T1]],Table1[[#This Row],[90 км]])</f>
        <v>0.12583333333333332</v>
      </c>
      <c r="AQ10" s="1">
        <v>0.12583333333333332</v>
      </c>
      <c r="AR10" s="1">
        <v>0.12704861111111113</v>
      </c>
      <c r="AS10" s="1">
        <v>3.4490740740740745E-3</v>
      </c>
      <c r="AT10" s="1">
        <f>SUM(Table1[[#This Row],[T2]],Table1[[#This Row],[1 км]])</f>
        <v>0.1304976851851852</v>
      </c>
      <c r="AU10" s="1">
        <v>1.1249999999999998E-2</v>
      </c>
      <c r="AV10" s="1">
        <f>SUM(Table1[[#This Row],[T2]],Table1[[#This Row],[3,5 км]])</f>
        <v>0.13829861111111114</v>
      </c>
      <c r="AW10" s="1">
        <v>1.6909722222222225E-2</v>
      </c>
      <c r="AX10" s="1">
        <f>SUM(Table1[[#This Row],[T2]],Table1[[#This Row],[6 км]])</f>
        <v>0.14395833333333335</v>
      </c>
      <c r="AY10" s="1">
        <v>2.2962962962962966E-2</v>
      </c>
      <c r="AZ10" s="1">
        <f>SUM(Table1[[#This Row],[T2]],Table1[[#This Row],[8,5 км]])</f>
        <v>0.15001157407407409</v>
      </c>
      <c r="BA10" s="1">
        <v>2.7199074074074073E-2</v>
      </c>
      <c r="BB10" s="1">
        <f>SUM(Table1[[#This Row],[T2]],Table1[[#This Row],[10,5 км]])</f>
        <v>0.1542476851851852</v>
      </c>
      <c r="BC10" s="1">
        <v>3.0891203703703702E-2</v>
      </c>
      <c r="BD10" s="1">
        <f>SUM(Table1[[#This Row],[T2]],Table1[[#This Row],[11,5 км]])</f>
        <v>0.15793981481481484</v>
      </c>
      <c r="BE10" s="1">
        <v>3.9097222222222221E-2</v>
      </c>
      <c r="BF10" s="1">
        <f>SUM(Table1[[#This Row],[T2]],Table1[[#This Row],[14 км]])</f>
        <v>0.16614583333333335</v>
      </c>
      <c r="BG10" s="1">
        <v>4.4988425925925925E-2</v>
      </c>
      <c r="BH10" s="1">
        <f>SUM(Table1[[#This Row],[T2]],Table1[[#This Row],[16,5 км]])</f>
        <v>0.17203703703703704</v>
      </c>
      <c r="BI10" s="1">
        <v>5.1134259259259261E-2</v>
      </c>
      <c r="BJ10" s="1">
        <f>SUM(Table1[[#This Row],[T2]],Table1[[#This Row],[19 км]])</f>
        <v>0.17818287037037039</v>
      </c>
      <c r="BK10" s="1">
        <v>5.5370370370370368E-2</v>
      </c>
      <c r="BL10" s="1">
        <f>SUM(Table1[[#This Row],[T2]],Table1[[#This Row],[Финиш]])</f>
        <v>0.1824189814814815</v>
      </c>
      <c r="BM10" s="1">
        <v>0.18241898148148147</v>
      </c>
      <c r="BN10" s="1">
        <v>0</v>
      </c>
      <c r="BO10" s="1">
        <f>Table1[[#This Row],[Плавание]]-Table1[[#Totals],[Плавание]]</f>
        <v>5.2199074074074092E-3</v>
      </c>
      <c r="BP10" s="1">
        <f>Table1[[#This Row],[T1]]-Table1[[#Totals],[T1]]</f>
        <v>5.3935185185185162E-3</v>
      </c>
      <c r="BQ10" s="1">
        <f>Table1[[#This Row],[16 км_]]-Table1[[#Totals],[16 км_]]</f>
        <v>6.9907407407407418E-3</v>
      </c>
      <c r="BR10" s="1">
        <f>Table1[[#This Row],[18,5 км_]]-Table1[[#Totals],[18,5 км_]]</f>
        <v>7.280092592592588E-3</v>
      </c>
      <c r="BS10" s="1">
        <f>Table1[[#This Row],[22,7 км_]]-Table1[[#Totals],[22,7 км_]]</f>
        <v>7.6504629629629561E-3</v>
      </c>
      <c r="BT10" s="1">
        <f>Table1[[#This Row],[38,7 км_]]-Table1[[#Totals],[38,7 км_]]</f>
        <v>9.120370370370362E-3</v>
      </c>
      <c r="BU10" s="1">
        <f>Table1[[#This Row],[41,2 км_]]-Table1[[#Totals],[41,2 км_]]</f>
        <v>9.4097222222222221E-3</v>
      </c>
      <c r="BV10" s="1">
        <f>Table1[[#This Row],[45,4 км_]]-Table1[[#Totals],[45,4 км_]]</f>
        <v>9.9305555555555675E-3</v>
      </c>
      <c r="BW10" s="1">
        <f>Table1[[#This Row],[48,2 км_]]-Table1[[#Totals],[48,2 км_]]</f>
        <v>1.0196759259259253E-2</v>
      </c>
      <c r="BX10" s="1">
        <f>Table1[[#This Row],[52,2 км_]]-Table1[[#Totals],[52,2 км_]]</f>
        <v>1.0740740740740745E-2</v>
      </c>
      <c r="BY10" s="1">
        <f>Table1[[#This Row],[61,4 км_]]-Table1[[#Totals],[61,4 км_]]</f>
        <v>1.1631944444444417E-2</v>
      </c>
      <c r="BZ10" s="1">
        <f>Table1[[#This Row],[63,9 км_]]-Table1[[#Totals],[63,9 км_]]</f>
        <v>1.1898148148148144E-2</v>
      </c>
      <c r="CA10" s="1">
        <f>Table1[[#This Row],[68,1 км_]]-Table1[[#Totals],[68,1 км_]]</f>
        <v>1.214120370370371E-2</v>
      </c>
      <c r="CB10" s="1">
        <f>Table1[[#This Row],[70,9 км_]]-Table1[[#Totals],[70,9 км_]]</f>
        <v>1.2199074074074071E-2</v>
      </c>
      <c r="CC10" s="1">
        <f>Table1[[#This Row],[74,9 км_]]-Table1[[#Totals],[74,9 км_]]</f>
        <v>1.3275462962962961E-2</v>
      </c>
      <c r="CD10" s="1">
        <f>Table1[[#This Row],[84,1 км_]]-Table1[[#Totals],[84,1 км_]]</f>
        <v>1.3692129629629624E-2</v>
      </c>
      <c r="CE10" s="1">
        <f>Table1[[#This Row],[86,6 км_]]-Table1[[#Totals],[86,6 км_]]</f>
        <v>1.4050925925925925E-2</v>
      </c>
      <c r="CF10" s="1">
        <f>Table1[[#This Row],[90 км_]]-Table1[[#Totals],[90 км_]]</f>
        <v>1.4479166666666654E-2</v>
      </c>
      <c r="CG10" s="1">
        <f>Table1[[#This Row],[T2]]-Table1[[#Totals],[T2]]</f>
        <v>1.4502314814814829E-2</v>
      </c>
      <c r="CH10" s="1">
        <f>Table1[[#This Row],[1 км_]]-Table1[[#Totals],[1 км_]]</f>
        <v>1.4641203703703726E-2</v>
      </c>
      <c r="CI10" s="1">
        <f>Table1[[#This Row],[3,5 км_]]-Table1[[#Totals],[3,5 км_]]</f>
        <v>1.4826388888888917E-2</v>
      </c>
      <c r="CJ10" s="1">
        <f>Table1[[#This Row],[6 км_]]-Table1[[#Totals],[6 км_]]</f>
        <v>1.5243055555555579E-2</v>
      </c>
      <c r="CK10" s="1">
        <f>Table1[[#This Row],[8,5 км_]]-Table1[[#Totals],[8,5 км_]]</f>
        <v>1.5601851851851867E-2</v>
      </c>
      <c r="CL10" s="1">
        <f>Table1[[#This Row],[10,5 км_]]-Table1[[#Totals],[10,5 км_]]</f>
        <v>1.5868055555555566E-2</v>
      </c>
      <c r="CM10" s="1">
        <f>Table1[[#This Row],[11,5 км_]]-Table1[[#Totals],[11,5 км_]]</f>
        <v>1.6168981481481493E-2</v>
      </c>
      <c r="CN10" s="1">
        <f>Table1[[#This Row],[14 км_]]-Table1[[#Totals],[14 км_]]</f>
        <v>1.6666666666666691E-2</v>
      </c>
      <c r="CO10" s="1">
        <f>Table1[[#This Row],[16,5 км_]]-Table1[[#Totals],[16,5 км_]]</f>
        <v>1.7037037037037045E-2</v>
      </c>
      <c r="CP10" s="1">
        <f>Table1[[#This Row],[19 км_]]-Table1[[#Totals],[19 км_]]</f>
        <v>1.7187500000000022E-2</v>
      </c>
      <c r="CQ10" s="1">
        <f>Table1[[#This Row],[21,1 км_]]-Table1[[#Totals],[21,1 км_]]</f>
        <v>1.7083333333333339E-2</v>
      </c>
    </row>
    <row r="11" spans="1:95" x14ac:dyDescent="0.2">
      <c r="A11">
        <v>10</v>
      </c>
      <c r="B11">
        <v>5</v>
      </c>
      <c r="C11" t="s">
        <v>68</v>
      </c>
      <c r="D11" t="s">
        <v>69</v>
      </c>
      <c r="E11">
        <v>35</v>
      </c>
      <c r="F11" t="s">
        <v>41</v>
      </c>
      <c r="G11" t="s">
        <v>53</v>
      </c>
      <c r="H11" t="s">
        <v>43</v>
      </c>
      <c r="I11" s="1">
        <v>2.388888888888889E-2</v>
      </c>
      <c r="J11" s="1">
        <v>2.5474537037037035E-2</v>
      </c>
      <c r="K11" s="1">
        <v>1.7511574074074072E-2</v>
      </c>
      <c r="L11" s="1">
        <f>SUM(Table1[[#This Row],[T1]],Table1[[#This Row],[16 км]])</f>
        <v>4.2986111111111107E-2</v>
      </c>
      <c r="M11" s="1">
        <v>1.9942129629629629E-2</v>
      </c>
      <c r="N11" s="1">
        <f>SUM(Table1[[#This Row],[T1]],Table1[[#This Row],[18,5 км]])</f>
        <v>4.5416666666666661E-2</v>
      </c>
      <c r="O11" s="1">
        <v>2.4236111111111111E-2</v>
      </c>
      <c r="P11" s="1">
        <f>SUM(Table1[[#This Row],[T1]],Table1[[#This Row],[22,7 км]])</f>
        <v>4.9710648148148143E-2</v>
      </c>
      <c r="Q11" s="1">
        <v>4.1469907407407407E-2</v>
      </c>
      <c r="R11" s="1">
        <f>SUM(Table1[[#This Row],[T1]],Table1[[#This Row],[38,7 км]])</f>
        <v>6.6944444444444445E-2</v>
      </c>
      <c r="S11" s="1">
        <v>4.3888888888888887E-2</v>
      </c>
      <c r="T11" s="1">
        <f>SUM(Table1[[#This Row],[T1]],Table1[[#This Row],[41,2 км]])</f>
        <v>6.9363425925925926E-2</v>
      </c>
      <c r="U11" s="1">
        <v>4.8252314814814817E-2</v>
      </c>
      <c r="V11" s="1">
        <f>SUM(Table1[[#This Row],[T1]],Table1[[#This Row],[45,4 км]])</f>
        <v>7.3726851851851849E-2</v>
      </c>
      <c r="W11" s="1">
        <v>5.1064814814814813E-2</v>
      </c>
      <c r="X11" s="1">
        <f>SUM(Table1[[#This Row],[T1]],Table1[[#This Row],[48,2 км]])</f>
        <v>7.6539351851851845E-2</v>
      </c>
      <c r="Y11" s="1">
        <v>5.527777777777778E-2</v>
      </c>
      <c r="Z11" s="1">
        <f>SUM(Table1[[#This Row],[T1]],Table1[[#This Row],[52,2 км]])</f>
        <v>8.0752314814814818E-2</v>
      </c>
      <c r="AA11" s="1">
        <v>6.5509259259259267E-2</v>
      </c>
      <c r="AB11" s="1">
        <f>SUM(Table1[[#This Row],[T1]],Table1[[#This Row],[61,4 км]])</f>
        <v>9.0983796296296299E-2</v>
      </c>
      <c r="AC11" s="1">
        <v>6.7881944444444439E-2</v>
      </c>
      <c r="AD11" s="1">
        <f>SUM(Table1[[#This Row],[T1]],Table1[[#This Row],[63,9 км]])</f>
        <v>9.3356481481481471E-2</v>
      </c>
      <c r="AE11" s="1">
        <v>7.2314814814814818E-2</v>
      </c>
      <c r="AF11" s="1">
        <f>SUM(Table1[[#This Row],[T1]],Table1[[#This Row],[68,1 км]])</f>
        <v>9.778935185185185E-2</v>
      </c>
      <c r="AG11" s="1">
        <v>7.5150462962962961E-2</v>
      </c>
      <c r="AH11" s="1">
        <f>SUM(Table1[[#This Row],[T1]],Table1[[#This Row],[70,9 км]])</f>
        <v>0.10062499999999999</v>
      </c>
      <c r="AI11" s="1">
        <v>7.9398148148148148E-2</v>
      </c>
      <c r="AJ11" s="1">
        <f>SUM(Table1[[#This Row],[T1]],Table1[[#This Row],[74,9 км]])</f>
        <v>0.10487268518518518</v>
      </c>
      <c r="AK11" s="1">
        <v>9.0000000000000011E-2</v>
      </c>
      <c r="AL11" s="1">
        <f>SUM(Table1[[#This Row],[T1]],Table1[[#This Row],[84,1 км]])</f>
        <v>0.11547453703703704</v>
      </c>
      <c r="AM11" s="1">
        <v>9.2476851851851852E-2</v>
      </c>
      <c r="AN11" s="1">
        <f>SUM(Table1[[#This Row],[T1]],Table1[[#This Row],[86,6 км]])</f>
        <v>0.11795138888888888</v>
      </c>
      <c r="AO11" s="1">
        <v>9.5532407407407413E-2</v>
      </c>
      <c r="AP11" s="1">
        <f>SUM(Table1[[#This Row],[T1]],Table1[[#This Row],[90 км]])</f>
        <v>0.12100694444444444</v>
      </c>
      <c r="AQ11" s="1">
        <v>0.12099537037037038</v>
      </c>
      <c r="AR11" s="1">
        <v>0.12215277777777778</v>
      </c>
      <c r="AS11" s="1">
        <v>3.9930555555555561E-3</v>
      </c>
      <c r="AT11" s="1">
        <f>SUM(Table1[[#This Row],[T2]],Table1[[#This Row],[1 км]])</f>
        <v>0.12614583333333335</v>
      </c>
      <c r="AU11" s="1">
        <v>1.298611111111111E-2</v>
      </c>
      <c r="AV11" s="1">
        <f>SUM(Table1[[#This Row],[T2]],Table1[[#This Row],[3,5 км]])</f>
        <v>0.13513888888888889</v>
      </c>
      <c r="AW11" s="1">
        <v>1.9583333333333331E-2</v>
      </c>
      <c r="AX11" s="1">
        <f>SUM(Table1[[#This Row],[T2]],Table1[[#This Row],[6 км]])</f>
        <v>0.14173611111111112</v>
      </c>
      <c r="AY11" s="1">
        <v>2.6539351851851852E-2</v>
      </c>
      <c r="AZ11" s="1">
        <f>SUM(Table1[[#This Row],[T2]],Table1[[#This Row],[8,5 км]])</f>
        <v>0.14869212962962963</v>
      </c>
      <c r="BA11" s="1">
        <v>3.1400462962962963E-2</v>
      </c>
      <c r="BB11" s="1">
        <f>SUM(Table1[[#This Row],[T2]],Table1[[#This Row],[10,5 км]])</f>
        <v>0.15355324074074073</v>
      </c>
      <c r="BC11" s="1">
        <v>3.5543981481481475E-2</v>
      </c>
      <c r="BD11" s="1">
        <f>SUM(Table1[[#This Row],[T2]],Table1[[#This Row],[11,5 км]])</f>
        <v>0.15769675925925924</v>
      </c>
      <c r="BE11" s="1">
        <v>4.4803240740740741E-2</v>
      </c>
      <c r="BF11" s="1">
        <f>SUM(Table1[[#This Row],[T2]],Table1[[#This Row],[14 км]])</f>
        <v>0.16695601851851852</v>
      </c>
      <c r="BG11" s="1">
        <v>5.1423611111111107E-2</v>
      </c>
      <c r="BH11" s="1">
        <f>SUM(Table1[[#This Row],[T2]],Table1[[#This Row],[16,5 км]])</f>
        <v>0.17357638888888888</v>
      </c>
      <c r="BI11" s="1">
        <v>5.8344907407407408E-2</v>
      </c>
      <c r="BJ11" s="1">
        <f>SUM(Table1[[#This Row],[T2]],Table1[[#This Row],[19 км]])</f>
        <v>0.18049768518518519</v>
      </c>
      <c r="BK11" s="1">
        <v>6.3217592592592589E-2</v>
      </c>
      <c r="BL11" s="1">
        <f>SUM(Table1[[#This Row],[T2]],Table1[[#This Row],[Финиш]])</f>
        <v>0.18537037037037035</v>
      </c>
      <c r="BM11" s="1">
        <v>0.18537037037037038</v>
      </c>
      <c r="BN11" s="1">
        <v>0</v>
      </c>
      <c r="BO11" s="1">
        <f>Table1[[#This Row],[Плавание]]-Table1[[#Totals],[Плавание]]</f>
        <v>6.2847222222222228E-3</v>
      </c>
      <c r="BP11" s="1">
        <f>Table1[[#This Row],[T1]]-Table1[[#Totals],[T1]]</f>
        <v>6.8171296296296278E-3</v>
      </c>
      <c r="BQ11" s="1">
        <f>Table1[[#This Row],[16 км_]]-Table1[[#Totals],[16 км_]]</f>
        <v>7.4189814814814778E-3</v>
      </c>
      <c r="BR11" s="1">
        <f>Table1[[#This Row],[18,5 км_]]-Table1[[#Totals],[18,5 км_]]</f>
        <v>7.4999999999999928E-3</v>
      </c>
      <c r="BS11" s="1">
        <f>Table1[[#This Row],[22,7 км_]]-Table1[[#Totals],[22,7 км_]]</f>
        <v>7.6736111111111033E-3</v>
      </c>
      <c r="BT11" s="1">
        <f>Table1[[#This Row],[38,7 км_]]-Table1[[#Totals],[38,7 км_]]</f>
        <v>8.3564814814814786E-3</v>
      </c>
      <c r="BU11" s="1">
        <f>Table1[[#This Row],[41,2 км_]]-Table1[[#Totals],[41,2 км_]]</f>
        <v>8.4143518518518534E-3</v>
      </c>
      <c r="BV11" s="1">
        <f>Table1[[#This Row],[45,4 км_]]-Table1[[#Totals],[45,4 км_]]</f>
        <v>8.5648148148148168E-3</v>
      </c>
      <c r="BW11" s="1">
        <f>Table1[[#This Row],[48,2 км_]]-Table1[[#Totals],[48,2 км_]]</f>
        <v>8.6921296296296191E-3</v>
      </c>
      <c r="BX11" s="1">
        <f>Table1[[#This Row],[52,2 км_]]-Table1[[#Totals],[52,2 км_]]</f>
        <v>8.9351851851851849E-3</v>
      </c>
      <c r="BY11" s="1">
        <f>Table1[[#This Row],[61,4 км_]]-Table1[[#Totals],[61,4 км_]]</f>
        <v>9.2129629629629506E-3</v>
      </c>
      <c r="BZ11" s="1">
        <f>Table1[[#This Row],[63,9 км_]]-Table1[[#Totals],[63,9 км_]]</f>
        <v>9.1898148148148034E-3</v>
      </c>
      <c r="CA11" s="1">
        <f>Table1[[#This Row],[68,1 км_]]-Table1[[#Totals],[68,1 км_]]</f>
        <v>9.2013888888888978E-3</v>
      </c>
      <c r="CB11" s="1">
        <f>Table1[[#This Row],[70,9 км_]]-Table1[[#Totals],[70,9 км_]]</f>
        <v>9.1550925925925897E-3</v>
      </c>
      <c r="CC11" s="1">
        <f>Table1[[#This Row],[74,9 км_]]-Table1[[#Totals],[74,9 км_]]</f>
        <v>9.1666666666666702E-3</v>
      </c>
      <c r="CD11" s="1">
        <f>Table1[[#This Row],[84,1 км_]]-Table1[[#Totals],[84,1 км_]]</f>
        <v>9.1550925925926036E-3</v>
      </c>
      <c r="CE11" s="1">
        <f>Table1[[#This Row],[86,6 км_]]-Table1[[#Totals],[86,6 км_]]</f>
        <v>9.305555555555553E-3</v>
      </c>
      <c r="CF11" s="1">
        <f>Table1[[#This Row],[90 км_]]-Table1[[#Totals],[90 км_]]</f>
        <v>9.652777777777774E-3</v>
      </c>
      <c r="CG11" s="1">
        <f>Table1[[#This Row],[T2]]-Table1[[#Totals],[T2]]</f>
        <v>9.6064814814814797E-3</v>
      </c>
      <c r="CH11" s="1">
        <f>Table1[[#This Row],[1 км_]]-Table1[[#Totals],[1 км_]]</f>
        <v>1.0289351851851869E-2</v>
      </c>
      <c r="CI11" s="1">
        <f>Table1[[#This Row],[3,5 км_]]-Table1[[#Totals],[3,5 км_]]</f>
        <v>1.1666666666666672E-2</v>
      </c>
      <c r="CJ11" s="1">
        <f>Table1[[#This Row],[6 км_]]-Table1[[#Totals],[6 км_]]</f>
        <v>1.3020833333333343E-2</v>
      </c>
      <c r="CK11" s="1">
        <f>Table1[[#This Row],[8,5 км_]]-Table1[[#Totals],[8,5 км_]]</f>
        <v>1.428240740740741E-2</v>
      </c>
      <c r="CL11" s="1">
        <f>Table1[[#This Row],[10,5 км_]]-Table1[[#Totals],[10,5 км_]]</f>
        <v>1.5173611111111096E-2</v>
      </c>
      <c r="CM11" s="1">
        <f>Table1[[#This Row],[11,5 км_]]-Table1[[#Totals],[11,5 км_]]</f>
        <v>1.5925925925925899E-2</v>
      </c>
      <c r="CN11" s="1">
        <f>Table1[[#This Row],[14 км_]]-Table1[[#Totals],[14 км_]]</f>
        <v>1.7476851851851855E-2</v>
      </c>
      <c r="CO11" s="1">
        <f>Table1[[#This Row],[16,5 км_]]-Table1[[#Totals],[16,5 км_]]</f>
        <v>1.8576388888888878E-2</v>
      </c>
      <c r="CP11" s="1">
        <f>Table1[[#This Row],[19 км_]]-Table1[[#Totals],[19 км_]]</f>
        <v>1.950231481481482E-2</v>
      </c>
      <c r="CQ11" s="1">
        <f>Table1[[#This Row],[21,1 км_]]-Table1[[#Totals],[21,1 км_]]</f>
        <v>2.003472222222219E-2</v>
      </c>
    </row>
    <row r="12" spans="1:95" x14ac:dyDescent="0.2">
      <c r="A12">
        <v>11</v>
      </c>
      <c r="B12">
        <v>119</v>
      </c>
      <c r="C12" t="s">
        <v>70</v>
      </c>
      <c r="D12" t="s">
        <v>71</v>
      </c>
      <c r="E12">
        <v>50</v>
      </c>
      <c r="F12" t="s">
        <v>41</v>
      </c>
      <c r="G12" t="s">
        <v>72</v>
      </c>
      <c r="H12" t="s">
        <v>73</v>
      </c>
      <c r="I12" s="1">
        <v>1.90625E-2</v>
      </c>
      <c r="J12" s="1">
        <v>2.0185185185185184E-2</v>
      </c>
      <c r="K12" s="1">
        <v>1.9016203703703705E-2</v>
      </c>
      <c r="L12" s="1">
        <f>SUM(Table1[[#This Row],[T1]],Table1[[#This Row],[16 км]])</f>
        <v>3.920138888888889E-2</v>
      </c>
      <c r="M12" s="1">
        <v>2.164351851851852E-2</v>
      </c>
      <c r="N12" s="1">
        <f>SUM(Table1[[#This Row],[T1]],Table1[[#This Row],[18,5 км]])</f>
        <v>4.1828703703703701E-2</v>
      </c>
      <c r="O12" s="1">
        <v>2.613425925925926E-2</v>
      </c>
      <c r="P12" s="1">
        <f>SUM(Table1[[#This Row],[T1]],Table1[[#This Row],[22,7 км]])</f>
        <v>4.6319444444444441E-2</v>
      </c>
      <c r="Q12" s="1">
        <v>4.4166666666666667E-2</v>
      </c>
      <c r="R12" s="1">
        <f>SUM(Table1[[#This Row],[T1]],Table1[[#This Row],[38,7 км]])</f>
        <v>6.4351851851851855E-2</v>
      </c>
      <c r="S12" s="1">
        <v>4.6782407407407411E-2</v>
      </c>
      <c r="T12" s="1">
        <f>SUM(Table1[[#This Row],[T1]],Table1[[#This Row],[41,2 км]])</f>
        <v>6.6967592592592592E-2</v>
      </c>
      <c r="U12" s="1">
        <v>5.1342592592592586E-2</v>
      </c>
      <c r="V12" s="1">
        <f>SUM(Table1[[#This Row],[T1]],Table1[[#This Row],[45,4 км]])</f>
        <v>7.1527777777777773E-2</v>
      </c>
      <c r="W12" s="1">
        <v>5.4328703703703705E-2</v>
      </c>
      <c r="X12" s="1">
        <f>SUM(Table1[[#This Row],[T1]],Table1[[#This Row],[48,2 км]])</f>
        <v>7.4513888888888893E-2</v>
      </c>
      <c r="Y12" s="1">
        <v>5.8784722222222224E-2</v>
      </c>
      <c r="Z12" s="1">
        <f>SUM(Table1[[#This Row],[T1]],Table1[[#This Row],[52,2 км]])</f>
        <v>7.8969907407407405E-2</v>
      </c>
      <c r="AA12" s="1">
        <v>6.9745370370370374E-2</v>
      </c>
      <c r="AB12" s="1">
        <f>SUM(Table1[[#This Row],[T1]],Table1[[#This Row],[61,4 км]])</f>
        <v>8.9930555555555555E-2</v>
      </c>
      <c r="AC12" s="1">
        <v>7.2256944444444443E-2</v>
      </c>
      <c r="AD12" s="1">
        <f>SUM(Table1[[#This Row],[T1]],Table1[[#This Row],[63,9 км]])</f>
        <v>9.2442129629629624E-2</v>
      </c>
      <c r="AE12" s="1">
        <v>7.6886574074074079E-2</v>
      </c>
      <c r="AF12" s="1">
        <f>SUM(Table1[[#This Row],[T1]],Table1[[#This Row],[68,1 км]])</f>
        <v>9.707175925925926E-2</v>
      </c>
      <c r="AG12" s="1">
        <v>7.9872685185185185E-2</v>
      </c>
      <c r="AH12" s="1">
        <f>SUM(Table1[[#This Row],[T1]],Table1[[#This Row],[70,9 км]])</f>
        <v>0.10005787037037037</v>
      </c>
      <c r="AI12" s="1">
        <v>8.4328703703703711E-2</v>
      </c>
      <c r="AJ12" s="1">
        <f>SUM(Table1[[#This Row],[T1]],Table1[[#This Row],[74,9 км]])</f>
        <v>0.10451388888888889</v>
      </c>
      <c r="AK12" s="1">
        <v>9.5497685185185185E-2</v>
      </c>
      <c r="AL12" s="1">
        <f>SUM(Table1[[#This Row],[T1]],Table1[[#This Row],[84,1 км]])</f>
        <v>0.11568287037037037</v>
      </c>
      <c r="AM12" s="1">
        <v>9.807870370370371E-2</v>
      </c>
      <c r="AN12" s="1">
        <f>SUM(Table1[[#This Row],[T1]],Table1[[#This Row],[86,6 км]])</f>
        <v>0.11826388888888889</v>
      </c>
      <c r="AO12" s="1">
        <v>0.1012037037037037</v>
      </c>
      <c r="AP12" s="1">
        <f>SUM(Table1[[#This Row],[T1]],Table1[[#This Row],[90 км]])</f>
        <v>0.12138888888888888</v>
      </c>
      <c r="AQ12" s="1">
        <v>0.12138888888888888</v>
      </c>
      <c r="AR12" s="1">
        <v>0.12295138888888889</v>
      </c>
      <c r="AS12" s="1">
        <v>3.8194444444444443E-3</v>
      </c>
      <c r="AT12" s="1">
        <f>SUM(Table1[[#This Row],[T2]],Table1[[#This Row],[1 км]])</f>
        <v>0.12677083333333333</v>
      </c>
      <c r="AU12" s="1">
        <v>1.2627314814814815E-2</v>
      </c>
      <c r="AV12" s="1">
        <f>SUM(Table1[[#This Row],[T2]],Table1[[#This Row],[3,5 км]])</f>
        <v>0.1355787037037037</v>
      </c>
      <c r="AW12" s="1">
        <v>1.9039351851851852E-2</v>
      </c>
      <c r="AX12" s="1">
        <f>SUM(Table1[[#This Row],[T2]],Table1[[#This Row],[6 км]])</f>
        <v>0.14199074074074075</v>
      </c>
      <c r="AY12" s="1">
        <v>2.5937500000000002E-2</v>
      </c>
      <c r="AZ12" s="1">
        <f>SUM(Table1[[#This Row],[T2]],Table1[[#This Row],[8,5 км]])</f>
        <v>0.1488888888888889</v>
      </c>
      <c r="BA12" s="1">
        <v>3.0775462962962966E-2</v>
      </c>
      <c r="BB12" s="1">
        <f>SUM(Table1[[#This Row],[T2]],Table1[[#This Row],[10,5 км]])</f>
        <v>0.15372685185185186</v>
      </c>
      <c r="BC12" s="1">
        <v>3.4918981481481481E-2</v>
      </c>
      <c r="BD12" s="1">
        <f>SUM(Table1[[#This Row],[T2]],Table1[[#This Row],[11,5 км]])</f>
        <v>0.15787037037037038</v>
      </c>
      <c r="BE12" s="1">
        <v>4.4155092592592593E-2</v>
      </c>
      <c r="BF12" s="1">
        <f>SUM(Table1[[#This Row],[T2]],Table1[[#This Row],[14 км]])</f>
        <v>0.16710648148148149</v>
      </c>
      <c r="BG12" s="1">
        <v>5.0902777777777776E-2</v>
      </c>
      <c r="BH12" s="1">
        <f>SUM(Table1[[#This Row],[T2]],Table1[[#This Row],[16,5 км]])</f>
        <v>0.17385416666666667</v>
      </c>
      <c r="BI12" s="1">
        <v>5.7847222222222223E-2</v>
      </c>
      <c r="BJ12" s="1">
        <f>SUM(Table1[[#This Row],[T2]],Table1[[#This Row],[19 км]])</f>
        <v>0.18079861111111112</v>
      </c>
      <c r="BK12" s="1">
        <v>6.2557870370370375E-2</v>
      </c>
      <c r="BL12" s="1">
        <f>SUM(Table1[[#This Row],[T2]],Table1[[#This Row],[Финиш]])</f>
        <v>0.18550925925925926</v>
      </c>
      <c r="BM12" s="1">
        <v>0.18549768518518517</v>
      </c>
      <c r="BN12" s="1">
        <v>0</v>
      </c>
      <c r="BO12" s="1">
        <f>Table1[[#This Row],[Плавание]]-Table1[[#Totals],[Плавание]]</f>
        <v>1.4583333333333323E-3</v>
      </c>
      <c r="BP12" s="1">
        <f>Table1[[#This Row],[T1]]-Table1[[#Totals],[T1]]</f>
        <v>1.5277777777777772E-3</v>
      </c>
      <c r="BQ12" s="1">
        <f>Table1[[#This Row],[16 км_]]-Table1[[#Totals],[16 км_]]</f>
        <v>3.6342592592592607E-3</v>
      </c>
      <c r="BR12" s="1">
        <f>Table1[[#This Row],[18,5 км_]]-Table1[[#Totals],[18,5 км_]]</f>
        <v>3.9120370370370333E-3</v>
      </c>
      <c r="BS12" s="1">
        <f>Table1[[#This Row],[22,7 км_]]-Table1[[#Totals],[22,7 км_]]</f>
        <v>4.2824074074074014E-3</v>
      </c>
      <c r="BT12" s="1">
        <f>Table1[[#This Row],[38,7 км_]]-Table1[[#Totals],[38,7 км_]]</f>
        <v>5.7638888888888878E-3</v>
      </c>
      <c r="BU12" s="1">
        <f>Table1[[#This Row],[41,2 км_]]-Table1[[#Totals],[41,2 км_]]</f>
        <v>6.0185185185185203E-3</v>
      </c>
      <c r="BV12" s="1">
        <f>Table1[[#This Row],[45,4 км_]]-Table1[[#Totals],[45,4 км_]]</f>
        <v>6.3657407407407413E-3</v>
      </c>
      <c r="BW12" s="1">
        <f>Table1[[#This Row],[48,2 км_]]-Table1[[#Totals],[48,2 км_]]</f>
        <v>6.666666666666668E-3</v>
      </c>
      <c r="BX12" s="1">
        <f>Table1[[#This Row],[52,2 км_]]-Table1[[#Totals],[52,2 км_]]</f>
        <v>7.1527777777777718E-3</v>
      </c>
      <c r="BY12" s="1">
        <f>Table1[[#This Row],[61,4 км_]]-Table1[[#Totals],[61,4 км_]]</f>
        <v>8.1597222222222071E-3</v>
      </c>
      <c r="BZ12" s="1">
        <f>Table1[[#This Row],[63,9 км_]]-Table1[[#Totals],[63,9 км_]]</f>
        <v>8.2754629629629567E-3</v>
      </c>
      <c r="CA12" s="1">
        <f>Table1[[#This Row],[68,1 км_]]-Table1[[#Totals],[68,1 км_]]</f>
        <v>8.4837962962963087E-3</v>
      </c>
      <c r="CB12" s="1">
        <f>Table1[[#This Row],[70,9 км_]]-Table1[[#Totals],[70,9 км_]]</f>
        <v>8.5879629629629639E-3</v>
      </c>
      <c r="CC12" s="1">
        <f>Table1[[#This Row],[74,9 км_]]-Table1[[#Totals],[74,9 км_]]</f>
        <v>8.8078703703703826E-3</v>
      </c>
      <c r="CD12" s="1">
        <f>Table1[[#This Row],[84,1 км_]]-Table1[[#Totals],[84,1 км_]]</f>
        <v>9.3634259259259278E-3</v>
      </c>
      <c r="CE12" s="1">
        <f>Table1[[#This Row],[86,6 км_]]-Table1[[#Totals],[86,6 км_]]</f>
        <v>9.6180555555555602E-3</v>
      </c>
      <c r="CF12" s="1">
        <f>Table1[[#This Row],[90 км_]]-Table1[[#Totals],[90 км_]]</f>
        <v>1.0034722222222209E-2</v>
      </c>
      <c r="CG12" s="1">
        <f>Table1[[#This Row],[T2]]-Table1[[#Totals],[T2]]</f>
        <v>1.0405092592592591E-2</v>
      </c>
      <c r="CH12" s="1">
        <f>Table1[[#This Row],[1 км_]]-Table1[[#Totals],[1 км_]]</f>
        <v>1.0914351851851856E-2</v>
      </c>
      <c r="CI12" s="1">
        <f>Table1[[#This Row],[3,5 км_]]-Table1[[#Totals],[3,5 км_]]</f>
        <v>1.2106481481481482E-2</v>
      </c>
      <c r="CJ12" s="1">
        <f>Table1[[#This Row],[6 км_]]-Table1[[#Totals],[6 км_]]</f>
        <v>1.3275462962962975E-2</v>
      </c>
      <c r="CK12" s="1">
        <f>Table1[[#This Row],[8,5 км_]]-Table1[[#Totals],[8,5 км_]]</f>
        <v>1.4479166666666682E-2</v>
      </c>
      <c r="CL12" s="1">
        <f>Table1[[#This Row],[10,5 км_]]-Table1[[#Totals],[10,5 км_]]</f>
        <v>1.5347222222222234E-2</v>
      </c>
      <c r="CM12" s="1">
        <f>Table1[[#This Row],[11,5 км_]]-Table1[[#Totals],[11,5 км_]]</f>
        <v>1.6099537037037037E-2</v>
      </c>
      <c r="CN12" s="1">
        <f>Table1[[#This Row],[14 км_]]-Table1[[#Totals],[14 км_]]</f>
        <v>1.7627314814814832E-2</v>
      </c>
      <c r="CO12" s="1">
        <f>Table1[[#This Row],[16,5 км_]]-Table1[[#Totals],[16,5 км_]]</f>
        <v>1.8854166666666672E-2</v>
      </c>
      <c r="CP12" s="1">
        <f>Table1[[#This Row],[19 км_]]-Table1[[#Totals],[19 км_]]</f>
        <v>1.9803240740740746E-2</v>
      </c>
      <c r="CQ12" s="1">
        <f>Table1[[#This Row],[21,1 км_]]-Table1[[#Totals],[21,1 км_]]</f>
        <v>2.0173611111111101E-2</v>
      </c>
    </row>
    <row r="13" spans="1:95" x14ac:dyDescent="0.2">
      <c r="A13">
        <v>12</v>
      </c>
      <c r="B13">
        <v>13</v>
      </c>
      <c r="C13" t="s">
        <v>74</v>
      </c>
      <c r="D13" t="s">
        <v>75</v>
      </c>
      <c r="E13">
        <v>42</v>
      </c>
      <c r="F13" t="s">
        <v>41</v>
      </c>
      <c r="G13" t="s">
        <v>53</v>
      </c>
      <c r="H13" t="s">
        <v>43</v>
      </c>
      <c r="I13" s="1">
        <v>1.9247685185185184E-2</v>
      </c>
      <c r="J13" s="1">
        <v>2.0219907407407409E-2</v>
      </c>
      <c r="K13" s="1">
        <v>1.7395833333333336E-2</v>
      </c>
      <c r="L13" s="1">
        <f>SUM(Table1[[#This Row],[T1]],Table1[[#This Row],[16 км]])</f>
        <v>3.7615740740740741E-2</v>
      </c>
      <c r="M13" s="1">
        <v>1.9895833333333331E-2</v>
      </c>
      <c r="N13" s="1">
        <f>SUM(Table1[[#This Row],[T1]],Table1[[#This Row],[18,5 км]])</f>
        <v>4.0115740740740743E-2</v>
      </c>
      <c r="O13" s="1">
        <v>2.4375000000000004E-2</v>
      </c>
      <c r="P13" s="1">
        <f>SUM(Table1[[#This Row],[T1]],Table1[[#This Row],[22,7 км]])</f>
        <v>4.4594907407407416E-2</v>
      </c>
      <c r="Q13" s="1">
        <v>4.2361111111111106E-2</v>
      </c>
      <c r="R13" s="1">
        <f>SUM(Table1[[#This Row],[T1]],Table1[[#This Row],[38,7 км]])</f>
        <v>6.2581018518518522E-2</v>
      </c>
      <c r="S13" s="1">
        <v>4.4872685185185189E-2</v>
      </c>
      <c r="T13" s="1">
        <f>SUM(Table1[[#This Row],[T1]],Table1[[#This Row],[41,2 км]])</f>
        <v>6.5092592592592591E-2</v>
      </c>
      <c r="U13" s="1">
        <v>4.9583333333333333E-2</v>
      </c>
      <c r="V13" s="1">
        <f>SUM(Table1[[#This Row],[T1]],Table1[[#This Row],[45,4 км]])</f>
        <v>6.9803240740740735E-2</v>
      </c>
      <c r="W13" s="1">
        <v>5.2476851851851851E-2</v>
      </c>
      <c r="X13" s="1">
        <f>SUM(Table1[[#This Row],[T1]],Table1[[#This Row],[48,2 км]])</f>
        <v>7.2696759259259253E-2</v>
      </c>
      <c r="Y13" s="1">
        <v>5.6909722222222216E-2</v>
      </c>
      <c r="Z13" s="1">
        <f>SUM(Table1[[#This Row],[T1]],Table1[[#This Row],[52,2 км]])</f>
        <v>7.7129629629629631E-2</v>
      </c>
      <c r="AA13" s="1">
        <v>6.7511574074074085E-2</v>
      </c>
      <c r="AB13" s="1">
        <f>SUM(Table1[[#This Row],[T1]],Table1[[#This Row],[61,4 км]])</f>
        <v>8.7731481481481494E-2</v>
      </c>
      <c r="AC13" s="1">
        <v>6.9918981481481471E-2</v>
      </c>
      <c r="AD13" s="1">
        <f>SUM(Table1[[#This Row],[T1]],Table1[[#This Row],[63,9 км]])</f>
        <v>9.013888888888888E-2</v>
      </c>
      <c r="AE13" s="1">
        <v>7.440972222222221E-2</v>
      </c>
      <c r="AF13" s="1">
        <f>SUM(Table1[[#This Row],[T1]],Table1[[#This Row],[68,1 км]])</f>
        <v>9.4629629629629619E-2</v>
      </c>
      <c r="AG13" s="1">
        <v>7.7291666666666661E-2</v>
      </c>
      <c r="AH13" s="1">
        <f>SUM(Table1[[#This Row],[T1]],Table1[[#This Row],[70,9 км]])</f>
        <v>9.751157407407407E-2</v>
      </c>
      <c r="AI13" s="1">
        <v>8.1493055555555555E-2</v>
      </c>
      <c r="AJ13" s="1">
        <f>SUM(Table1[[#This Row],[T1]],Table1[[#This Row],[74,9 км]])</f>
        <v>0.10171296296296296</v>
      </c>
      <c r="AK13" s="1">
        <v>9.1874999999999998E-2</v>
      </c>
      <c r="AL13" s="1">
        <f>SUM(Table1[[#This Row],[T1]],Table1[[#This Row],[84,1 км]])</f>
        <v>0.11209490740740741</v>
      </c>
      <c r="AM13" s="1">
        <v>9.4340277777777773E-2</v>
      </c>
      <c r="AN13" s="1">
        <f>SUM(Table1[[#This Row],[T1]],Table1[[#This Row],[86,6 км]])</f>
        <v>0.11456018518518518</v>
      </c>
      <c r="AO13" s="1">
        <v>9.7442129629629629E-2</v>
      </c>
      <c r="AP13" s="1">
        <f>SUM(Table1[[#This Row],[T1]],Table1[[#This Row],[90 км]])</f>
        <v>0.11766203703703704</v>
      </c>
      <c r="AQ13" s="1">
        <v>0.11766203703703704</v>
      </c>
      <c r="AR13" s="1">
        <v>0.11901620370370369</v>
      </c>
      <c r="AS13" s="1">
        <v>3.8078703703703707E-3</v>
      </c>
      <c r="AT13" s="1">
        <f>SUM(Table1[[#This Row],[T2]],Table1[[#This Row],[1 км]])</f>
        <v>0.12282407407407406</v>
      </c>
      <c r="AU13" s="1">
        <v>1.34375E-2</v>
      </c>
      <c r="AV13" s="1">
        <f>SUM(Table1[[#This Row],[T2]],Table1[[#This Row],[3,5 км]])</f>
        <v>0.13245370370370368</v>
      </c>
      <c r="AW13" s="1">
        <v>2.0150462962962964E-2</v>
      </c>
      <c r="AX13" s="1">
        <f>SUM(Table1[[#This Row],[T2]],Table1[[#This Row],[6 км]])</f>
        <v>0.13916666666666666</v>
      </c>
      <c r="AY13" s="1">
        <v>2.7210648148148147E-2</v>
      </c>
      <c r="AZ13" s="1">
        <f>SUM(Table1[[#This Row],[T2]],Table1[[#This Row],[8,5 км]])</f>
        <v>0.14622685185185183</v>
      </c>
      <c r="BA13" s="1">
        <v>3.2129629629629626E-2</v>
      </c>
      <c r="BB13" s="1">
        <f>SUM(Table1[[#This Row],[T2]],Table1[[#This Row],[10,5 км]])</f>
        <v>0.15114583333333331</v>
      </c>
      <c r="BC13" s="1">
        <v>3.6354166666666667E-2</v>
      </c>
      <c r="BD13" s="1">
        <f>SUM(Table1[[#This Row],[T2]],Table1[[#This Row],[11,5 км]])</f>
        <v>0.15537037037037035</v>
      </c>
      <c r="BE13" s="1">
        <v>4.6400462962962963E-2</v>
      </c>
      <c r="BF13" s="1">
        <f>SUM(Table1[[#This Row],[T2]],Table1[[#This Row],[14 км]])</f>
        <v>0.16541666666666666</v>
      </c>
      <c r="BG13" s="1">
        <v>5.3865740740740742E-2</v>
      </c>
      <c r="BH13" s="1">
        <f>SUM(Table1[[#This Row],[T2]],Table1[[#This Row],[16,5 км]])</f>
        <v>0.17288194444444444</v>
      </c>
      <c r="BI13" s="1">
        <v>6.1724537037037036E-2</v>
      </c>
      <c r="BJ13" s="1">
        <f>SUM(Table1[[#This Row],[T2]],Table1[[#This Row],[19 км]])</f>
        <v>0.18074074074074073</v>
      </c>
      <c r="BK13" s="1">
        <v>6.7025462962962967E-2</v>
      </c>
      <c r="BL13" s="1">
        <f>SUM(Table1[[#This Row],[T2]],Table1[[#This Row],[Финиш]])</f>
        <v>0.18604166666666666</v>
      </c>
      <c r="BM13" s="1">
        <v>0.18603009259259259</v>
      </c>
      <c r="BN13" s="1">
        <v>0</v>
      </c>
      <c r="BO13" s="1">
        <f>Table1[[#This Row],[Плавание]]-Table1[[#Totals],[Плавание]]</f>
        <v>1.6435185185185164E-3</v>
      </c>
      <c r="BP13" s="1">
        <f>Table1[[#This Row],[T1]]-Table1[[#Totals],[T1]]</f>
        <v>1.5625000000000014E-3</v>
      </c>
      <c r="BQ13" s="1">
        <f>Table1[[#This Row],[16 км_]]-Table1[[#Totals],[16 км_]]</f>
        <v>2.0486111111111122E-3</v>
      </c>
      <c r="BR13" s="1">
        <f>Table1[[#This Row],[18,5 км_]]-Table1[[#Totals],[18,5 км_]]</f>
        <v>2.1990740740740755E-3</v>
      </c>
      <c r="BS13" s="1">
        <f>Table1[[#This Row],[22,7 км_]]-Table1[[#Totals],[22,7 км_]]</f>
        <v>2.557870370370377E-3</v>
      </c>
      <c r="BT13" s="1">
        <f>Table1[[#This Row],[38,7 км_]]-Table1[[#Totals],[38,7 км_]]</f>
        <v>3.9930555555555552E-3</v>
      </c>
      <c r="BU13" s="1">
        <f>Table1[[#This Row],[41,2 км_]]-Table1[[#Totals],[41,2 км_]]</f>
        <v>4.1435185185185186E-3</v>
      </c>
      <c r="BV13" s="1">
        <f>Table1[[#This Row],[45,4 км_]]-Table1[[#Totals],[45,4 км_]]</f>
        <v>4.6412037037037029E-3</v>
      </c>
      <c r="BW13" s="1">
        <f>Table1[[#This Row],[48,2 км_]]-Table1[[#Totals],[48,2 км_]]</f>
        <v>4.8495370370370272E-3</v>
      </c>
      <c r="BX13" s="1">
        <f>Table1[[#This Row],[52,2 км_]]-Table1[[#Totals],[52,2 км_]]</f>
        <v>5.3124999999999978E-3</v>
      </c>
      <c r="BY13" s="1">
        <f>Table1[[#This Row],[61,4 км_]]-Table1[[#Totals],[61,4 км_]]</f>
        <v>5.9606481481481455E-3</v>
      </c>
      <c r="BZ13" s="1">
        <f>Table1[[#This Row],[63,9 км_]]-Table1[[#Totals],[63,9 км_]]</f>
        <v>5.9722222222222121E-3</v>
      </c>
      <c r="CA13" s="1">
        <f>Table1[[#This Row],[68,1 км_]]-Table1[[#Totals],[68,1 км_]]</f>
        <v>6.0416666666666674E-3</v>
      </c>
      <c r="CB13" s="1">
        <f>Table1[[#This Row],[70,9 км_]]-Table1[[#Totals],[70,9 км_]]</f>
        <v>6.0416666666666674E-3</v>
      </c>
      <c r="CC13" s="1">
        <f>Table1[[#This Row],[74,9 км_]]-Table1[[#Totals],[74,9 км_]]</f>
        <v>6.0069444444444536E-3</v>
      </c>
      <c r="CD13" s="1">
        <f>Table1[[#This Row],[84,1 км_]]-Table1[[#Totals],[84,1 км_]]</f>
        <v>5.7754629629629683E-3</v>
      </c>
      <c r="CE13" s="1">
        <f>Table1[[#This Row],[86,6 км_]]-Table1[[#Totals],[86,6 км_]]</f>
        <v>5.9143518518518512E-3</v>
      </c>
      <c r="CF13" s="1">
        <f>Table1[[#This Row],[90 км_]]-Table1[[#Totals],[90 км_]]</f>
        <v>6.3078703703703665E-3</v>
      </c>
      <c r="CG13" s="1">
        <f>Table1[[#This Row],[T2]]-Table1[[#Totals],[T2]]</f>
        <v>6.4699074074073964E-3</v>
      </c>
      <c r="CH13" s="1">
        <f>Table1[[#This Row],[1 км_]]-Table1[[#Totals],[1 км_]]</f>
        <v>6.9675925925925808E-3</v>
      </c>
      <c r="CI13" s="1">
        <f>Table1[[#This Row],[3,5 км_]]-Table1[[#Totals],[3,5 км_]]</f>
        <v>8.9814814814814653E-3</v>
      </c>
      <c r="CJ13" s="1">
        <f>Table1[[#This Row],[6 км_]]-Table1[[#Totals],[6 км_]]</f>
        <v>1.0451388888888885E-2</v>
      </c>
      <c r="CK13" s="1">
        <f>Table1[[#This Row],[8,5 км_]]-Table1[[#Totals],[8,5 км_]]</f>
        <v>1.1817129629629608E-2</v>
      </c>
      <c r="CL13" s="1">
        <f>Table1[[#This Row],[10,5 км_]]-Table1[[#Totals],[10,5 км_]]</f>
        <v>1.2766203703703682E-2</v>
      </c>
      <c r="CM13" s="1">
        <f>Table1[[#This Row],[11,5 км_]]-Table1[[#Totals],[11,5 км_]]</f>
        <v>1.3599537037037007E-2</v>
      </c>
      <c r="CN13" s="1">
        <f>Table1[[#This Row],[14 км_]]-Table1[[#Totals],[14 км_]]</f>
        <v>1.5937499999999993E-2</v>
      </c>
      <c r="CO13" s="1">
        <f>Table1[[#This Row],[16,5 км_]]-Table1[[#Totals],[16,5 км_]]</f>
        <v>1.7881944444444436E-2</v>
      </c>
      <c r="CP13" s="1">
        <f>Table1[[#This Row],[19 км_]]-Table1[[#Totals],[19 км_]]</f>
        <v>1.9745370370370358E-2</v>
      </c>
      <c r="CQ13" s="1">
        <f>Table1[[#This Row],[21,1 км_]]-Table1[[#Totals],[21,1 км_]]</f>
        <v>2.0706018518518499E-2</v>
      </c>
    </row>
    <row r="14" spans="1:95" x14ac:dyDescent="0.2">
      <c r="A14">
        <v>13</v>
      </c>
      <c r="B14">
        <v>41</v>
      </c>
      <c r="C14" t="s">
        <v>76</v>
      </c>
      <c r="D14" t="s">
        <v>77</v>
      </c>
      <c r="E14">
        <v>29</v>
      </c>
      <c r="F14" t="s">
        <v>41</v>
      </c>
      <c r="G14" t="s">
        <v>78</v>
      </c>
      <c r="H14" t="s">
        <v>57</v>
      </c>
      <c r="I14" s="1">
        <v>2.5567129629629634E-2</v>
      </c>
      <c r="J14" s="1">
        <v>2.7037037037037037E-2</v>
      </c>
      <c r="K14" s="1">
        <v>1.7974537037037035E-2</v>
      </c>
      <c r="L14" s="1">
        <f>SUM(Table1[[#This Row],[T1]],Table1[[#This Row],[16 км]])</f>
        <v>4.5011574074074072E-2</v>
      </c>
      <c r="M14" s="1">
        <v>2.0497685185185185E-2</v>
      </c>
      <c r="N14" s="1">
        <f>SUM(Table1[[#This Row],[T1]],Table1[[#This Row],[18,5 км]])</f>
        <v>4.7534722222222221E-2</v>
      </c>
      <c r="O14" s="1">
        <v>2.49537037037037E-2</v>
      </c>
      <c r="P14" s="1">
        <f>SUM(Table1[[#This Row],[T1]],Table1[[#This Row],[22,7 км]])</f>
        <v>5.199074074074074E-2</v>
      </c>
      <c r="Q14" s="1">
        <v>4.2442129629629628E-2</v>
      </c>
      <c r="R14" s="1">
        <f>SUM(Table1[[#This Row],[T1]],Table1[[#This Row],[38,7 км]])</f>
        <v>6.9479166666666661E-2</v>
      </c>
      <c r="S14" s="1">
        <v>4.4861111111111109E-2</v>
      </c>
      <c r="T14" s="1">
        <f>SUM(Table1[[#This Row],[T1]],Table1[[#This Row],[41,2 км]])</f>
        <v>7.1898148148148142E-2</v>
      </c>
      <c r="U14" s="1">
        <v>4.927083333333334E-2</v>
      </c>
      <c r="V14" s="1">
        <f>SUM(Table1[[#This Row],[T1]],Table1[[#This Row],[45,4 км]])</f>
        <v>7.6307870370370373E-2</v>
      </c>
      <c r="W14" s="1">
        <v>5.2106481481481483E-2</v>
      </c>
      <c r="X14" s="1">
        <f>SUM(Table1[[#This Row],[T1]],Table1[[#This Row],[48,2 км]])</f>
        <v>7.9143518518518516E-2</v>
      </c>
      <c r="Y14" s="1">
        <v>5.6423611111111112E-2</v>
      </c>
      <c r="Z14" s="1">
        <f>SUM(Table1[[#This Row],[T1]],Table1[[#This Row],[52,2 км]])</f>
        <v>8.3460648148148145E-2</v>
      </c>
      <c r="AA14" s="1">
        <v>6.6793981481481482E-2</v>
      </c>
      <c r="AB14" s="1">
        <f>SUM(Table1[[#This Row],[T1]],Table1[[#This Row],[61,4 км]])</f>
        <v>9.3831018518518522E-2</v>
      </c>
      <c r="AC14" s="1">
        <v>6.9201388888888882E-2</v>
      </c>
      <c r="AD14" s="1">
        <f>SUM(Table1[[#This Row],[T1]],Table1[[#This Row],[63,9 км]])</f>
        <v>9.6238425925925922E-2</v>
      </c>
      <c r="AE14" s="1">
        <v>7.3599537037037033E-2</v>
      </c>
      <c r="AF14" s="1">
        <f>SUM(Table1[[#This Row],[T1]],Table1[[#This Row],[68,1 км]])</f>
        <v>0.10063657407407407</v>
      </c>
      <c r="AG14" s="1">
        <v>7.6423611111111109E-2</v>
      </c>
      <c r="AH14" s="1">
        <f>SUM(Table1[[#This Row],[T1]],Table1[[#This Row],[70,9 км]])</f>
        <v>0.10346064814814815</v>
      </c>
      <c r="AI14" s="1">
        <v>8.0752314814814818E-2</v>
      </c>
      <c r="AJ14" s="1">
        <f>SUM(Table1[[#This Row],[T1]],Table1[[#This Row],[74,9 км]])</f>
        <v>0.10778935185185186</v>
      </c>
      <c r="AK14" s="1">
        <v>9.1307870370370373E-2</v>
      </c>
      <c r="AL14" s="1">
        <f>SUM(Table1[[#This Row],[T1]],Table1[[#This Row],[84,1 км]])</f>
        <v>0.11834490740740741</v>
      </c>
      <c r="AM14" s="1">
        <v>9.3807870370370375E-2</v>
      </c>
      <c r="AN14" s="1">
        <f>SUM(Table1[[#This Row],[T1]],Table1[[#This Row],[86,6 км]])</f>
        <v>0.12084490740740741</v>
      </c>
      <c r="AO14" s="1">
        <v>9.6724537037037039E-2</v>
      </c>
      <c r="AP14" s="1">
        <f>SUM(Table1[[#This Row],[T1]],Table1[[#This Row],[90 км]])</f>
        <v>0.12376157407407408</v>
      </c>
      <c r="AQ14" s="1">
        <v>0.12377314814814815</v>
      </c>
      <c r="AR14" s="1">
        <v>0.1248611111111111</v>
      </c>
      <c r="AS14" s="1">
        <v>3.8888888888888883E-3</v>
      </c>
      <c r="AT14" s="1">
        <f>SUM(Table1[[#This Row],[T2]],Table1[[#This Row],[1 км]])</f>
        <v>0.12875</v>
      </c>
      <c r="AU14" s="1">
        <v>1.2800925925925926E-2</v>
      </c>
      <c r="AV14" s="1">
        <f>SUM(Table1[[#This Row],[T2]],Table1[[#This Row],[3,5 км]])</f>
        <v>0.13766203703703703</v>
      </c>
      <c r="AW14" s="1">
        <v>1.9189814814814816E-2</v>
      </c>
      <c r="AX14" s="1">
        <f>SUM(Table1[[#This Row],[T2]],Table1[[#This Row],[6 км]])</f>
        <v>0.14405092592592592</v>
      </c>
      <c r="AY14" s="1">
        <v>2.5949074074074072E-2</v>
      </c>
      <c r="AZ14" s="1">
        <f>SUM(Table1[[#This Row],[T2]],Table1[[#This Row],[8,5 км]])</f>
        <v>0.15081018518518519</v>
      </c>
      <c r="BA14" s="1">
        <v>3.0613425925925929E-2</v>
      </c>
      <c r="BB14" s="1">
        <f>SUM(Table1[[#This Row],[T2]],Table1[[#This Row],[10,5 км]])</f>
        <v>0.15547453703703704</v>
      </c>
      <c r="BC14" s="1">
        <v>3.4560185185185187E-2</v>
      </c>
      <c r="BD14" s="1">
        <f>SUM(Table1[[#This Row],[T2]],Table1[[#This Row],[11,5 км]])</f>
        <v>0.15942129629629628</v>
      </c>
      <c r="BE14" s="1">
        <v>4.3634259259259262E-2</v>
      </c>
      <c r="BF14" s="1">
        <f>SUM(Table1[[#This Row],[T2]],Table1[[#This Row],[14 км]])</f>
        <v>0.16849537037037038</v>
      </c>
      <c r="BG14" s="1">
        <v>5.0185185185185187E-2</v>
      </c>
      <c r="BH14" s="1">
        <f>SUM(Table1[[#This Row],[T2]],Table1[[#This Row],[16,5 км]])</f>
        <v>0.17504629629629628</v>
      </c>
      <c r="BI14" s="1">
        <v>5.6921296296296296E-2</v>
      </c>
      <c r="BJ14" s="1">
        <f>SUM(Table1[[#This Row],[T2]],Table1[[#This Row],[19 км]])</f>
        <v>0.18178240740740739</v>
      </c>
      <c r="BK14" s="1">
        <v>6.1365740740740742E-2</v>
      </c>
      <c r="BL14" s="1">
        <f>SUM(Table1[[#This Row],[T2]],Table1[[#This Row],[Финиш]])</f>
        <v>0.18622685185185184</v>
      </c>
      <c r="BM14" s="1">
        <v>0.1862384259259259</v>
      </c>
      <c r="BN14" s="1">
        <v>0</v>
      </c>
      <c r="BO14" s="1">
        <f>Table1[[#This Row],[Плавание]]-Table1[[#Totals],[Плавание]]</f>
        <v>7.9629629629629668E-3</v>
      </c>
      <c r="BP14" s="1">
        <f>Table1[[#This Row],[T1]]-Table1[[#Totals],[T1]]</f>
        <v>8.3796296296296292E-3</v>
      </c>
      <c r="BQ14" s="1">
        <f>Table1[[#This Row],[16 км_]]-Table1[[#Totals],[16 км_]]</f>
        <v>9.4444444444444428E-3</v>
      </c>
      <c r="BR14" s="1">
        <f>Table1[[#This Row],[18,5 км_]]-Table1[[#Totals],[18,5 км_]]</f>
        <v>9.6180555555555533E-3</v>
      </c>
      <c r="BS14" s="1">
        <f>Table1[[#This Row],[22,7 км_]]-Table1[[#Totals],[22,7 км_]]</f>
        <v>9.9537037037037007E-3</v>
      </c>
      <c r="BT14" s="1">
        <f>Table1[[#This Row],[38,7 км_]]-Table1[[#Totals],[38,7 км_]]</f>
        <v>1.0891203703703695E-2</v>
      </c>
      <c r="BU14" s="1">
        <f>Table1[[#This Row],[41,2 км_]]-Table1[[#Totals],[41,2 км_]]</f>
        <v>1.0949074074074069E-2</v>
      </c>
      <c r="BV14" s="1">
        <f>Table1[[#This Row],[45,4 км_]]-Table1[[#Totals],[45,4 км_]]</f>
        <v>1.1145833333333341E-2</v>
      </c>
      <c r="BW14" s="1">
        <f>Table1[[#This Row],[48,2 км_]]-Table1[[#Totals],[48,2 км_]]</f>
        <v>1.129629629629629E-2</v>
      </c>
      <c r="BX14" s="1">
        <f>Table1[[#This Row],[52,2 км_]]-Table1[[#Totals],[52,2 км_]]</f>
        <v>1.1643518518518511E-2</v>
      </c>
      <c r="BY14" s="1">
        <f>Table1[[#This Row],[61,4 км_]]-Table1[[#Totals],[61,4 км_]]</f>
        <v>1.2060185185185174E-2</v>
      </c>
      <c r="BZ14" s="1">
        <f>Table1[[#This Row],[63,9 км_]]-Table1[[#Totals],[63,9 км_]]</f>
        <v>1.2071759259259254E-2</v>
      </c>
      <c r="CA14" s="1">
        <f>Table1[[#This Row],[68,1 км_]]-Table1[[#Totals],[68,1 км_]]</f>
        <v>1.2048611111111121E-2</v>
      </c>
      <c r="CB14" s="1">
        <f>Table1[[#This Row],[70,9 км_]]-Table1[[#Totals],[70,9 км_]]</f>
        <v>1.1990740740740746E-2</v>
      </c>
      <c r="CC14" s="1">
        <f>Table1[[#This Row],[74,9 км_]]-Table1[[#Totals],[74,9 км_]]</f>
        <v>1.2083333333333349E-2</v>
      </c>
      <c r="CD14" s="1">
        <f>Table1[[#This Row],[84,1 км_]]-Table1[[#Totals],[84,1 км_]]</f>
        <v>1.2025462962962974E-2</v>
      </c>
      <c r="CE14" s="1">
        <f>Table1[[#This Row],[86,6 км_]]-Table1[[#Totals],[86,6 км_]]</f>
        <v>1.2199074074074084E-2</v>
      </c>
      <c r="CF14" s="1">
        <f>Table1[[#This Row],[90 км_]]-Table1[[#Totals],[90 км_]]</f>
        <v>1.2407407407407409E-2</v>
      </c>
      <c r="CG14" s="1">
        <f>Table1[[#This Row],[T2]]-Table1[[#Totals],[T2]]</f>
        <v>1.2314814814814806E-2</v>
      </c>
      <c r="CH14" s="1">
        <f>Table1[[#This Row],[1 км_]]-Table1[[#Totals],[1 км_]]</f>
        <v>1.2893518518518526E-2</v>
      </c>
      <c r="CI14" s="1">
        <f>Table1[[#This Row],[3,5 км_]]-Table1[[#Totals],[3,5 км_]]</f>
        <v>1.4189814814814808E-2</v>
      </c>
      <c r="CJ14" s="1">
        <f>Table1[[#This Row],[6 км_]]-Table1[[#Totals],[6 км_]]</f>
        <v>1.533564814814814E-2</v>
      </c>
      <c r="CK14" s="1">
        <f>Table1[[#This Row],[8,5 км_]]-Table1[[#Totals],[8,5 км_]]</f>
        <v>1.6400462962962964E-2</v>
      </c>
      <c r="CL14" s="1">
        <f>Table1[[#This Row],[10,5 км_]]-Table1[[#Totals],[10,5 км_]]</f>
        <v>1.7094907407407406E-2</v>
      </c>
      <c r="CM14" s="1">
        <f>Table1[[#This Row],[11,5 км_]]-Table1[[#Totals],[11,5 км_]]</f>
        <v>1.7650462962962937E-2</v>
      </c>
      <c r="CN14" s="1">
        <f>Table1[[#This Row],[14 км_]]-Table1[[#Totals],[14 км_]]</f>
        <v>1.9016203703703716E-2</v>
      </c>
      <c r="CO14" s="1">
        <f>Table1[[#This Row],[16,5 км_]]-Table1[[#Totals],[16,5 км_]]</f>
        <v>2.0046296296296284E-2</v>
      </c>
      <c r="CP14" s="1">
        <f>Table1[[#This Row],[19 км_]]-Table1[[#Totals],[19 км_]]</f>
        <v>2.0787037037037021E-2</v>
      </c>
      <c r="CQ14" s="1">
        <f>Table1[[#This Row],[21,1 км_]]-Table1[[#Totals],[21,1 км_]]</f>
        <v>2.0891203703703676E-2</v>
      </c>
    </row>
    <row r="15" spans="1:95" x14ac:dyDescent="0.2">
      <c r="A15">
        <v>14</v>
      </c>
      <c r="B15">
        <v>237</v>
      </c>
      <c r="C15" t="s">
        <v>79</v>
      </c>
      <c r="D15" t="s">
        <v>80</v>
      </c>
      <c r="E15">
        <v>43</v>
      </c>
      <c r="F15" t="s">
        <v>46</v>
      </c>
      <c r="H15" t="s">
        <v>54</v>
      </c>
      <c r="I15" s="1">
        <v>2.2118055555555557E-2</v>
      </c>
      <c r="J15" s="1">
        <v>2.361111111111111E-2</v>
      </c>
      <c r="K15" s="1">
        <v>1.8449074074074073E-2</v>
      </c>
      <c r="L15" s="1">
        <f>SUM(Table1[[#This Row],[T1]],Table1[[#This Row],[16 км]])</f>
        <v>4.2060185185185187E-2</v>
      </c>
      <c r="M15" s="1">
        <v>2.1134259259259259E-2</v>
      </c>
      <c r="N15" s="1">
        <f>SUM(Table1[[#This Row],[T1]],Table1[[#This Row],[18,5 км]])</f>
        <v>4.4745370370370366E-2</v>
      </c>
      <c r="O15" s="1">
        <v>2.5810185185185183E-2</v>
      </c>
      <c r="P15" s="1">
        <f>SUM(Table1[[#This Row],[T1]],Table1[[#This Row],[22,7 км]])</f>
        <v>4.9421296296296297E-2</v>
      </c>
      <c r="Q15" s="1">
        <v>4.4293981481481483E-2</v>
      </c>
      <c r="R15" s="1">
        <f>SUM(Table1[[#This Row],[T1]],Table1[[#This Row],[38,7 км]])</f>
        <v>6.7905092592592586E-2</v>
      </c>
      <c r="S15" s="1">
        <v>4.6759259259259257E-2</v>
      </c>
      <c r="T15" s="1">
        <f>SUM(Table1[[#This Row],[T1]],Table1[[#This Row],[41,2 км]])</f>
        <v>7.0370370370370361E-2</v>
      </c>
      <c r="U15" s="1">
        <v>5.1157407407407408E-2</v>
      </c>
      <c r="V15" s="1">
        <f>SUM(Table1[[#This Row],[T1]],Table1[[#This Row],[45,4 км]])</f>
        <v>7.4768518518518512E-2</v>
      </c>
      <c r="W15" s="1">
        <v>5.3993055555555558E-2</v>
      </c>
      <c r="X15" s="1">
        <f>SUM(Table1[[#This Row],[T1]],Table1[[#This Row],[48,2 км]])</f>
        <v>7.7604166666666669E-2</v>
      </c>
      <c r="Y15" s="1">
        <v>5.8240740740740739E-2</v>
      </c>
      <c r="Z15" s="1">
        <f>SUM(Table1[[#This Row],[T1]],Table1[[#This Row],[52,2 км]])</f>
        <v>8.1851851851851842E-2</v>
      </c>
      <c r="AA15" s="1">
        <v>6.8877314814814808E-2</v>
      </c>
      <c r="AB15" s="1">
        <f>SUM(Table1[[#This Row],[T1]],Table1[[#This Row],[61,4 км]])</f>
        <v>9.2488425925925918E-2</v>
      </c>
      <c r="AC15" s="1">
        <v>7.1342592592592582E-2</v>
      </c>
      <c r="AD15" s="1">
        <f>SUM(Table1[[#This Row],[T1]],Table1[[#This Row],[63,9 км]])</f>
        <v>9.4953703703703693E-2</v>
      </c>
      <c r="AE15" s="1">
        <v>7.5902777777777777E-2</v>
      </c>
      <c r="AF15" s="1">
        <f>SUM(Table1[[#This Row],[T1]],Table1[[#This Row],[68,1 км]])</f>
        <v>9.9513888888888888E-2</v>
      </c>
      <c r="AG15" s="1">
        <v>7.8831018518518522E-2</v>
      </c>
      <c r="AH15" s="1">
        <f>SUM(Table1[[#This Row],[T1]],Table1[[#This Row],[70,9 км]])</f>
        <v>0.10244212962962963</v>
      </c>
      <c r="AI15" s="1">
        <v>8.3171296296296285E-2</v>
      </c>
      <c r="AJ15" s="1">
        <f>SUM(Table1[[#This Row],[T1]],Table1[[#This Row],[74,9 км]])</f>
        <v>0.1067824074074074</v>
      </c>
      <c r="AK15" s="1">
        <v>9.4224537037037037E-2</v>
      </c>
      <c r="AL15" s="1">
        <f>SUM(Table1[[#This Row],[T1]],Table1[[#This Row],[84,1 км]])</f>
        <v>0.11783564814814815</v>
      </c>
      <c r="AM15" s="1">
        <v>9.6805555555555547E-2</v>
      </c>
      <c r="AN15" s="1">
        <f>SUM(Table1[[#This Row],[T1]],Table1[[#This Row],[86,6 км]])</f>
        <v>0.12041666666666666</v>
      </c>
      <c r="AO15" s="1">
        <v>9.9918981481481484E-2</v>
      </c>
      <c r="AP15" s="1">
        <f>SUM(Table1[[#This Row],[T1]],Table1[[#This Row],[90 км]])</f>
        <v>0.12353009259259259</v>
      </c>
      <c r="AQ15" s="1">
        <v>0.12353009259259258</v>
      </c>
      <c r="AR15" s="1">
        <v>0.12553240740740743</v>
      </c>
      <c r="AS15" s="1">
        <v>3.9699074074074072E-3</v>
      </c>
      <c r="AT15" s="1">
        <f>SUM(Table1[[#This Row],[T2]],Table1[[#This Row],[1 км]])</f>
        <v>0.12950231481481483</v>
      </c>
      <c r="AU15" s="1">
        <v>1.2488425925925925E-2</v>
      </c>
      <c r="AV15" s="1">
        <f>SUM(Table1[[#This Row],[T2]],Table1[[#This Row],[3,5 км]])</f>
        <v>0.13802083333333334</v>
      </c>
      <c r="AW15" s="1">
        <v>1.8645833333333334E-2</v>
      </c>
      <c r="AX15" s="1">
        <f>SUM(Table1[[#This Row],[T2]],Table1[[#This Row],[6 км]])</f>
        <v>0.14417824074074076</v>
      </c>
      <c r="AY15" s="1">
        <v>2.5300925925925925E-2</v>
      </c>
      <c r="AZ15" s="1">
        <f>SUM(Table1[[#This Row],[T2]],Table1[[#This Row],[8,5 км]])</f>
        <v>0.15083333333333335</v>
      </c>
      <c r="BA15" s="1">
        <v>3.0023148148148149E-2</v>
      </c>
      <c r="BB15" s="1">
        <f>SUM(Table1[[#This Row],[T2]],Table1[[#This Row],[10,5 км]])</f>
        <v>0.15555555555555559</v>
      </c>
      <c r="BC15" s="1">
        <v>3.4131944444444444E-2</v>
      </c>
      <c r="BD15" s="1">
        <f>SUM(Table1[[#This Row],[T2]],Table1[[#This Row],[11,5 км]])</f>
        <v>0.15966435185185188</v>
      </c>
      <c r="BE15" s="1">
        <v>4.3206018518518519E-2</v>
      </c>
      <c r="BF15" s="1">
        <f>SUM(Table1[[#This Row],[T2]],Table1[[#This Row],[14 км]])</f>
        <v>0.16873842592592594</v>
      </c>
      <c r="BG15" s="1">
        <v>4.9722222222222223E-2</v>
      </c>
      <c r="BH15" s="1">
        <f>SUM(Table1[[#This Row],[T2]],Table1[[#This Row],[16,5 км]])</f>
        <v>0.17525462962962965</v>
      </c>
      <c r="BI15" s="1">
        <v>5.6365740740740744E-2</v>
      </c>
      <c r="BJ15" s="1">
        <f>SUM(Table1[[#This Row],[T2]],Table1[[#This Row],[19 км]])</f>
        <v>0.18189814814814817</v>
      </c>
      <c r="BK15" s="1">
        <v>6.0914351851851851E-2</v>
      </c>
      <c r="BL15" s="1">
        <f>SUM(Table1[[#This Row],[T2]],Table1[[#This Row],[Финиш]])</f>
        <v>0.18644675925925927</v>
      </c>
      <c r="BM15" s="1">
        <v>0.18644675925925924</v>
      </c>
      <c r="BN15" s="1">
        <v>0</v>
      </c>
      <c r="BO15" s="1">
        <f>Table1[[#This Row],[Плавание]]-Table1[[#Totals],[Плавание]]</f>
        <v>4.5138888888888902E-3</v>
      </c>
      <c r="BP15" s="1">
        <f>Table1[[#This Row],[T1]]-Table1[[#Totals],[T1]]</f>
        <v>4.9537037037037032E-3</v>
      </c>
      <c r="BQ15" s="1">
        <f>Table1[[#This Row],[16 км_]]-Table1[[#Totals],[16 км_]]</f>
        <v>6.4930555555555575E-3</v>
      </c>
      <c r="BR15" s="1">
        <f>Table1[[#This Row],[18,5 км_]]-Table1[[#Totals],[18,5 км_]]</f>
        <v>6.8287037037036979E-3</v>
      </c>
      <c r="BS15" s="1">
        <f>Table1[[#This Row],[22,7 км_]]-Table1[[#Totals],[22,7 км_]]</f>
        <v>7.3842592592592571E-3</v>
      </c>
      <c r="BT15" s="1">
        <f>Table1[[#This Row],[38,7 км_]]-Table1[[#Totals],[38,7 км_]]</f>
        <v>9.3171296296296197E-3</v>
      </c>
      <c r="BU15" s="1">
        <f>Table1[[#This Row],[41,2 км_]]-Table1[[#Totals],[41,2 км_]]</f>
        <v>9.4212962962962887E-3</v>
      </c>
      <c r="BV15" s="1">
        <f>Table1[[#This Row],[45,4 км_]]-Table1[[#Totals],[45,4 км_]]</f>
        <v>9.6064814814814797E-3</v>
      </c>
      <c r="BW15" s="1">
        <f>Table1[[#This Row],[48,2 км_]]-Table1[[#Totals],[48,2 км_]]</f>
        <v>9.7569444444444431E-3</v>
      </c>
      <c r="BX15" s="1">
        <f>Table1[[#This Row],[52,2 км_]]-Table1[[#Totals],[52,2 км_]]</f>
        <v>1.0034722222222209E-2</v>
      </c>
      <c r="BY15" s="1">
        <f>Table1[[#This Row],[61,4 км_]]-Table1[[#Totals],[61,4 км_]]</f>
        <v>1.071759259259257E-2</v>
      </c>
      <c r="BZ15" s="1">
        <f>Table1[[#This Row],[63,9 км_]]-Table1[[#Totals],[63,9 км_]]</f>
        <v>1.0787037037037026E-2</v>
      </c>
      <c r="CA15" s="1">
        <f>Table1[[#This Row],[68,1 км_]]-Table1[[#Totals],[68,1 км_]]</f>
        <v>1.0925925925925936E-2</v>
      </c>
      <c r="CB15" s="1">
        <f>Table1[[#This Row],[70,9 км_]]-Table1[[#Totals],[70,9 км_]]</f>
        <v>1.097222222222223E-2</v>
      </c>
      <c r="CC15" s="1">
        <f>Table1[[#This Row],[74,9 км_]]-Table1[[#Totals],[74,9 км_]]</f>
        <v>1.1076388888888886E-2</v>
      </c>
      <c r="CD15" s="1">
        <f>Table1[[#This Row],[84,1 км_]]-Table1[[#Totals],[84,1 км_]]</f>
        <v>1.1516203703703709E-2</v>
      </c>
      <c r="CE15" s="1">
        <f>Table1[[#This Row],[86,6 км_]]-Table1[[#Totals],[86,6 км_]]</f>
        <v>1.1770833333333328E-2</v>
      </c>
      <c r="CF15" s="1">
        <f>Table1[[#This Row],[90 км_]]-Table1[[#Totals],[90 км_]]</f>
        <v>1.2175925925925923E-2</v>
      </c>
      <c r="CG15" s="1">
        <f>Table1[[#This Row],[T2]]-Table1[[#Totals],[T2]]</f>
        <v>1.2986111111111129E-2</v>
      </c>
      <c r="CH15" s="1">
        <f>Table1[[#This Row],[1 км_]]-Table1[[#Totals],[1 км_]]</f>
        <v>1.3645833333333357E-2</v>
      </c>
      <c r="CI15" s="1">
        <f>Table1[[#This Row],[3,5 км_]]-Table1[[#Totals],[3,5 км_]]</f>
        <v>1.4548611111111123E-2</v>
      </c>
      <c r="CJ15" s="1">
        <f>Table1[[#This Row],[6 км_]]-Table1[[#Totals],[6 км_]]</f>
        <v>1.5462962962962984E-2</v>
      </c>
      <c r="CK15" s="1">
        <f>Table1[[#This Row],[8,5 км_]]-Table1[[#Totals],[8,5 км_]]</f>
        <v>1.6423611111111125E-2</v>
      </c>
      <c r="CL15" s="1">
        <f>Table1[[#This Row],[10,5 км_]]-Table1[[#Totals],[10,5 км_]]</f>
        <v>1.7175925925925956E-2</v>
      </c>
      <c r="CM15" s="1">
        <f>Table1[[#This Row],[11,5 км_]]-Table1[[#Totals],[11,5 км_]]</f>
        <v>1.7893518518518531E-2</v>
      </c>
      <c r="CN15" s="1">
        <f>Table1[[#This Row],[14 км_]]-Table1[[#Totals],[14 км_]]</f>
        <v>1.9259259259259282E-2</v>
      </c>
      <c r="CO15" s="1">
        <f>Table1[[#This Row],[16,5 км_]]-Table1[[#Totals],[16,5 км_]]</f>
        <v>2.025462962962965E-2</v>
      </c>
      <c r="CP15" s="1">
        <f>Table1[[#This Row],[19 км_]]-Table1[[#Totals],[19 км_]]</f>
        <v>2.0902777777777798E-2</v>
      </c>
      <c r="CQ15" s="1">
        <f>Table1[[#This Row],[21,1 км_]]-Table1[[#Totals],[21,1 км_]]</f>
        <v>2.1111111111111108E-2</v>
      </c>
    </row>
    <row r="16" spans="1:95" x14ac:dyDescent="0.2">
      <c r="A16">
        <v>15</v>
      </c>
      <c r="B16">
        <v>6</v>
      </c>
      <c r="C16" t="s">
        <v>81</v>
      </c>
      <c r="D16" t="s">
        <v>61</v>
      </c>
      <c r="E16">
        <v>43</v>
      </c>
      <c r="F16" t="s">
        <v>41</v>
      </c>
      <c r="G16" t="s">
        <v>82</v>
      </c>
      <c r="H16" t="s">
        <v>43</v>
      </c>
      <c r="I16" s="1">
        <v>2.3240740740740742E-2</v>
      </c>
      <c r="J16" s="1">
        <v>2.4652777777777777E-2</v>
      </c>
      <c r="K16" s="1">
        <v>1.8067129629629631E-2</v>
      </c>
      <c r="L16" s="1">
        <f>SUM(Table1[[#This Row],[T1]],Table1[[#This Row],[16 км]])</f>
        <v>4.2719907407407408E-2</v>
      </c>
      <c r="M16" s="1">
        <v>2.0555555555555556E-2</v>
      </c>
      <c r="N16" s="1">
        <f>SUM(Table1[[#This Row],[T1]],Table1[[#This Row],[18,5 км]])</f>
        <v>4.5208333333333336E-2</v>
      </c>
      <c r="O16" s="1">
        <v>2.4988425925925928E-2</v>
      </c>
      <c r="P16" s="1">
        <f>SUM(Table1[[#This Row],[T1]],Table1[[#This Row],[22,7 км]])</f>
        <v>4.9641203703703701E-2</v>
      </c>
      <c r="Q16" s="1">
        <v>4.2812500000000003E-2</v>
      </c>
      <c r="R16" s="1">
        <f>SUM(Table1[[#This Row],[T1]],Table1[[#This Row],[38,7 км]])</f>
        <v>6.7465277777777777E-2</v>
      </c>
      <c r="S16" s="1">
        <v>4.5416666666666668E-2</v>
      </c>
      <c r="T16" s="1">
        <f>SUM(Table1[[#This Row],[T1]],Table1[[#This Row],[41,2 км]])</f>
        <v>7.0069444444444448E-2</v>
      </c>
      <c r="U16" s="1">
        <v>5.0011574074074076E-2</v>
      </c>
      <c r="V16" s="1">
        <f>SUM(Table1[[#This Row],[T1]],Table1[[#This Row],[45,4 км]])</f>
        <v>7.4664351851851857E-2</v>
      </c>
      <c r="W16" s="1">
        <v>5.303240740740741E-2</v>
      </c>
      <c r="X16" s="1">
        <f>SUM(Table1[[#This Row],[T1]],Table1[[#This Row],[48,2 км]])</f>
        <v>7.768518518518519E-2</v>
      </c>
      <c r="Y16" s="1">
        <v>5.7511574074074069E-2</v>
      </c>
      <c r="Z16" s="1">
        <f>SUM(Table1[[#This Row],[T1]],Table1[[#This Row],[52,2 км]])</f>
        <v>8.216435185185185E-2</v>
      </c>
      <c r="AA16" s="1">
        <v>6.8622685185185189E-2</v>
      </c>
      <c r="AB16" s="1">
        <f>SUM(Table1[[#This Row],[T1]],Table1[[#This Row],[61,4 км]])</f>
        <v>9.3275462962962963E-2</v>
      </c>
      <c r="AC16" s="1">
        <v>7.1168981481481486E-2</v>
      </c>
      <c r="AD16" s="1">
        <f>SUM(Table1[[#This Row],[T1]],Table1[[#This Row],[63,9 км]])</f>
        <v>9.5821759259259259E-2</v>
      </c>
      <c r="AE16" s="1">
        <v>7.5914351851851858E-2</v>
      </c>
      <c r="AF16" s="1">
        <f>SUM(Table1[[#This Row],[T1]],Table1[[#This Row],[68,1 км]])</f>
        <v>0.10056712962962963</v>
      </c>
      <c r="AG16" s="1">
        <v>7.8958333333333339E-2</v>
      </c>
      <c r="AH16" s="1">
        <f>SUM(Table1[[#This Row],[T1]],Table1[[#This Row],[70,9 км]])</f>
        <v>0.10361111111111111</v>
      </c>
      <c r="AI16" s="1">
        <v>8.3391203703703717E-2</v>
      </c>
      <c r="AJ16" s="1">
        <f>SUM(Table1[[#This Row],[T1]],Table1[[#This Row],[74,9 км]])</f>
        <v>0.10804398148148149</v>
      </c>
      <c r="AK16" s="1">
        <v>9.4594907407407405E-2</v>
      </c>
      <c r="AL16" s="1">
        <f>SUM(Table1[[#This Row],[T1]],Table1[[#This Row],[84,1 км]])</f>
        <v>0.11924768518518518</v>
      </c>
      <c r="AM16" s="1">
        <v>9.7152777777777768E-2</v>
      </c>
      <c r="AN16" s="1">
        <f>SUM(Table1[[#This Row],[T1]],Table1[[#This Row],[86,6 км]])</f>
        <v>0.12180555555555554</v>
      </c>
      <c r="AO16" s="1">
        <v>0.10025462962962962</v>
      </c>
      <c r="AP16" s="1">
        <f>SUM(Table1[[#This Row],[T1]],Table1[[#This Row],[90 км]])</f>
        <v>0.1249074074074074</v>
      </c>
      <c r="AQ16" s="1">
        <v>0.12490740740740741</v>
      </c>
      <c r="AR16" s="1">
        <v>0.12668981481481481</v>
      </c>
      <c r="AS16" s="1">
        <v>4.0046296296296297E-3</v>
      </c>
      <c r="AT16" s="1">
        <f>SUM(Table1[[#This Row],[T2]],Table1[[#This Row],[1 км]])</f>
        <v>0.13069444444444445</v>
      </c>
      <c r="AU16" s="1">
        <v>1.2847222222222223E-2</v>
      </c>
      <c r="AV16" s="1">
        <f>SUM(Table1[[#This Row],[T2]],Table1[[#This Row],[3,5 км]])</f>
        <v>0.13953703703703704</v>
      </c>
      <c r="AW16" s="1">
        <v>1.8888888888888889E-2</v>
      </c>
      <c r="AX16" s="1">
        <f>SUM(Table1[[#This Row],[T2]],Table1[[#This Row],[6 км]])</f>
        <v>0.14557870370370371</v>
      </c>
      <c r="AY16" s="1">
        <v>2.5185185185185185E-2</v>
      </c>
      <c r="AZ16" s="1">
        <f>SUM(Table1[[#This Row],[T2]],Table1[[#This Row],[8,5 км]])</f>
        <v>0.15187499999999998</v>
      </c>
      <c r="BA16" s="1">
        <v>2.9803240740740741E-2</v>
      </c>
      <c r="BB16" s="1">
        <f>SUM(Table1[[#This Row],[T2]],Table1[[#This Row],[10,5 км]])</f>
        <v>0.15649305555555554</v>
      </c>
      <c r="BC16" s="1">
        <v>3.366898148148148E-2</v>
      </c>
      <c r="BD16" s="1">
        <f>SUM(Table1[[#This Row],[T2]],Table1[[#This Row],[11,5 км]])</f>
        <v>0.16035879629629629</v>
      </c>
      <c r="BE16" s="1">
        <v>4.2488425925925923E-2</v>
      </c>
      <c r="BF16" s="1">
        <f>SUM(Table1[[#This Row],[T2]],Table1[[#This Row],[14 км]])</f>
        <v>0.16917824074074073</v>
      </c>
      <c r="BG16" s="1">
        <v>4.8784722222222222E-2</v>
      </c>
      <c r="BH16" s="1">
        <f>SUM(Table1[[#This Row],[T2]],Table1[[#This Row],[16,5 км]])</f>
        <v>0.17547453703703703</v>
      </c>
      <c r="BI16" s="1">
        <v>5.541666666666667E-2</v>
      </c>
      <c r="BJ16" s="1">
        <f>SUM(Table1[[#This Row],[T2]],Table1[[#This Row],[19 км]])</f>
        <v>0.18210648148148148</v>
      </c>
      <c r="BK16" s="1">
        <v>6.0069444444444446E-2</v>
      </c>
      <c r="BL16" s="1">
        <f>SUM(Table1[[#This Row],[T2]],Table1[[#This Row],[Финиш]])</f>
        <v>0.18675925925925926</v>
      </c>
      <c r="BM16" s="1">
        <v>0.18675925925925926</v>
      </c>
      <c r="BN16" s="1">
        <v>0</v>
      </c>
      <c r="BO16" s="1">
        <f>Table1[[#This Row],[Плавание]]-Table1[[#Totals],[Плавание]]</f>
        <v>5.6365740740740751E-3</v>
      </c>
      <c r="BP16" s="1">
        <f>Table1[[#This Row],[T1]]-Table1[[#Totals],[T1]]</f>
        <v>5.9953703703703697E-3</v>
      </c>
      <c r="BQ16" s="1">
        <f>Table1[[#This Row],[16 км_]]-Table1[[#Totals],[16 км_]]</f>
        <v>7.1527777777777787E-3</v>
      </c>
      <c r="BR16" s="1">
        <f>Table1[[#This Row],[18,5 км_]]-Table1[[#Totals],[18,5 км_]]</f>
        <v>7.2916666666666685E-3</v>
      </c>
      <c r="BS16" s="1">
        <f>Table1[[#This Row],[22,7 км_]]-Table1[[#Totals],[22,7 км_]]</f>
        <v>7.6041666666666619E-3</v>
      </c>
      <c r="BT16" s="1">
        <f>Table1[[#This Row],[38,7 км_]]-Table1[[#Totals],[38,7 км_]]</f>
        <v>8.8773148148148101E-3</v>
      </c>
      <c r="BU16" s="1">
        <f>Table1[[#This Row],[41,2 км_]]-Table1[[#Totals],[41,2 км_]]</f>
        <v>9.1203703703703759E-3</v>
      </c>
      <c r="BV16" s="1">
        <f>Table1[[#This Row],[45,4 км_]]-Table1[[#Totals],[45,4 км_]]</f>
        <v>9.5023148148148245E-3</v>
      </c>
      <c r="BW16" s="1">
        <f>Table1[[#This Row],[48,2 км_]]-Table1[[#Totals],[48,2 км_]]</f>
        <v>9.837962962962965E-3</v>
      </c>
      <c r="BX16" s="1">
        <f>Table1[[#This Row],[52,2 км_]]-Table1[[#Totals],[52,2 км_]]</f>
        <v>1.0347222222222216E-2</v>
      </c>
      <c r="BY16" s="1">
        <f>Table1[[#This Row],[61,4 км_]]-Table1[[#Totals],[61,4 км_]]</f>
        <v>1.1504629629629615E-2</v>
      </c>
      <c r="BZ16" s="1">
        <f>Table1[[#This Row],[63,9 км_]]-Table1[[#Totals],[63,9 км_]]</f>
        <v>1.1655092592592592E-2</v>
      </c>
      <c r="CA16" s="1">
        <f>Table1[[#This Row],[68,1 км_]]-Table1[[#Totals],[68,1 км_]]</f>
        <v>1.197916666666668E-2</v>
      </c>
      <c r="CB16" s="1">
        <f>Table1[[#This Row],[70,9 км_]]-Table1[[#Totals],[70,9 км_]]</f>
        <v>1.214120370370371E-2</v>
      </c>
      <c r="CC16" s="1">
        <f>Table1[[#This Row],[74,9 км_]]-Table1[[#Totals],[74,9 км_]]</f>
        <v>1.2337962962962981E-2</v>
      </c>
      <c r="CD16" s="1">
        <f>Table1[[#This Row],[84,1 км_]]-Table1[[#Totals],[84,1 км_]]</f>
        <v>1.292824074074074E-2</v>
      </c>
      <c r="CE16" s="1">
        <f>Table1[[#This Row],[86,6 км_]]-Table1[[#Totals],[86,6 км_]]</f>
        <v>1.3159722222222212E-2</v>
      </c>
      <c r="CF16" s="1">
        <f>Table1[[#This Row],[90 км_]]-Table1[[#Totals],[90 км_]]</f>
        <v>1.3553240740740727E-2</v>
      </c>
      <c r="CG16" s="1">
        <f>Table1[[#This Row],[T2]]-Table1[[#Totals],[T2]]</f>
        <v>1.4143518518518514E-2</v>
      </c>
      <c r="CH16" s="1">
        <f>Table1[[#This Row],[1 км_]]-Table1[[#Totals],[1 км_]]</f>
        <v>1.4837962962962969E-2</v>
      </c>
      <c r="CI16" s="1">
        <f>Table1[[#This Row],[3,5 км_]]-Table1[[#Totals],[3,5 км_]]</f>
        <v>1.6064814814814823E-2</v>
      </c>
      <c r="CJ16" s="1">
        <f>Table1[[#This Row],[6 км_]]-Table1[[#Totals],[6 км_]]</f>
        <v>1.6863425925925934E-2</v>
      </c>
      <c r="CK16" s="1">
        <f>Table1[[#This Row],[8,5 км_]]-Table1[[#Totals],[8,5 км_]]</f>
        <v>1.746527777777776E-2</v>
      </c>
      <c r="CL16" s="1">
        <f>Table1[[#This Row],[10,5 км_]]-Table1[[#Totals],[10,5 км_]]</f>
        <v>1.8113425925925908E-2</v>
      </c>
      <c r="CM16" s="1">
        <f>Table1[[#This Row],[11,5 км_]]-Table1[[#Totals],[11,5 км_]]</f>
        <v>1.8587962962962945E-2</v>
      </c>
      <c r="CN16" s="1">
        <f>Table1[[#This Row],[14 км_]]-Table1[[#Totals],[14 км_]]</f>
        <v>1.9699074074074063E-2</v>
      </c>
      <c r="CO16" s="1">
        <f>Table1[[#This Row],[16,5 км_]]-Table1[[#Totals],[16,5 км_]]</f>
        <v>2.0474537037037027E-2</v>
      </c>
      <c r="CP16" s="1">
        <f>Table1[[#This Row],[19 км_]]-Table1[[#Totals],[19 км_]]</f>
        <v>2.1111111111111108E-2</v>
      </c>
      <c r="CQ16" s="1">
        <f>Table1[[#This Row],[21,1 км_]]-Table1[[#Totals],[21,1 км_]]</f>
        <v>2.1423611111111102E-2</v>
      </c>
    </row>
    <row r="17" spans="1:95" x14ac:dyDescent="0.2">
      <c r="A17">
        <v>16</v>
      </c>
      <c r="B17">
        <v>224</v>
      </c>
      <c r="C17" t="s">
        <v>83</v>
      </c>
      <c r="D17" t="s">
        <v>84</v>
      </c>
      <c r="E17">
        <v>33</v>
      </c>
      <c r="F17" t="s">
        <v>46</v>
      </c>
      <c r="H17" t="s">
        <v>47</v>
      </c>
      <c r="I17" s="1">
        <v>2.2997685185185187E-2</v>
      </c>
      <c r="J17" s="1">
        <v>2.4930555555555553E-2</v>
      </c>
      <c r="K17" s="1">
        <v>1.7708333333333333E-2</v>
      </c>
      <c r="L17" s="1">
        <f>SUM(Table1[[#This Row],[T1]],Table1[[#This Row],[16 км]])</f>
        <v>4.2638888888888886E-2</v>
      </c>
      <c r="M17" s="1">
        <v>2.0173611111111111E-2</v>
      </c>
      <c r="N17" s="1">
        <f>SUM(Table1[[#This Row],[T1]],Table1[[#This Row],[18,5 км]])</f>
        <v>4.5104166666666667E-2</v>
      </c>
      <c r="O17" s="1">
        <v>2.4594907407407409E-2</v>
      </c>
      <c r="P17" s="1">
        <f>SUM(Table1[[#This Row],[T1]],Table1[[#This Row],[22,7 км]])</f>
        <v>4.9525462962962966E-2</v>
      </c>
      <c r="Q17" s="1">
        <v>4.2326388888888893E-2</v>
      </c>
      <c r="R17" s="1">
        <f>SUM(Table1[[#This Row],[T1]],Table1[[#This Row],[38,7 км]])</f>
        <v>6.7256944444444439E-2</v>
      </c>
      <c r="S17" s="1">
        <v>4.4791666666666667E-2</v>
      </c>
      <c r="T17" s="1">
        <f>SUM(Table1[[#This Row],[T1]],Table1[[#This Row],[41,2 км]])</f>
        <v>6.9722222222222213E-2</v>
      </c>
      <c r="U17" s="1">
        <v>4.9305555555555554E-2</v>
      </c>
      <c r="V17" s="1">
        <f>SUM(Table1[[#This Row],[T1]],Table1[[#This Row],[45,4 км]])</f>
        <v>7.4236111111111114E-2</v>
      </c>
      <c r="W17" s="1">
        <v>5.2256944444444446E-2</v>
      </c>
      <c r="X17" s="1">
        <f>SUM(Table1[[#This Row],[T1]],Table1[[#This Row],[48,2 км]])</f>
        <v>7.7187499999999992E-2</v>
      </c>
      <c r="Y17" s="1">
        <v>5.6562499999999995E-2</v>
      </c>
      <c r="Z17" s="1">
        <f>SUM(Table1[[#This Row],[T1]],Table1[[#This Row],[52,2 км]])</f>
        <v>8.1493055555555555E-2</v>
      </c>
      <c r="AA17" s="1">
        <v>6.700231481481482E-2</v>
      </c>
      <c r="AB17" s="1">
        <f>SUM(Table1[[#This Row],[T1]],Table1[[#This Row],[61,4 км]])</f>
        <v>9.1932870370370373E-2</v>
      </c>
      <c r="AC17" s="1">
        <v>6.9432870370370367E-2</v>
      </c>
      <c r="AD17" s="1">
        <f>SUM(Table1[[#This Row],[T1]],Table1[[#This Row],[63,9 км]])</f>
        <v>9.436342592592592E-2</v>
      </c>
      <c r="AE17" s="1">
        <v>7.3981481481481481E-2</v>
      </c>
      <c r="AF17" s="1">
        <f>SUM(Table1[[#This Row],[T1]],Table1[[#This Row],[68,1 км]])</f>
        <v>9.8912037037037034E-2</v>
      </c>
      <c r="AG17" s="1">
        <v>7.6886574074074079E-2</v>
      </c>
      <c r="AH17" s="1">
        <f>SUM(Table1[[#This Row],[T1]],Table1[[#This Row],[70,9 км]])</f>
        <v>0.10181712962962963</v>
      </c>
      <c r="AI17" s="1">
        <v>8.1076388888888892E-2</v>
      </c>
      <c r="AJ17" s="1">
        <f>SUM(Table1[[#This Row],[T1]],Table1[[#This Row],[74,9 км]])</f>
        <v>0.10600694444444445</v>
      </c>
      <c r="AK17" s="1">
        <v>9.1562499999999991E-2</v>
      </c>
      <c r="AL17" s="1">
        <f>SUM(Table1[[#This Row],[T1]],Table1[[#This Row],[84,1 км]])</f>
        <v>0.11649305555555554</v>
      </c>
      <c r="AM17" s="1">
        <v>9.402777777777778E-2</v>
      </c>
      <c r="AN17" s="1">
        <f>SUM(Table1[[#This Row],[T1]],Table1[[#This Row],[86,6 км]])</f>
        <v>0.11895833333333333</v>
      </c>
      <c r="AO17" s="1">
        <v>9.7083333333333341E-2</v>
      </c>
      <c r="AP17" s="1">
        <f>SUM(Table1[[#This Row],[T1]],Table1[[#This Row],[90 км]])</f>
        <v>0.12201388888888889</v>
      </c>
      <c r="AQ17" s="1">
        <v>0.12201388888888888</v>
      </c>
      <c r="AR17" s="1">
        <v>0.12346064814814815</v>
      </c>
      <c r="AS17" s="1">
        <v>4.0509259259259257E-3</v>
      </c>
      <c r="AT17" s="1">
        <f>SUM(Table1[[#This Row],[T2]],Table1[[#This Row],[1 км]])</f>
        <v>0.12751157407407407</v>
      </c>
      <c r="AU17" s="1">
        <v>1.3275462962962963E-2</v>
      </c>
      <c r="AV17" s="1">
        <f>SUM(Table1[[#This Row],[T2]],Table1[[#This Row],[3,5 км]])</f>
        <v>0.13673611111111111</v>
      </c>
      <c r="AW17" s="1">
        <v>1.9791666666666666E-2</v>
      </c>
      <c r="AX17" s="1">
        <f>SUM(Table1[[#This Row],[T2]],Table1[[#This Row],[6 км]])</f>
        <v>0.14325231481481482</v>
      </c>
      <c r="AY17" s="1">
        <v>2.6655092592592591E-2</v>
      </c>
      <c r="AZ17" s="1">
        <f>SUM(Table1[[#This Row],[T2]],Table1[[#This Row],[8,5 км]])</f>
        <v>0.15011574074074074</v>
      </c>
      <c r="BA17" s="1">
        <v>3.1458333333333331E-2</v>
      </c>
      <c r="BB17" s="1">
        <f>SUM(Table1[[#This Row],[T2]],Table1[[#This Row],[10,5 км]])</f>
        <v>0.15491898148148148</v>
      </c>
      <c r="BC17" s="1">
        <v>3.5555555555555556E-2</v>
      </c>
      <c r="BD17" s="1">
        <f>SUM(Table1[[#This Row],[T2]],Table1[[#This Row],[11,5 км]])</f>
        <v>0.1590162037037037</v>
      </c>
      <c r="BE17" s="1">
        <v>4.4861111111111109E-2</v>
      </c>
      <c r="BF17" s="1">
        <f>SUM(Table1[[#This Row],[T2]],Table1[[#This Row],[14 км]])</f>
        <v>0.16832175925925927</v>
      </c>
      <c r="BG17" s="1">
        <v>5.1608796296296298E-2</v>
      </c>
      <c r="BH17" s="1">
        <f>SUM(Table1[[#This Row],[T2]],Table1[[#This Row],[16,5 км]])</f>
        <v>0.17506944444444444</v>
      </c>
      <c r="BI17" s="1">
        <v>5.8530092592592592E-2</v>
      </c>
      <c r="BJ17" s="1">
        <f>SUM(Table1[[#This Row],[T2]],Table1[[#This Row],[19 км]])</f>
        <v>0.18199074074074073</v>
      </c>
      <c r="BK17" s="1">
        <v>6.3356481481481486E-2</v>
      </c>
      <c r="BL17" s="1">
        <f>SUM(Table1[[#This Row],[T2]],Table1[[#This Row],[Финиш]])</f>
        <v>0.18681712962962965</v>
      </c>
      <c r="BM17" s="1">
        <v>0.18682870370370372</v>
      </c>
      <c r="BN17" s="1">
        <v>0</v>
      </c>
      <c r="BO17" s="1">
        <f>Table1[[#This Row],[Плавание]]-Table1[[#Totals],[Плавание]]</f>
        <v>5.3935185185185197E-3</v>
      </c>
      <c r="BP17" s="1">
        <f>Table1[[#This Row],[T1]]-Table1[[#Totals],[T1]]</f>
        <v>6.2731481481481458E-3</v>
      </c>
      <c r="BQ17" s="1">
        <f>Table1[[#This Row],[16 км_]]-Table1[[#Totals],[16 км_]]</f>
        <v>7.0717592592592568E-3</v>
      </c>
      <c r="BR17" s="1">
        <f>Table1[[#This Row],[18,5 км_]]-Table1[[#Totals],[18,5 км_]]</f>
        <v>7.1874999999999994E-3</v>
      </c>
      <c r="BS17" s="1">
        <f>Table1[[#This Row],[22,7 км_]]-Table1[[#Totals],[22,7 км_]]</f>
        <v>7.4884259259259262E-3</v>
      </c>
      <c r="BT17" s="1">
        <f>Table1[[#This Row],[38,7 км_]]-Table1[[#Totals],[38,7 км_]]</f>
        <v>8.668981481481472E-3</v>
      </c>
      <c r="BU17" s="1">
        <f>Table1[[#This Row],[41,2 км_]]-Table1[[#Totals],[41,2 км_]]</f>
        <v>8.773148148148141E-3</v>
      </c>
      <c r="BV17" s="1">
        <f>Table1[[#This Row],[45,4 км_]]-Table1[[#Totals],[45,4 км_]]</f>
        <v>9.0740740740740816E-3</v>
      </c>
      <c r="BW17" s="1">
        <f>Table1[[#This Row],[48,2 км_]]-Table1[[#Totals],[48,2 км_]]</f>
        <v>9.3402777777777668E-3</v>
      </c>
      <c r="BX17" s="1">
        <f>Table1[[#This Row],[52,2 км_]]-Table1[[#Totals],[52,2 км_]]</f>
        <v>9.6759259259259212E-3</v>
      </c>
      <c r="BY17" s="1">
        <f>Table1[[#This Row],[61,4 км_]]-Table1[[#Totals],[61,4 км_]]</f>
        <v>1.0162037037037025E-2</v>
      </c>
      <c r="BZ17" s="1">
        <f>Table1[[#This Row],[63,9 км_]]-Table1[[#Totals],[63,9 км_]]</f>
        <v>1.0196759259259253E-2</v>
      </c>
      <c r="CA17" s="1">
        <f>Table1[[#This Row],[68,1 км_]]-Table1[[#Totals],[68,1 км_]]</f>
        <v>1.0324074074074083E-2</v>
      </c>
      <c r="CB17" s="1">
        <f>Table1[[#This Row],[70,9 км_]]-Table1[[#Totals],[70,9 км_]]</f>
        <v>1.034722222222223E-2</v>
      </c>
      <c r="CC17" s="1">
        <f>Table1[[#This Row],[74,9 км_]]-Table1[[#Totals],[74,9 км_]]</f>
        <v>1.0300925925925936E-2</v>
      </c>
      <c r="CD17" s="1">
        <f>Table1[[#This Row],[84,1 км_]]-Table1[[#Totals],[84,1 км_]]</f>
        <v>1.0173611111111105E-2</v>
      </c>
      <c r="CE17" s="1">
        <f>Table1[[#This Row],[86,6 км_]]-Table1[[#Totals],[86,6 км_]]</f>
        <v>1.0312500000000002E-2</v>
      </c>
      <c r="CF17" s="1">
        <f>Table1[[#This Row],[90 км_]]-Table1[[#Totals],[90 км_]]</f>
        <v>1.0659722222222223E-2</v>
      </c>
      <c r="CG17" s="1">
        <f>Table1[[#This Row],[T2]]-Table1[[#Totals],[T2]]</f>
        <v>1.0914351851851856E-2</v>
      </c>
      <c r="CH17" s="1">
        <f>Table1[[#This Row],[1 км_]]-Table1[[#Totals],[1 км_]]</f>
        <v>1.1655092592592592E-2</v>
      </c>
      <c r="CI17" s="1">
        <f>Table1[[#This Row],[3,5 км_]]-Table1[[#Totals],[3,5 км_]]</f>
        <v>1.3263888888888895E-2</v>
      </c>
      <c r="CJ17" s="1">
        <f>Table1[[#This Row],[6 км_]]-Table1[[#Totals],[6 км_]]</f>
        <v>1.4537037037037043E-2</v>
      </c>
      <c r="CK17" s="1">
        <f>Table1[[#This Row],[8,5 км_]]-Table1[[#Totals],[8,5 км_]]</f>
        <v>1.5706018518518522E-2</v>
      </c>
      <c r="CL17" s="1">
        <f>Table1[[#This Row],[10,5 км_]]-Table1[[#Totals],[10,5 км_]]</f>
        <v>1.6539351851851847E-2</v>
      </c>
      <c r="CM17" s="1">
        <f>Table1[[#This Row],[11,5 км_]]-Table1[[#Totals],[11,5 км_]]</f>
        <v>1.7245370370370355E-2</v>
      </c>
      <c r="CN17" s="1">
        <f>Table1[[#This Row],[14 км_]]-Table1[[#Totals],[14 км_]]</f>
        <v>1.8842592592592605E-2</v>
      </c>
      <c r="CO17" s="1">
        <f>Table1[[#This Row],[16,5 км_]]-Table1[[#Totals],[16,5 км_]]</f>
        <v>2.0069444444444445E-2</v>
      </c>
      <c r="CP17" s="1">
        <f>Table1[[#This Row],[19 км_]]-Table1[[#Totals],[19 км_]]</f>
        <v>2.0995370370370359E-2</v>
      </c>
      <c r="CQ17" s="1">
        <f>Table1[[#This Row],[21,1 км_]]-Table1[[#Totals],[21,1 км_]]</f>
        <v>2.148148148148149E-2</v>
      </c>
    </row>
    <row r="18" spans="1:95" x14ac:dyDescent="0.2">
      <c r="A18">
        <v>17</v>
      </c>
      <c r="B18">
        <v>255</v>
      </c>
      <c r="C18" t="s">
        <v>85</v>
      </c>
      <c r="D18" t="s">
        <v>86</v>
      </c>
      <c r="E18">
        <v>29</v>
      </c>
      <c r="F18" t="s">
        <v>46</v>
      </c>
      <c r="H18" t="s">
        <v>57</v>
      </c>
      <c r="I18" s="1">
        <v>2.2337962962962962E-2</v>
      </c>
      <c r="J18" s="1">
        <v>2.344907407407407E-2</v>
      </c>
      <c r="K18" s="1">
        <v>1.9247685185185184E-2</v>
      </c>
      <c r="L18" s="1">
        <f>SUM(Table1[[#This Row],[T1]],Table1[[#This Row],[16 км]])</f>
        <v>4.2696759259259254E-2</v>
      </c>
      <c r="M18" s="1">
        <v>2.193287037037037E-2</v>
      </c>
      <c r="N18" s="1">
        <f>SUM(Table1[[#This Row],[T1]],Table1[[#This Row],[18,5 км]])</f>
        <v>4.538194444444444E-2</v>
      </c>
      <c r="O18" s="1">
        <v>2.6469907407407411E-2</v>
      </c>
      <c r="P18" s="1">
        <f>SUM(Table1[[#This Row],[T1]],Table1[[#This Row],[22,7 км]])</f>
        <v>4.9918981481481481E-2</v>
      </c>
      <c r="Q18" s="1">
        <v>4.4664351851851851E-2</v>
      </c>
      <c r="R18" s="1">
        <f>SUM(Table1[[#This Row],[T1]],Table1[[#This Row],[38,7 км]])</f>
        <v>6.8113425925925924E-2</v>
      </c>
      <c r="S18" s="1">
        <v>4.7233796296296295E-2</v>
      </c>
      <c r="T18" s="1">
        <f>SUM(Table1[[#This Row],[T1]],Table1[[#This Row],[41,2 км]])</f>
        <v>7.0682870370370368E-2</v>
      </c>
      <c r="U18" s="1">
        <v>5.1793981481481483E-2</v>
      </c>
      <c r="V18" s="1">
        <f>SUM(Table1[[#This Row],[T1]],Table1[[#This Row],[45,4 км]])</f>
        <v>7.5243055555555549E-2</v>
      </c>
      <c r="W18" s="1">
        <v>5.4733796296296294E-2</v>
      </c>
      <c r="X18" s="1">
        <f>SUM(Table1[[#This Row],[T1]],Table1[[#This Row],[48,2 км]])</f>
        <v>7.8182870370370361E-2</v>
      </c>
      <c r="Y18" s="1">
        <v>5.9189814814814813E-2</v>
      </c>
      <c r="Z18" s="1">
        <f>SUM(Table1[[#This Row],[T1]],Table1[[#This Row],[52,2 км]])</f>
        <v>8.2638888888888887E-2</v>
      </c>
      <c r="AA18" s="1">
        <v>7.0092592592592595E-2</v>
      </c>
      <c r="AB18" s="1">
        <f>SUM(Table1[[#This Row],[T1]],Table1[[#This Row],[61,4 км]])</f>
        <v>9.3541666666666662E-2</v>
      </c>
      <c r="AC18" s="1">
        <v>7.2696759259259267E-2</v>
      </c>
      <c r="AD18" s="1">
        <f>SUM(Table1[[#This Row],[T1]],Table1[[#This Row],[63,9 км]])</f>
        <v>9.6145833333333333E-2</v>
      </c>
      <c r="AE18" s="1">
        <v>7.7418981481481478E-2</v>
      </c>
      <c r="AF18" s="1">
        <f>SUM(Table1[[#This Row],[T1]],Table1[[#This Row],[68,1 км]])</f>
        <v>0.10086805555555554</v>
      </c>
      <c r="AG18" s="1">
        <v>8.0405092592592597E-2</v>
      </c>
      <c r="AH18" s="1">
        <f>SUM(Table1[[#This Row],[T1]],Table1[[#This Row],[70,9 км]])</f>
        <v>0.10385416666666666</v>
      </c>
      <c r="AI18" s="1">
        <v>8.4826388888888882E-2</v>
      </c>
      <c r="AJ18" s="1">
        <f>SUM(Table1[[#This Row],[T1]],Table1[[#This Row],[74,9 км]])</f>
        <v>0.10827546296296295</v>
      </c>
      <c r="AK18" s="1">
        <v>9.5856481481481473E-2</v>
      </c>
      <c r="AL18" s="1">
        <f>SUM(Table1[[#This Row],[T1]],Table1[[#This Row],[84,1 км]])</f>
        <v>0.11930555555555554</v>
      </c>
      <c r="AM18" s="1">
        <v>9.8437499999999997E-2</v>
      </c>
      <c r="AN18" s="1">
        <f>SUM(Table1[[#This Row],[T1]],Table1[[#This Row],[86,6 км]])</f>
        <v>0.12188657407407406</v>
      </c>
      <c r="AO18" s="1">
        <v>0.10157407407407408</v>
      </c>
      <c r="AP18" s="1">
        <f>SUM(Table1[[#This Row],[T1]],Table1[[#This Row],[90 км]])</f>
        <v>0.12502314814814816</v>
      </c>
      <c r="AQ18" s="1">
        <v>0.12502314814814816</v>
      </c>
      <c r="AR18" s="1">
        <v>0.12619212962962964</v>
      </c>
      <c r="AS18" s="1">
        <v>3.8310185185185183E-3</v>
      </c>
      <c r="AT18" s="1">
        <f>SUM(Table1[[#This Row],[T2]],Table1[[#This Row],[1 км]])</f>
        <v>0.13002314814814817</v>
      </c>
      <c r="AU18" s="1">
        <v>1.2430555555555554E-2</v>
      </c>
      <c r="AV18" s="1">
        <f>SUM(Table1[[#This Row],[T2]],Table1[[#This Row],[3,5 км]])</f>
        <v>0.1386226851851852</v>
      </c>
      <c r="AW18" s="1">
        <v>1.8738425925925926E-2</v>
      </c>
      <c r="AX18" s="1">
        <f>SUM(Table1[[#This Row],[T2]],Table1[[#This Row],[6 км]])</f>
        <v>0.14493055555555556</v>
      </c>
      <c r="AY18" s="1">
        <v>2.5462962962962962E-2</v>
      </c>
      <c r="AZ18" s="1">
        <f>SUM(Table1[[#This Row],[T2]],Table1[[#This Row],[8,5 км]])</f>
        <v>0.15165509259259261</v>
      </c>
      <c r="BA18" s="1">
        <v>3.019675925925926E-2</v>
      </c>
      <c r="BB18" s="1">
        <f>SUM(Table1[[#This Row],[T2]],Table1[[#This Row],[10,5 км]])</f>
        <v>0.15638888888888891</v>
      </c>
      <c r="BC18" s="1">
        <v>3.4166666666666672E-2</v>
      </c>
      <c r="BD18" s="1">
        <f>SUM(Table1[[#This Row],[T2]],Table1[[#This Row],[11,5 км]])</f>
        <v>0.16035879629629632</v>
      </c>
      <c r="BE18" s="1">
        <v>4.3055555555555562E-2</v>
      </c>
      <c r="BF18" s="1">
        <f>SUM(Table1[[#This Row],[T2]],Table1[[#This Row],[14 км]])</f>
        <v>0.16924768518518521</v>
      </c>
      <c r="BG18" s="1">
        <v>4.9537037037037039E-2</v>
      </c>
      <c r="BH18" s="1">
        <f>SUM(Table1[[#This Row],[T2]],Table1[[#This Row],[16,5 км]])</f>
        <v>0.17572916666666669</v>
      </c>
      <c r="BI18" s="1">
        <v>5.6412037037037038E-2</v>
      </c>
      <c r="BJ18" s="1">
        <f>SUM(Table1[[#This Row],[T2]],Table1[[#This Row],[19 км]])</f>
        <v>0.18260416666666668</v>
      </c>
      <c r="BK18" s="1">
        <v>6.1180555555555551E-2</v>
      </c>
      <c r="BL18" s="1">
        <f>SUM(Table1[[#This Row],[T2]],Table1[[#This Row],[Финиш]])</f>
        <v>0.18737268518518518</v>
      </c>
      <c r="BM18" s="1">
        <v>0.18737268518518521</v>
      </c>
      <c r="BN18" s="1">
        <v>0</v>
      </c>
      <c r="BO18" s="1">
        <f>Table1[[#This Row],[Плавание]]-Table1[[#Totals],[Плавание]]</f>
        <v>4.733796296296295E-3</v>
      </c>
      <c r="BP18" s="1">
        <f>Table1[[#This Row],[T1]]-Table1[[#Totals],[T1]]</f>
        <v>4.7916666666666628E-3</v>
      </c>
      <c r="BQ18" s="1">
        <f>Table1[[#This Row],[16 км_]]-Table1[[#Totals],[16 км_]]</f>
        <v>7.1296296296296247E-3</v>
      </c>
      <c r="BR18" s="1">
        <f>Table1[[#This Row],[18,5 км_]]-Table1[[#Totals],[18,5 км_]]</f>
        <v>7.4652777777777721E-3</v>
      </c>
      <c r="BS18" s="1">
        <f>Table1[[#This Row],[22,7 км_]]-Table1[[#Totals],[22,7 км_]]</f>
        <v>7.8819444444444414E-3</v>
      </c>
      <c r="BT18" s="1">
        <f>Table1[[#This Row],[38,7 км_]]-Table1[[#Totals],[38,7 км_]]</f>
        <v>9.5254629629629578E-3</v>
      </c>
      <c r="BU18" s="1">
        <f>Table1[[#This Row],[41,2 км_]]-Table1[[#Totals],[41,2 км_]]</f>
        <v>9.7337962962962959E-3</v>
      </c>
      <c r="BV18" s="1">
        <f>Table1[[#This Row],[45,4 км_]]-Table1[[#Totals],[45,4 км_]]</f>
        <v>1.0081018518518517E-2</v>
      </c>
      <c r="BW18" s="1">
        <f>Table1[[#This Row],[48,2 км_]]-Table1[[#Totals],[48,2 км_]]</f>
        <v>1.0335648148148135E-2</v>
      </c>
      <c r="BX18" s="1">
        <f>Table1[[#This Row],[52,2 км_]]-Table1[[#Totals],[52,2 км_]]</f>
        <v>1.0821759259259253E-2</v>
      </c>
      <c r="BY18" s="1">
        <f>Table1[[#This Row],[61,4 км_]]-Table1[[#Totals],[61,4 км_]]</f>
        <v>1.1770833333333314E-2</v>
      </c>
      <c r="BZ18" s="1">
        <f>Table1[[#This Row],[63,9 км_]]-Table1[[#Totals],[63,9 км_]]</f>
        <v>1.1979166666666666E-2</v>
      </c>
      <c r="CA18" s="1">
        <f>Table1[[#This Row],[68,1 км_]]-Table1[[#Totals],[68,1 км_]]</f>
        <v>1.2280092592592592E-2</v>
      </c>
      <c r="CB18" s="1">
        <f>Table1[[#This Row],[70,9 км_]]-Table1[[#Totals],[70,9 км_]]</f>
        <v>1.2384259259259262E-2</v>
      </c>
      <c r="CC18" s="1">
        <f>Table1[[#This Row],[74,9 км_]]-Table1[[#Totals],[74,9 км_]]</f>
        <v>1.2569444444444439E-2</v>
      </c>
      <c r="CD18" s="1">
        <f>Table1[[#This Row],[84,1 км_]]-Table1[[#Totals],[84,1 км_]]</f>
        <v>1.2986111111111101E-2</v>
      </c>
      <c r="CE18" s="1">
        <f>Table1[[#This Row],[86,6 км_]]-Table1[[#Totals],[86,6 км_]]</f>
        <v>1.3240740740740733E-2</v>
      </c>
      <c r="CF18" s="1">
        <f>Table1[[#This Row],[90 км_]]-Table1[[#Totals],[90 км_]]</f>
        <v>1.366898148148149E-2</v>
      </c>
      <c r="CG18" s="1">
        <f>Table1[[#This Row],[T2]]-Table1[[#Totals],[T2]]</f>
        <v>1.3645833333333343E-2</v>
      </c>
      <c r="CH18" s="1">
        <f>Table1[[#This Row],[1 км_]]-Table1[[#Totals],[1 км_]]</f>
        <v>1.4166666666666689E-2</v>
      </c>
      <c r="CI18" s="1">
        <f>Table1[[#This Row],[3,5 км_]]-Table1[[#Totals],[3,5 км_]]</f>
        <v>1.5150462962962977E-2</v>
      </c>
      <c r="CJ18" s="1">
        <f>Table1[[#This Row],[6 км_]]-Table1[[#Totals],[6 км_]]</f>
        <v>1.6215277777777787E-2</v>
      </c>
      <c r="CK18" s="1">
        <f>Table1[[#This Row],[8,5 км_]]-Table1[[#Totals],[8,5 км_]]</f>
        <v>1.7245370370370383E-2</v>
      </c>
      <c r="CL18" s="1">
        <f>Table1[[#This Row],[10,5 км_]]-Table1[[#Totals],[10,5 км_]]</f>
        <v>1.800925925925928E-2</v>
      </c>
      <c r="CM18" s="1">
        <f>Table1[[#This Row],[11,5 км_]]-Table1[[#Totals],[11,5 км_]]</f>
        <v>1.8587962962962973E-2</v>
      </c>
      <c r="CN18" s="1">
        <f>Table1[[#This Row],[14 км_]]-Table1[[#Totals],[14 км_]]</f>
        <v>1.9768518518518546E-2</v>
      </c>
      <c r="CO18" s="1">
        <f>Table1[[#This Row],[16,5 км_]]-Table1[[#Totals],[16,5 км_]]</f>
        <v>2.0729166666666687E-2</v>
      </c>
      <c r="CP18" s="1">
        <f>Table1[[#This Row],[19 км_]]-Table1[[#Totals],[19 км_]]</f>
        <v>2.1608796296296306E-2</v>
      </c>
      <c r="CQ18" s="1">
        <f>Table1[[#This Row],[21,1 км_]]-Table1[[#Totals],[21,1 км_]]</f>
        <v>2.2037037037037022E-2</v>
      </c>
    </row>
    <row r="19" spans="1:95" x14ac:dyDescent="0.2">
      <c r="A19">
        <v>18</v>
      </c>
      <c r="B19">
        <v>7</v>
      </c>
      <c r="C19" t="s">
        <v>87</v>
      </c>
      <c r="D19" t="s">
        <v>88</v>
      </c>
      <c r="E19">
        <v>39</v>
      </c>
      <c r="F19" t="s">
        <v>41</v>
      </c>
      <c r="G19" t="s">
        <v>50</v>
      </c>
      <c r="H19" t="s">
        <v>43</v>
      </c>
      <c r="I19" s="1">
        <v>2.2951388888888886E-2</v>
      </c>
      <c r="J19" s="1">
        <v>2.431712962962963E-2</v>
      </c>
      <c r="K19" s="1">
        <v>1.7650462962962962E-2</v>
      </c>
      <c r="L19" s="1">
        <f>SUM(Table1[[#This Row],[T1]],Table1[[#This Row],[16 км]])</f>
        <v>4.1967592592592591E-2</v>
      </c>
      <c r="M19" s="1">
        <v>2.0081018518518519E-2</v>
      </c>
      <c r="N19" s="1">
        <f>SUM(Table1[[#This Row],[T1]],Table1[[#This Row],[18,5 км]])</f>
        <v>4.4398148148148145E-2</v>
      </c>
      <c r="O19" s="1">
        <v>2.478009259259259E-2</v>
      </c>
      <c r="P19" s="1">
        <f>SUM(Table1[[#This Row],[T1]],Table1[[#This Row],[22,7 км]])</f>
        <v>4.9097222222222223E-2</v>
      </c>
      <c r="Q19" s="1">
        <v>4.3634259259259262E-2</v>
      </c>
      <c r="R19" s="1">
        <f>SUM(Table1[[#This Row],[T1]],Table1[[#This Row],[38,7 км]])</f>
        <v>6.7951388888888895E-2</v>
      </c>
      <c r="S19" s="1">
        <v>4.6168981481481484E-2</v>
      </c>
      <c r="T19" s="1">
        <f>SUM(Table1[[#This Row],[T1]],Table1[[#This Row],[41,2 км]])</f>
        <v>7.048611111111111E-2</v>
      </c>
      <c r="U19" s="1">
        <v>5.0625000000000003E-2</v>
      </c>
      <c r="V19" s="1">
        <f>SUM(Table1[[#This Row],[T1]],Table1[[#This Row],[45,4 км]])</f>
        <v>7.4942129629629636E-2</v>
      </c>
      <c r="W19" s="1">
        <v>5.3553240740740742E-2</v>
      </c>
      <c r="X19" s="1">
        <f>SUM(Table1[[#This Row],[T1]],Table1[[#This Row],[48,2 км]])</f>
        <v>7.7870370370370368E-2</v>
      </c>
      <c r="Y19" s="1">
        <v>5.783564814814815E-2</v>
      </c>
      <c r="Z19" s="1">
        <f>SUM(Table1[[#This Row],[T1]],Table1[[#This Row],[52,2 км]])</f>
        <v>8.2152777777777783E-2</v>
      </c>
      <c r="AA19" s="1">
        <v>6.8414351851851851E-2</v>
      </c>
      <c r="AB19" s="1">
        <f>SUM(Table1[[#This Row],[T1]],Table1[[#This Row],[61,4 км]])</f>
        <v>9.2731481481481484E-2</v>
      </c>
      <c r="AC19" s="1">
        <v>7.0856481481481479E-2</v>
      </c>
      <c r="AD19" s="1">
        <f>SUM(Table1[[#This Row],[T1]],Table1[[#This Row],[63,9 км]])</f>
        <v>9.5173611111111112E-2</v>
      </c>
      <c r="AE19" s="1">
        <v>7.5358796296296285E-2</v>
      </c>
      <c r="AF19" s="1">
        <f>SUM(Table1[[#This Row],[T1]],Table1[[#This Row],[68,1 км]])</f>
        <v>9.9675925925925918E-2</v>
      </c>
      <c r="AG19" s="1">
        <v>7.8263888888888897E-2</v>
      </c>
      <c r="AH19" s="1">
        <f>SUM(Table1[[#This Row],[T1]],Table1[[#This Row],[70,9 км]])</f>
        <v>0.10258101851851853</v>
      </c>
      <c r="AI19" s="1">
        <v>8.261574074074074E-2</v>
      </c>
      <c r="AJ19" s="1">
        <f>SUM(Table1[[#This Row],[T1]],Table1[[#This Row],[74,9 км]])</f>
        <v>0.10693287037037037</v>
      </c>
      <c r="AK19" s="1">
        <v>9.3506944444444448E-2</v>
      </c>
      <c r="AL19" s="1">
        <f>SUM(Table1[[#This Row],[T1]],Table1[[#This Row],[84,1 км]])</f>
        <v>0.11782407407407408</v>
      </c>
      <c r="AM19" s="1">
        <v>9.6041666666666678E-2</v>
      </c>
      <c r="AN19" s="1">
        <f>SUM(Table1[[#This Row],[T1]],Table1[[#This Row],[86,6 км]])</f>
        <v>0.12035879629629631</v>
      </c>
      <c r="AO19" s="1">
        <v>9.9259259259259269E-2</v>
      </c>
      <c r="AP19" s="1">
        <f>SUM(Table1[[#This Row],[T1]],Table1[[#This Row],[90 км]])</f>
        <v>0.1235763888888889</v>
      </c>
      <c r="AQ19" s="1">
        <v>0.12357638888888889</v>
      </c>
      <c r="AR19" s="1">
        <v>0.12491898148148149</v>
      </c>
      <c r="AS19" s="1">
        <v>3.7962962962962963E-3</v>
      </c>
      <c r="AT19" s="1">
        <f>SUM(Table1[[#This Row],[T2]],Table1[[#This Row],[1 км]])</f>
        <v>0.12871527777777778</v>
      </c>
      <c r="AU19" s="1">
        <v>1.2592592592592593E-2</v>
      </c>
      <c r="AV19" s="1">
        <f>SUM(Table1[[#This Row],[T2]],Table1[[#This Row],[3,5 км]])</f>
        <v>0.13751157407407408</v>
      </c>
      <c r="AW19" s="1">
        <v>1.9027777777777779E-2</v>
      </c>
      <c r="AX19" s="1">
        <f>SUM(Table1[[#This Row],[T2]],Table1[[#This Row],[6 км]])</f>
        <v>0.14394675925925926</v>
      </c>
      <c r="AY19" s="1">
        <v>2.5868055555555557E-2</v>
      </c>
      <c r="AZ19" s="1">
        <f>SUM(Table1[[#This Row],[T2]],Table1[[#This Row],[8,5 км]])</f>
        <v>0.15078703703703705</v>
      </c>
      <c r="BA19" s="1">
        <v>3.0648148148148147E-2</v>
      </c>
      <c r="BB19" s="1">
        <f>SUM(Table1[[#This Row],[T2]],Table1[[#This Row],[10,5 км]])</f>
        <v>0.15556712962962965</v>
      </c>
      <c r="BC19" s="1">
        <v>3.4768518518518525E-2</v>
      </c>
      <c r="BD19" s="1">
        <f>SUM(Table1[[#This Row],[T2]],Table1[[#This Row],[11,5 км]])</f>
        <v>0.15968750000000001</v>
      </c>
      <c r="BE19" s="1">
        <v>4.4212962962962961E-2</v>
      </c>
      <c r="BF19" s="1">
        <f>SUM(Table1[[#This Row],[T2]],Table1[[#This Row],[14 км]])</f>
        <v>0.16913194444444446</v>
      </c>
      <c r="BG19" s="1">
        <v>5.0960648148148151E-2</v>
      </c>
      <c r="BH19" s="1">
        <f>SUM(Table1[[#This Row],[T2]],Table1[[#This Row],[16,5 км]])</f>
        <v>0.17587962962962964</v>
      </c>
      <c r="BI19" s="1">
        <v>5.8032407407407414E-2</v>
      </c>
      <c r="BJ19" s="1">
        <f>SUM(Table1[[#This Row],[T2]],Table1[[#This Row],[19 км]])</f>
        <v>0.1829513888888889</v>
      </c>
      <c r="BK19" s="1">
        <v>6.2916666666666662E-2</v>
      </c>
      <c r="BL19" s="1">
        <f>SUM(Table1[[#This Row],[T2]],Table1[[#This Row],[Финиш]])</f>
        <v>0.18783564814814815</v>
      </c>
      <c r="BM19" s="1">
        <v>0.18783564814814815</v>
      </c>
      <c r="BN19" s="1">
        <v>0</v>
      </c>
      <c r="BO19" s="1">
        <f>Table1[[#This Row],[Плавание]]-Table1[[#Totals],[Плавание]]</f>
        <v>5.3472222222222185E-3</v>
      </c>
      <c r="BP19" s="1">
        <f>Table1[[#This Row],[T1]]-Table1[[#Totals],[T1]]</f>
        <v>5.6597222222222222E-3</v>
      </c>
      <c r="BQ19" s="1">
        <f>Table1[[#This Row],[16 км_]]-Table1[[#Totals],[16 км_]]</f>
        <v>6.400462962962962E-3</v>
      </c>
      <c r="BR19" s="1">
        <f>Table1[[#This Row],[18,5 км_]]-Table1[[#Totals],[18,5 км_]]</f>
        <v>6.481481481481477E-3</v>
      </c>
      <c r="BS19" s="1">
        <f>Table1[[#This Row],[22,7 км_]]-Table1[[#Totals],[22,7 км_]]</f>
        <v>7.0601851851851832E-3</v>
      </c>
      <c r="BT19" s="1">
        <f>Table1[[#This Row],[38,7 км_]]-Table1[[#Totals],[38,7 км_]]</f>
        <v>9.3634259259259278E-3</v>
      </c>
      <c r="BU19" s="1">
        <f>Table1[[#This Row],[41,2 км_]]-Table1[[#Totals],[41,2 км_]]</f>
        <v>9.5370370370370383E-3</v>
      </c>
      <c r="BV19" s="1">
        <f>Table1[[#This Row],[45,4 км_]]-Table1[[#Totals],[45,4 км_]]</f>
        <v>9.7800925925926041E-3</v>
      </c>
      <c r="BW19" s="1">
        <f>Table1[[#This Row],[48,2 км_]]-Table1[[#Totals],[48,2 км_]]</f>
        <v>1.0023148148148142E-2</v>
      </c>
      <c r="BX19" s="1">
        <f>Table1[[#This Row],[52,2 км_]]-Table1[[#Totals],[52,2 км_]]</f>
        <v>1.0335648148148149E-2</v>
      </c>
      <c r="BY19" s="1">
        <f>Table1[[#This Row],[61,4 км_]]-Table1[[#Totals],[61,4 км_]]</f>
        <v>1.0960648148148136E-2</v>
      </c>
      <c r="BZ19" s="1">
        <f>Table1[[#This Row],[63,9 км_]]-Table1[[#Totals],[63,9 км_]]</f>
        <v>1.1006944444444444E-2</v>
      </c>
      <c r="CA19" s="1">
        <f>Table1[[#This Row],[68,1 км_]]-Table1[[#Totals],[68,1 км_]]</f>
        <v>1.1087962962962966E-2</v>
      </c>
      <c r="CB19" s="1">
        <f>Table1[[#This Row],[70,9 км_]]-Table1[[#Totals],[70,9 км_]]</f>
        <v>1.1111111111111127E-2</v>
      </c>
      <c r="CC19" s="1">
        <f>Table1[[#This Row],[74,9 км_]]-Table1[[#Totals],[74,9 км_]]</f>
        <v>1.1226851851851863E-2</v>
      </c>
      <c r="CD19" s="1">
        <f>Table1[[#This Row],[84,1 км_]]-Table1[[#Totals],[84,1 км_]]</f>
        <v>1.1504629629629642E-2</v>
      </c>
      <c r="CE19" s="1">
        <f>Table1[[#This Row],[86,6 км_]]-Table1[[#Totals],[86,6 км_]]</f>
        <v>1.1712962962962981E-2</v>
      </c>
      <c r="CF19" s="1">
        <f>Table1[[#This Row],[90 км_]]-Table1[[#Totals],[90 км_]]</f>
        <v>1.2222222222222232E-2</v>
      </c>
      <c r="CG19" s="1">
        <f>Table1[[#This Row],[T2]]-Table1[[#Totals],[T2]]</f>
        <v>1.2372685185185195E-2</v>
      </c>
      <c r="CH19" s="1">
        <f>Table1[[#This Row],[1 км_]]-Table1[[#Totals],[1 км_]]</f>
        <v>1.2858796296296299E-2</v>
      </c>
      <c r="CI19" s="1">
        <f>Table1[[#This Row],[3,5 км_]]-Table1[[#Totals],[3,5 км_]]</f>
        <v>1.4039351851851858E-2</v>
      </c>
      <c r="CJ19" s="1">
        <f>Table1[[#This Row],[6 км_]]-Table1[[#Totals],[6 км_]]</f>
        <v>1.5231481481481485E-2</v>
      </c>
      <c r="CK19" s="1">
        <f>Table1[[#This Row],[8,5 км_]]-Table1[[#Totals],[8,5 км_]]</f>
        <v>1.6377314814814831E-2</v>
      </c>
      <c r="CL19" s="1">
        <f>Table1[[#This Row],[10,5 км_]]-Table1[[#Totals],[10,5 км_]]</f>
        <v>1.7187500000000022E-2</v>
      </c>
      <c r="CM19" s="1">
        <f>Table1[[#This Row],[11,5 км_]]-Table1[[#Totals],[11,5 км_]]</f>
        <v>1.7916666666666664E-2</v>
      </c>
      <c r="CN19" s="1">
        <f>Table1[[#This Row],[14 км_]]-Table1[[#Totals],[14 км_]]</f>
        <v>1.9652777777777797E-2</v>
      </c>
      <c r="CO19" s="1">
        <f>Table1[[#This Row],[16,5 км_]]-Table1[[#Totals],[16,5 км_]]</f>
        <v>2.0879629629629637E-2</v>
      </c>
      <c r="CP19" s="1">
        <f>Table1[[#This Row],[19 км_]]-Table1[[#Totals],[19 км_]]</f>
        <v>2.1956018518518527E-2</v>
      </c>
      <c r="CQ19" s="1">
        <f>Table1[[#This Row],[21,1 км_]]-Table1[[#Totals],[21,1 км_]]</f>
        <v>2.2499999999999992E-2</v>
      </c>
    </row>
    <row r="20" spans="1:95" x14ac:dyDescent="0.2">
      <c r="A20">
        <v>19</v>
      </c>
      <c r="B20">
        <v>155</v>
      </c>
      <c r="C20" t="s">
        <v>89</v>
      </c>
      <c r="D20" t="s">
        <v>90</v>
      </c>
      <c r="E20">
        <v>51</v>
      </c>
      <c r="F20" t="s">
        <v>41</v>
      </c>
      <c r="G20" t="s">
        <v>50</v>
      </c>
      <c r="H20" t="s">
        <v>73</v>
      </c>
      <c r="I20" s="1">
        <v>2.5300925925925925E-2</v>
      </c>
      <c r="J20" s="1">
        <v>2.6805555555555555E-2</v>
      </c>
      <c r="K20" s="1">
        <v>1.8333333333333333E-2</v>
      </c>
      <c r="L20" s="1">
        <f>SUM(Table1[[#This Row],[T1]],Table1[[#This Row],[16 км]])</f>
        <v>4.5138888888888888E-2</v>
      </c>
      <c r="M20" s="1">
        <v>2.0891203703703703E-2</v>
      </c>
      <c r="N20" s="1">
        <f>SUM(Table1[[#This Row],[T1]],Table1[[#This Row],[18,5 км]])</f>
        <v>4.7696759259259258E-2</v>
      </c>
      <c r="O20" s="1">
        <v>2.5451388888888888E-2</v>
      </c>
      <c r="P20" s="1">
        <f>SUM(Table1[[#This Row],[T1]],Table1[[#This Row],[22,7 км]])</f>
        <v>5.2256944444444439E-2</v>
      </c>
      <c r="Q20" s="1">
        <v>4.3043981481481482E-2</v>
      </c>
      <c r="R20" s="1">
        <f>SUM(Table1[[#This Row],[T1]],Table1[[#This Row],[38,7 км]])</f>
        <v>6.9849537037037029E-2</v>
      </c>
      <c r="S20" s="1">
        <v>4.5509259259259256E-2</v>
      </c>
      <c r="T20" s="1">
        <f>SUM(Table1[[#This Row],[T1]],Table1[[#This Row],[41,2 км]])</f>
        <v>7.2314814814814804E-2</v>
      </c>
      <c r="U20" s="1">
        <v>4.9965277777777782E-2</v>
      </c>
      <c r="V20" s="1">
        <f>SUM(Table1[[#This Row],[T1]],Table1[[#This Row],[45,4 км]])</f>
        <v>7.6770833333333344E-2</v>
      </c>
      <c r="W20" s="1">
        <v>5.2870370370370373E-2</v>
      </c>
      <c r="X20" s="1">
        <f>SUM(Table1[[#This Row],[T1]],Table1[[#This Row],[48,2 км]])</f>
        <v>7.9675925925925928E-2</v>
      </c>
      <c r="Y20" s="1">
        <v>5.7187500000000002E-2</v>
      </c>
      <c r="Z20" s="1">
        <f>SUM(Table1[[#This Row],[T1]],Table1[[#This Row],[52,2 км]])</f>
        <v>8.3993055555555557E-2</v>
      </c>
      <c r="AA20" s="1">
        <v>6.805555555555555E-2</v>
      </c>
      <c r="AB20" s="1">
        <f>SUM(Table1[[#This Row],[T1]],Table1[[#This Row],[61,4 км]])</f>
        <v>9.4861111111111104E-2</v>
      </c>
      <c r="AC20" s="1">
        <v>7.0543981481481485E-2</v>
      </c>
      <c r="AD20" s="1">
        <f>SUM(Table1[[#This Row],[T1]],Table1[[#This Row],[63,9 км]])</f>
        <v>9.734953703703704E-2</v>
      </c>
      <c r="AE20" s="1">
        <v>7.5150462962962961E-2</v>
      </c>
      <c r="AF20" s="1">
        <f>SUM(Table1[[#This Row],[T1]],Table1[[#This Row],[68,1 км]])</f>
        <v>0.10195601851851852</v>
      </c>
      <c r="AG20" s="1">
        <v>7.8090277777777786E-2</v>
      </c>
      <c r="AH20" s="1">
        <f>SUM(Table1[[#This Row],[T1]],Table1[[#This Row],[70,9 км]])</f>
        <v>0.10489583333333334</v>
      </c>
      <c r="AI20" s="1">
        <v>8.2523148148148151E-2</v>
      </c>
      <c r="AJ20" s="1">
        <f>SUM(Table1[[#This Row],[T1]],Table1[[#This Row],[74,9 км]])</f>
        <v>0.10932870370370371</v>
      </c>
      <c r="AK20" s="1">
        <v>9.3541666666666676E-2</v>
      </c>
      <c r="AL20" s="1">
        <f>SUM(Table1[[#This Row],[T1]],Table1[[#This Row],[84,1 км]])</f>
        <v>0.12034722222222223</v>
      </c>
      <c r="AM20" s="1">
        <v>9.6122685185185186E-2</v>
      </c>
      <c r="AN20" s="1">
        <f>SUM(Table1[[#This Row],[T1]],Table1[[#This Row],[86,6 км]])</f>
        <v>0.12292824074074074</v>
      </c>
      <c r="AO20" s="1">
        <v>9.9282407407407403E-2</v>
      </c>
      <c r="AP20" s="1">
        <f>SUM(Table1[[#This Row],[T1]],Table1[[#This Row],[90 км]])</f>
        <v>0.12608796296296296</v>
      </c>
      <c r="AQ20" s="1">
        <v>0.12608796296296296</v>
      </c>
      <c r="AR20" s="1">
        <v>0.12760416666666666</v>
      </c>
      <c r="AS20" s="1">
        <v>4.1898148148148146E-3</v>
      </c>
      <c r="AT20" s="1">
        <f>SUM(Table1[[#This Row],[T2]],Table1[[#This Row],[1 км]])</f>
        <v>0.13179398148148147</v>
      </c>
      <c r="AU20" s="1">
        <v>1.3194444444444444E-2</v>
      </c>
      <c r="AV20" s="1">
        <f>SUM(Table1[[#This Row],[T2]],Table1[[#This Row],[3,5 км]])</f>
        <v>0.14079861111111111</v>
      </c>
      <c r="AW20" s="1">
        <v>1.9710648148148147E-2</v>
      </c>
      <c r="AX20" s="1">
        <f>SUM(Table1[[#This Row],[T2]],Table1[[#This Row],[6 км]])</f>
        <v>0.14731481481481482</v>
      </c>
      <c r="AY20" s="1">
        <v>2.6539351851851852E-2</v>
      </c>
      <c r="AZ20" s="1">
        <f>SUM(Table1[[#This Row],[T2]],Table1[[#This Row],[8,5 км]])</f>
        <v>0.15414351851851851</v>
      </c>
      <c r="BA20" s="1">
        <v>3.1319444444444448E-2</v>
      </c>
      <c r="BB20" s="1">
        <f>SUM(Table1[[#This Row],[T2]],Table1[[#This Row],[10,5 км]])</f>
        <v>0.15892361111111111</v>
      </c>
      <c r="BC20" s="1">
        <v>3.5347222222222217E-2</v>
      </c>
      <c r="BD20" s="1">
        <f>SUM(Table1[[#This Row],[T2]],Table1[[#This Row],[11,5 км]])</f>
        <v>0.16295138888888888</v>
      </c>
      <c r="BE20" s="1">
        <v>4.4340277777777777E-2</v>
      </c>
      <c r="BF20" s="1">
        <f>SUM(Table1[[#This Row],[T2]],Table1[[#This Row],[14 км]])</f>
        <v>0.17194444444444443</v>
      </c>
      <c r="BG20" s="1">
        <v>5.0717592592592592E-2</v>
      </c>
      <c r="BH20" s="1">
        <f>SUM(Table1[[#This Row],[T2]],Table1[[#This Row],[16,5 км]])</f>
        <v>0.17832175925925925</v>
      </c>
      <c r="BI20" s="1">
        <v>5.7395833333333333E-2</v>
      </c>
      <c r="BJ20" s="1">
        <f>SUM(Table1[[#This Row],[T2]],Table1[[#This Row],[19 км]])</f>
        <v>0.185</v>
      </c>
      <c r="BK20" s="1">
        <v>6.2118055555555551E-2</v>
      </c>
      <c r="BL20" s="1">
        <f>SUM(Table1[[#This Row],[T2]],Table1[[#This Row],[Финиш]])</f>
        <v>0.18972222222222221</v>
      </c>
      <c r="BM20" s="1">
        <v>0.1897337962962963</v>
      </c>
      <c r="BN20" s="1">
        <v>0</v>
      </c>
      <c r="BO20" s="1">
        <f>Table1[[#This Row],[Плавание]]-Table1[[#Totals],[Плавание]]</f>
        <v>7.6967592592592574E-3</v>
      </c>
      <c r="BP20" s="1">
        <f>Table1[[#This Row],[T1]]-Table1[[#Totals],[T1]]</f>
        <v>8.1481481481481474E-3</v>
      </c>
      <c r="BQ20" s="1">
        <f>Table1[[#This Row],[16 км_]]-Table1[[#Totals],[16 км_]]</f>
        <v>9.571759259259259E-3</v>
      </c>
      <c r="BR20" s="1">
        <f>Table1[[#This Row],[18,5 км_]]-Table1[[#Totals],[18,5 км_]]</f>
        <v>9.7800925925925902E-3</v>
      </c>
      <c r="BS20" s="1">
        <f>Table1[[#This Row],[22,7 км_]]-Table1[[#Totals],[22,7 км_]]</f>
        <v>1.02199074074074E-2</v>
      </c>
      <c r="BT20" s="1">
        <f>Table1[[#This Row],[38,7 км_]]-Table1[[#Totals],[38,7 км_]]</f>
        <v>1.1261574074074063E-2</v>
      </c>
      <c r="BU20" s="1">
        <f>Table1[[#This Row],[41,2 км_]]-Table1[[#Totals],[41,2 км_]]</f>
        <v>1.1365740740740732E-2</v>
      </c>
      <c r="BV20" s="1">
        <f>Table1[[#This Row],[45,4 км_]]-Table1[[#Totals],[45,4 км_]]</f>
        <v>1.1608796296296311E-2</v>
      </c>
      <c r="BW20" s="1">
        <f>Table1[[#This Row],[48,2 км_]]-Table1[[#Totals],[48,2 км_]]</f>
        <v>1.1828703703703702E-2</v>
      </c>
      <c r="BX20" s="1">
        <f>Table1[[#This Row],[52,2 км_]]-Table1[[#Totals],[52,2 км_]]</f>
        <v>1.2175925925925923E-2</v>
      </c>
      <c r="BY20" s="1">
        <f>Table1[[#This Row],[61,4 км_]]-Table1[[#Totals],[61,4 км_]]</f>
        <v>1.3090277777777756E-2</v>
      </c>
      <c r="BZ20" s="1">
        <f>Table1[[#This Row],[63,9 км_]]-Table1[[#Totals],[63,9 км_]]</f>
        <v>1.3182870370370373E-2</v>
      </c>
      <c r="CA20" s="1">
        <f>Table1[[#This Row],[68,1 км_]]-Table1[[#Totals],[68,1 км_]]</f>
        <v>1.3368055555555564E-2</v>
      </c>
      <c r="CB20" s="1">
        <f>Table1[[#This Row],[70,9 км_]]-Table1[[#Totals],[70,9 км_]]</f>
        <v>1.3425925925925938E-2</v>
      </c>
      <c r="CC20" s="1">
        <f>Table1[[#This Row],[74,9 км_]]-Table1[[#Totals],[74,9 км_]]</f>
        <v>1.3622685185185196E-2</v>
      </c>
      <c r="CD20" s="1">
        <f>Table1[[#This Row],[84,1 км_]]-Table1[[#Totals],[84,1 км_]]</f>
        <v>1.4027777777777792E-2</v>
      </c>
      <c r="CE20" s="1">
        <f>Table1[[#This Row],[86,6 км_]]-Table1[[#Totals],[86,6 км_]]</f>
        <v>1.428240740740741E-2</v>
      </c>
      <c r="CF20" s="1">
        <f>Table1[[#This Row],[90 км_]]-Table1[[#Totals],[90 км_]]</f>
        <v>1.4733796296296287E-2</v>
      </c>
      <c r="CG20" s="1">
        <f>Table1[[#This Row],[T2]]-Table1[[#Totals],[T2]]</f>
        <v>1.505787037037036E-2</v>
      </c>
      <c r="CH20" s="1">
        <f>Table1[[#This Row],[1 км_]]-Table1[[#Totals],[1 км_]]</f>
        <v>1.5937499999999993E-2</v>
      </c>
      <c r="CI20" s="1">
        <f>Table1[[#This Row],[3,5 км_]]-Table1[[#Totals],[3,5 км_]]</f>
        <v>1.7326388888888891E-2</v>
      </c>
      <c r="CJ20" s="1">
        <f>Table1[[#This Row],[6 км_]]-Table1[[#Totals],[6 км_]]</f>
        <v>1.8599537037037039E-2</v>
      </c>
      <c r="CK20" s="1">
        <f>Table1[[#This Row],[8,5 км_]]-Table1[[#Totals],[8,5 км_]]</f>
        <v>1.9733796296296291E-2</v>
      </c>
      <c r="CL20" s="1">
        <f>Table1[[#This Row],[10,5 км_]]-Table1[[#Totals],[10,5 км_]]</f>
        <v>2.0543981481481483E-2</v>
      </c>
      <c r="CM20" s="1">
        <f>Table1[[#This Row],[11,5 км_]]-Table1[[#Totals],[11,5 км_]]</f>
        <v>2.1180555555555536E-2</v>
      </c>
      <c r="CN20" s="1">
        <f>Table1[[#This Row],[14 км_]]-Table1[[#Totals],[14 км_]]</f>
        <v>2.2465277777777765E-2</v>
      </c>
      <c r="CO20" s="1">
        <f>Table1[[#This Row],[16,5 км_]]-Table1[[#Totals],[16,5 км_]]</f>
        <v>2.332175925925925E-2</v>
      </c>
      <c r="CP20" s="1">
        <f>Table1[[#This Row],[19 км_]]-Table1[[#Totals],[19 км_]]</f>
        <v>2.4004629629629626E-2</v>
      </c>
      <c r="CQ20" s="1">
        <f>Table1[[#This Row],[21,1 км_]]-Table1[[#Totals],[21,1 км_]]</f>
        <v>2.4386574074074047E-2</v>
      </c>
    </row>
    <row r="21" spans="1:95" x14ac:dyDescent="0.2">
      <c r="A21">
        <v>20</v>
      </c>
      <c r="B21">
        <v>10</v>
      </c>
      <c r="C21" t="s">
        <v>91</v>
      </c>
      <c r="D21" t="s">
        <v>56</v>
      </c>
      <c r="E21">
        <v>40</v>
      </c>
      <c r="F21" t="s">
        <v>41</v>
      </c>
      <c r="G21" t="s">
        <v>53</v>
      </c>
      <c r="H21" t="s">
        <v>43</v>
      </c>
      <c r="I21" s="1">
        <v>2.361111111111111E-2</v>
      </c>
      <c r="J21" s="1">
        <v>2.4861111111111108E-2</v>
      </c>
      <c r="K21" s="1">
        <v>1.7916666666666668E-2</v>
      </c>
      <c r="L21" s="1">
        <f>SUM(Table1[[#This Row],[T1]],Table1[[#This Row],[16 км]])</f>
        <v>4.2777777777777776E-2</v>
      </c>
      <c r="M21" s="1">
        <v>2.0370370370370369E-2</v>
      </c>
      <c r="N21" s="1">
        <f>SUM(Table1[[#This Row],[T1]],Table1[[#This Row],[18,5 км]])</f>
        <v>4.5231481481481477E-2</v>
      </c>
      <c r="O21" s="1">
        <v>2.4710648148148148E-2</v>
      </c>
      <c r="P21" s="1">
        <f>SUM(Table1[[#This Row],[T1]],Table1[[#This Row],[22,7 км]])</f>
        <v>4.957175925925926E-2</v>
      </c>
      <c r="Q21" s="1">
        <v>4.2141203703703702E-2</v>
      </c>
      <c r="R21" s="1">
        <f>SUM(Table1[[#This Row],[T1]],Table1[[#This Row],[38,7 км]])</f>
        <v>6.7002314814814806E-2</v>
      </c>
      <c r="S21" s="1">
        <v>4.462962962962963E-2</v>
      </c>
      <c r="T21" s="1">
        <f>SUM(Table1[[#This Row],[T1]],Table1[[#This Row],[41,2 км]])</f>
        <v>6.9490740740740742E-2</v>
      </c>
      <c r="U21" s="1">
        <v>4.9062500000000002E-2</v>
      </c>
      <c r="V21" s="1">
        <f>SUM(Table1[[#This Row],[T1]],Table1[[#This Row],[45,4 км]])</f>
        <v>7.3923611111111107E-2</v>
      </c>
      <c r="W21" s="1">
        <v>5.2002314814814814E-2</v>
      </c>
      <c r="X21" s="1">
        <f>SUM(Table1[[#This Row],[T1]],Table1[[#This Row],[48,2 км]])</f>
        <v>7.6863425925925918E-2</v>
      </c>
      <c r="Y21" s="1">
        <v>5.635416666666667E-2</v>
      </c>
      <c r="Z21" s="1">
        <f>SUM(Table1[[#This Row],[T1]],Table1[[#This Row],[52,2 км]])</f>
        <v>8.1215277777777775E-2</v>
      </c>
      <c r="AA21" s="1">
        <v>6.6967592592592592E-2</v>
      </c>
      <c r="AB21" s="1">
        <f>SUM(Table1[[#This Row],[T1]],Table1[[#This Row],[61,4 км]])</f>
        <v>9.1828703703703704E-2</v>
      </c>
      <c r="AC21" s="1">
        <v>6.9479166666666661E-2</v>
      </c>
      <c r="AD21" s="1">
        <f>SUM(Table1[[#This Row],[T1]],Table1[[#This Row],[63,9 км]])</f>
        <v>9.4340277777777773E-2</v>
      </c>
      <c r="AE21" s="1">
        <v>7.408564814814815E-2</v>
      </c>
      <c r="AF21" s="1">
        <f>SUM(Table1[[#This Row],[T1]],Table1[[#This Row],[68,1 км]])</f>
        <v>9.8946759259259262E-2</v>
      </c>
      <c r="AG21" s="1">
        <v>7.7083333333333337E-2</v>
      </c>
      <c r="AH21" s="1">
        <f>SUM(Table1[[#This Row],[T1]],Table1[[#This Row],[70,9 км]])</f>
        <v>0.10194444444444445</v>
      </c>
      <c r="AI21" s="1">
        <v>8.1504629629629635E-2</v>
      </c>
      <c r="AJ21" s="1">
        <f>SUM(Table1[[#This Row],[T1]],Table1[[#This Row],[74,9 км]])</f>
        <v>0.10636574074074075</v>
      </c>
      <c r="AK21" s="1">
        <v>9.2546296296296293E-2</v>
      </c>
      <c r="AL21" s="1">
        <f>SUM(Table1[[#This Row],[T1]],Table1[[#This Row],[84,1 км]])</f>
        <v>0.1174074074074074</v>
      </c>
      <c r="AM21" s="1">
        <v>9.5104166666666656E-2</v>
      </c>
      <c r="AN21" s="1">
        <f>SUM(Table1[[#This Row],[T1]],Table1[[#This Row],[86,6 км]])</f>
        <v>0.11996527777777777</v>
      </c>
      <c r="AO21" s="1">
        <v>9.824074074074074E-2</v>
      </c>
      <c r="AP21" s="1">
        <f>SUM(Table1[[#This Row],[T1]],Table1[[#This Row],[90 км]])</f>
        <v>0.12310185185185185</v>
      </c>
      <c r="AQ21" s="1">
        <v>0.12311342592592593</v>
      </c>
      <c r="AR21" s="1">
        <v>0.12417824074074074</v>
      </c>
      <c r="AS21" s="1">
        <v>4.1666666666666666E-3</v>
      </c>
      <c r="AT21" s="1">
        <f>SUM(Table1[[#This Row],[T2]],Table1[[#This Row],[1 км]])</f>
        <v>0.12834490740740742</v>
      </c>
      <c r="AU21" s="1">
        <v>1.3715277777777778E-2</v>
      </c>
      <c r="AV21" s="1">
        <f>SUM(Table1[[#This Row],[T2]],Table1[[#This Row],[3,5 км]])</f>
        <v>0.13789351851851853</v>
      </c>
      <c r="AW21" s="1">
        <v>2.0682870370370372E-2</v>
      </c>
      <c r="AX21" s="1">
        <f>SUM(Table1[[#This Row],[T2]],Table1[[#This Row],[6 км]])</f>
        <v>0.14486111111111111</v>
      </c>
      <c r="AY21" s="1">
        <v>2.8125000000000001E-2</v>
      </c>
      <c r="AZ21" s="1">
        <f>SUM(Table1[[#This Row],[T2]],Table1[[#This Row],[8,5 км]])</f>
        <v>0.15230324074074075</v>
      </c>
      <c r="BA21" s="1">
        <v>3.3391203703703708E-2</v>
      </c>
      <c r="BB21" s="1">
        <f>SUM(Table1[[#This Row],[T2]],Table1[[#This Row],[10,5 км]])</f>
        <v>0.15756944444444446</v>
      </c>
      <c r="BC21" s="1">
        <v>3.7905092592592594E-2</v>
      </c>
      <c r="BD21" s="1">
        <f>SUM(Table1[[#This Row],[T2]],Table1[[#This Row],[11,5 км]])</f>
        <v>0.16208333333333333</v>
      </c>
      <c r="BE21" s="1">
        <v>4.7523148148148148E-2</v>
      </c>
      <c r="BF21" s="1">
        <f>SUM(Table1[[#This Row],[T2]],Table1[[#This Row],[14 км]])</f>
        <v>0.17170138888888889</v>
      </c>
      <c r="BG21" s="1">
        <v>5.4259259259259257E-2</v>
      </c>
      <c r="BH21" s="1">
        <f>SUM(Table1[[#This Row],[T2]],Table1[[#This Row],[16,5 км]])</f>
        <v>0.1784375</v>
      </c>
      <c r="BI21" s="1">
        <v>6.1134259259259256E-2</v>
      </c>
      <c r="BJ21" s="1">
        <f>SUM(Table1[[#This Row],[T2]],Table1[[#This Row],[19 км]])</f>
        <v>0.18531249999999999</v>
      </c>
      <c r="BK21" s="1">
        <v>6.5833333333333341E-2</v>
      </c>
      <c r="BL21" s="1">
        <f>SUM(Table1[[#This Row],[T2]],Table1[[#This Row],[Финиш]])</f>
        <v>0.1900115740740741</v>
      </c>
      <c r="BM21" s="1">
        <v>0.19001157407407407</v>
      </c>
      <c r="BN21" s="1">
        <v>0</v>
      </c>
      <c r="BO21" s="1">
        <f>Table1[[#This Row],[Плавание]]-Table1[[#Totals],[Плавание]]</f>
        <v>6.0069444444444432E-3</v>
      </c>
      <c r="BP21" s="1">
        <f>Table1[[#This Row],[T1]]-Table1[[#Totals],[T1]]</f>
        <v>6.2037037037037009E-3</v>
      </c>
      <c r="BQ21" s="1">
        <f>Table1[[#This Row],[16 км_]]-Table1[[#Totals],[16 км_]]</f>
        <v>7.2106481481481466E-3</v>
      </c>
      <c r="BR21" s="1">
        <f>Table1[[#This Row],[18,5 км_]]-Table1[[#Totals],[18,5 км_]]</f>
        <v>7.3148148148148087E-3</v>
      </c>
      <c r="BS21" s="1">
        <f>Table1[[#This Row],[22,7 км_]]-Table1[[#Totals],[22,7 км_]]</f>
        <v>7.5347222222222204E-3</v>
      </c>
      <c r="BT21" s="1">
        <f>Table1[[#This Row],[38,7 км_]]-Table1[[#Totals],[38,7 км_]]</f>
        <v>8.4143518518518395E-3</v>
      </c>
      <c r="BU21" s="1">
        <f>Table1[[#This Row],[41,2 км_]]-Table1[[#Totals],[41,2 км_]]</f>
        <v>8.5416666666666696E-3</v>
      </c>
      <c r="BV21" s="1">
        <f>Table1[[#This Row],[45,4 км_]]-Table1[[#Totals],[45,4 км_]]</f>
        <v>8.7615740740740744E-3</v>
      </c>
      <c r="BW21" s="1">
        <f>Table1[[#This Row],[48,2 км_]]-Table1[[#Totals],[48,2 км_]]</f>
        <v>9.016203703703693E-3</v>
      </c>
      <c r="BX21" s="1">
        <f>Table1[[#This Row],[52,2 км_]]-Table1[[#Totals],[52,2 км_]]</f>
        <v>9.3981481481481416E-3</v>
      </c>
      <c r="BY21" s="1">
        <f>Table1[[#This Row],[61,4 км_]]-Table1[[#Totals],[61,4 км_]]</f>
        <v>1.0057870370370356E-2</v>
      </c>
      <c r="BZ21" s="1">
        <f>Table1[[#This Row],[63,9 км_]]-Table1[[#Totals],[63,9 км_]]</f>
        <v>1.0173611111111105E-2</v>
      </c>
      <c r="CA21" s="1">
        <f>Table1[[#This Row],[68,1 км_]]-Table1[[#Totals],[68,1 км_]]</f>
        <v>1.035879629629631E-2</v>
      </c>
      <c r="CB21" s="1">
        <f>Table1[[#This Row],[70,9 км_]]-Table1[[#Totals],[70,9 км_]]</f>
        <v>1.0474537037037046E-2</v>
      </c>
      <c r="CC21" s="1">
        <f>Table1[[#This Row],[74,9 км_]]-Table1[[#Totals],[74,9 км_]]</f>
        <v>1.0659722222222237E-2</v>
      </c>
      <c r="CD21" s="1">
        <f>Table1[[#This Row],[84,1 км_]]-Table1[[#Totals],[84,1 км_]]</f>
        <v>1.1087962962962966E-2</v>
      </c>
      <c r="CE21" s="1">
        <f>Table1[[#This Row],[86,6 км_]]-Table1[[#Totals],[86,6 км_]]</f>
        <v>1.1319444444444438E-2</v>
      </c>
      <c r="CF21" s="1">
        <f>Table1[[#This Row],[90 км_]]-Table1[[#Totals],[90 км_]]</f>
        <v>1.174768518518518E-2</v>
      </c>
      <c r="CG21" s="1">
        <f>Table1[[#This Row],[T2]]-Table1[[#Totals],[T2]]</f>
        <v>1.1631944444444445E-2</v>
      </c>
      <c r="CH21" s="1">
        <f>Table1[[#This Row],[1 км_]]-Table1[[#Totals],[1 км_]]</f>
        <v>1.2488425925925944E-2</v>
      </c>
      <c r="CI21" s="1">
        <f>Table1[[#This Row],[3,5 км_]]-Table1[[#Totals],[3,5 км_]]</f>
        <v>1.4421296296296307E-2</v>
      </c>
      <c r="CJ21" s="1">
        <f>Table1[[#This Row],[6 км_]]-Table1[[#Totals],[6 км_]]</f>
        <v>1.6145833333333331E-2</v>
      </c>
      <c r="CK21" s="1">
        <f>Table1[[#This Row],[8,5 км_]]-Table1[[#Totals],[8,5 км_]]</f>
        <v>1.7893518518518531E-2</v>
      </c>
      <c r="CL21" s="1">
        <f>Table1[[#This Row],[10,5 км_]]-Table1[[#Totals],[10,5 км_]]</f>
        <v>1.9189814814814826E-2</v>
      </c>
      <c r="CM21" s="1">
        <f>Table1[[#This Row],[11,5 км_]]-Table1[[#Totals],[11,5 км_]]</f>
        <v>2.0312499999999983E-2</v>
      </c>
      <c r="CN21" s="1">
        <f>Table1[[#This Row],[14 км_]]-Table1[[#Totals],[14 км_]]</f>
        <v>2.2222222222222227E-2</v>
      </c>
      <c r="CO21" s="1">
        <f>Table1[[#This Row],[16,5 км_]]-Table1[[#Totals],[16,5 км_]]</f>
        <v>2.34375E-2</v>
      </c>
      <c r="CP21" s="1">
        <f>Table1[[#This Row],[19 км_]]-Table1[[#Totals],[19 км_]]</f>
        <v>2.4317129629629619E-2</v>
      </c>
      <c r="CQ21" s="1">
        <f>Table1[[#This Row],[21,1 км_]]-Table1[[#Totals],[21,1 км_]]</f>
        <v>2.4675925925925934E-2</v>
      </c>
    </row>
    <row r="22" spans="1:95" x14ac:dyDescent="0.2">
      <c r="A22">
        <v>21</v>
      </c>
      <c r="B22">
        <v>179</v>
      </c>
      <c r="C22" t="s">
        <v>92</v>
      </c>
      <c r="D22" t="s">
        <v>93</v>
      </c>
      <c r="E22">
        <v>37</v>
      </c>
      <c r="F22" t="s">
        <v>46</v>
      </c>
      <c r="H22" t="s">
        <v>62</v>
      </c>
      <c r="I22" s="1">
        <v>2.3090277777777779E-2</v>
      </c>
      <c r="J22" s="1">
        <v>2.417824074074074E-2</v>
      </c>
      <c r="K22" s="1">
        <v>1.8472222222222223E-2</v>
      </c>
      <c r="L22" s="1">
        <f>SUM(Table1[[#This Row],[T1]],Table1[[#This Row],[16 км]])</f>
        <v>4.2650462962962959E-2</v>
      </c>
      <c r="M22" s="1">
        <v>2.1122685185185185E-2</v>
      </c>
      <c r="N22" s="1">
        <f>SUM(Table1[[#This Row],[T1]],Table1[[#This Row],[18,5 км]])</f>
        <v>4.5300925925925925E-2</v>
      </c>
      <c r="O22" s="1">
        <v>2.56712962962963E-2</v>
      </c>
      <c r="P22" s="1">
        <f>SUM(Table1[[#This Row],[T1]],Table1[[#This Row],[22,7 км]])</f>
        <v>4.9849537037037039E-2</v>
      </c>
      <c r="Q22" s="1">
        <v>4.3923611111111115E-2</v>
      </c>
      <c r="R22" s="1">
        <f>SUM(Table1[[#This Row],[T1]],Table1[[#This Row],[38,7 км]])</f>
        <v>6.8101851851851858E-2</v>
      </c>
      <c r="S22" s="1">
        <v>4.6481481481481485E-2</v>
      </c>
      <c r="T22" s="1">
        <f>SUM(Table1[[#This Row],[T1]],Table1[[#This Row],[41,2 км]])</f>
        <v>7.0659722222222221E-2</v>
      </c>
      <c r="U22" s="1">
        <v>5.1076388888888886E-2</v>
      </c>
      <c r="V22" s="1">
        <f>SUM(Table1[[#This Row],[T1]],Table1[[#This Row],[45,4 км]])</f>
        <v>7.525462962962963E-2</v>
      </c>
      <c r="W22" s="1">
        <v>5.4039351851851852E-2</v>
      </c>
      <c r="X22" s="1">
        <f>SUM(Table1[[#This Row],[T1]],Table1[[#This Row],[48,2 км]])</f>
        <v>7.8217592592592589E-2</v>
      </c>
      <c r="Y22" s="1">
        <v>5.8530092592592592E-2</v>
      </c>
      <c r="Z22" s="1">
        <f>SUM(Table1[[#This Row],[T1]],Table1[[#This Row],[52,2 км]])</f>
        <v>8.2708333333333328E-2</v>
      </c>
      <c r="AA22" s="1">
        <v>6.9375000000000006E-2</v>
      </c>
      <c r="AB22" s="1">
        <f>SUM(Table1[[#This Row],[T1]],Table1[[#This Row],[61,4 км]])</f>
        <v>9.3553240740740742E-2</v>
      </c>
      <c r="AC22" s="1">
        <v>7.1863425925925928E-2</v>
      </c>
      <c r="AD22" s="1">
        <f>SUM(Table1[[#This Row],[T1]],Table1[[#This Row],[63,9 км]])</f>
        <v>9.6041666666666664E-2</v>
      </c>
      <c r="AE22" s="1">
        <v>7.6493055555555564E-2</v>
      </c>
      <c r="AF22" s="1">
        <f>SUM(Table1[[#This Row],[T1]],Table1[[#This Row],[68,1 км]])</f>
        <v>0.1006712962962963</v>
      </c>
      <c r="AG22" s="1">
        <v>7.9456018518518523E-2</v>
      </c>
      <c r="AH22" s="1">
        <f>SUM(Table1[[#This Row],[T1]],Table1[[#This Row],[70,9 км]])</f>
        <v>0.10363425925925926</v>
      </c>
      <c r="AI22" s="1">
        <v>8.3888888888888888E-2</v>
      </c>
      <c r="AJ22" s="1">
        <f>SUM(Table1[[#This Row],[T1]],Table1[[#This Row],[74,9 км]])</f>
        <v>0.10806712962962962</v>
      </c>
      <c r="AK22" s="1">
        <v>9.4976851851851854E-2</v>
      </c>
      <c r="AL22" s="1">
        <f>SUM(Table1[[#This Row],[T1]],Table1[[#This Row],[84,1 км]])</f>
        <v>0.11915509259259259</v>
      </c>
      <c r="AM22" s="1">
        <v>9.752314814814815E-2</v>
      </c>
      <c r="AN22" s="1">
        <f>SUM(Table1[[#This Row],[T1]],Table1[[#This Row],[86,6 км]])</f>
        <v>0.12170138888888889</v>
      </c>
      <c r="AO22" s="1">
        <v>0.10082175925925925</v>
      </c>
      <c r="AP22" s="1">
        <f>SUM(Table1[[#This Row],[T1]],Table1[[#This Row],[90 км]])</f>
        <v>0.12499999999999999</v>
      </c>
      <c r="AQ22" s="1">
        <v>0.125</v>
      </c>
      <c r="AR22" s="1">
        <v>0.1260185185185185</v>
      </c>
      <c r="AS22" s="1">
        <v>4.0162037037037033E-3</v>
      </c>
      <c r="AT22" s="1">
        <f>SUM(Table1[[#This Row],[T2]],Table1[[#This Row],[1 км]])</f>
        <v>0.1300347222222222</v>
      </c>
      <c r="AU22" s="1">
        <v>1.3310185185185187E-2</v>
      </c>
      <c r="AV22" s="1">
        <f>SUM(Table1[[#This Row],[T2]],Table1[[#This Row],[3,5 км]])</f>
        <v>0.13932870370370368</v>
      </c>
      <c r="AW22" s="1">
        <v>1.9861111111111111E-2</v>
      </c>
      <c r="AX22" s="1">
        <f>SUM(Table1[[#This Row],[T2]],Table1[[#This Row],[6 км]])</f>
        <v>0.14587962962962961</v>
      </c>
      <c r="AY22" s="1">
        <v>2.6840277777777779E-2</v>
      </c>
      <c r="AZ22" s="1">
        <f>SUM(Table1[[#This Row],[T2]],Table1[[#This Row],[8,5 км]])</f>
        <v>0.15285879629629628</v>
      </c>
      <c r="BA22" s="1">
        <v>3.1817129629629633E-2</v>
      </c>
      <c r="BB22" s="1">
        <f>SUM(Table1[[#This Row],[T2]],Table1[[#This Row],[10,5 км]])</f>
        <v>0.15783564814814813</v>
      </c>
      <c r="BC22" s="1">
        <v>3.605324074074074E-2</v>
      </c>
      <c r="BD22" s="1">
        <f>SUM(Table1[[#This Row],[T2]],Table1[[#This Row],[11,5 км]])</f>
        <v>0.16207175925925923</v>
      </c>
      <c r="BE22" s="1">
        <v>4.5474537037037042E-2</v>
      </c>
      <c r="BF22" s="1">
        <f>SUM(Table1[[#This Row],[T2]],Table1[[#This Row],[14 км]])</f>
        <v>0.17149305555555555</v>
      </c>
      <c r="BG22" s="1">
        <v>5.2337962962962968E-2</v>
      </c>
      <c r="BH22" s="1">
        <f>SUM(Table1[[#This Row],[T2]],Table1[[#This Row],[16,5 км]])</f>
        <v>0.17835648148148148</v>
      </c>
      <c r="BI22" s="1">
        <v>5.9189814814814813E-2</v>
      </c>
      <c r="BJ22" s="1">
        <f>SUM(Table1[[#This Row],[T2]],Table1[[#This Row],[19 км]])</f>
        <v>0.18520833333333331</v>
      </c>
      <c r="BK22" s="1">
        <v>6.4085648148148142E-2</v>
      </c>
      <c r="BL22" s="1">
        <f>SUM(Table1[[#This Row],[T2]],Table1[[#This Row],[Финиш]])</f>
        <v>0.19010416666666663</v>
      </c>
      <c r="BM22" s="1">
        <v>0.19010416666666666</v>
      </c>
      <c r="BN22" s="1">
        <v>0</v>
      </c>
      <c r="BO22" s="1">
        <f>Table1[[#This Row],[Плавание]]-Table1[[#Totals],[Плавание]]</f>
        <v>5.4861111111111117E-3</v>
      </c>
      <c r="BP22" s="1">
        <f>Table1[[#This Row],[T1]]-Table1[[#Totals],[T1]]</f>
        <v>5.5208333333333325E-3</v>
      </c>
      <c r="BQ22" s="1">
        <f>Table1[[#This Row],[16 км_]]-Table1[[#Totals],[16 км_]]</f>
        <v>7.0833333333333304E-3</v>
      </c>
      <c r="BR22" s="1">
        <f>Table1[[#This Row],[18,5 км_]]-Table1[[#Totals],[18,5 км_]]</f>
        <v>7.3842592592592571E-3</v>
      </c>
      <c r="BS22" s="1">
        <f>Table1[[#This Row],[22,7 км_]]-Table1[[#Totals],[22,7 км_]]</f>
        <v>7.8125E-3</v>
      </c>
      <c r="BT22" s="1">
        <f>Table1[[#This Row],[38,7 км_]]-Table1[[#Totals],[38,7 км_]]</f>
        <v>9.5138888888888912E-3</v>
      </c>
      <c r="BU22" s="1">
        <f>Table1[[#This Row],[41,2 км_]]-Table1[[#Totals],[41,2 км_]]</f>
        <v>9.7106481481481488E-3</v>
      </c>
      <c r="BV22" s="1">
        <f>Table1[[#This Row],[45,4 км_]]-Table1[[#Totals],[45,4 км_]]</f>
        <v>1.0092592592592597E-2</v>
      </c>
      <c r="BW22" s="1">
        <f>Table1[[#This Row],[48,2 км_]]-Table1[[#Totals],[48,2 км_]]</f>
        <v>1.0370370370370363E-2</v>
      </c>
      <c r="BX22" s="1">
        <f>Table1[[#This Row],[52,2 км_]]-Table1[[#Totals],[52,2 км_]]</f>
        <v>1.0891203703703695E-2</v>
      </c>
      <c r="BY22" s="1">
        <f>Table1[[#This Row],[61,4 км_]]-Table1[[#Totals],[61,4 км_]]</f>
        <v>1.1782407407407394E-2</v>
      </c>
      <c r="BZ22" s="1">
        <f>Table1[[#This Row],[63,9 км_]]-Table1[[#Totals],[63,9 км_]]</f>
        <v>1.1874999999999997E-2</v>
      </c>
      <c r="CA22" s="1">
        <f>Table1[[#This Row],[68,1 км_]]-Table1[[#Totals],[68,1 км_]]</f>
        <v>1.2083333333333349E-2</v>
      </c>
      <c r="CB22" s="1">
        <f>Table1[[#This Row],[70,9 км_]]-Table1[[#Totals],[70,9 км_]]</f>
        <v>1.2164351851851857E-2</v>
      </c>
      <c r="CC22" s="1">
        <f>Table1[[#This Row],[74,9 км_]]-Table1[[#Totals],[74,9 км_]]</f>
        <v>1.2361111111111114E-2</v>
      </c>
      <c r="CD22" s="1">
        <f>Table1[[#This Row],[84,1 км_]]-Table1[[#Totals],[84,1 км_]]</f>
        <v>1.2835648148148152E-2</v>
      </c>
      <c r="CE22" s="1">
        <f>Table1[[#This Row],[86,6 км_]]-Table1[[#Totals],[86,6 км_]]</f>
        <v>1.3055555555555556E-2</v>
      </c>
      <c r="CF22" s="1">
        <f>Table1[[#This Row],[90 км_]]-Table1[[#Totals],[90 км_]]</f>
        <v>1.3645833333333315E-2</v>
      </c>
      <c r="CG22" s="1">
        <f>Table1[[#This Row],[T2]]-Table1[[#Totals],[T2]]</f>
        <v>1.3472222222222205E-2</v>
      </c>
      <c r="CH22" s="1">
        <f>Table1[[#This Row],[1 км_]]-Table1[[#Totals],[1 км_]]</f>
        <v>1.4178240740740727E-2</v>
      </c>
      <c r="CI22" s="1">
        <f>Table1[[#This Row],[3,5 км_]]-Table1[[#Totals],[3,5 км_]]</f>
        <v>1.5856481481481458E-2</v>
      </c>
      <c r="CJ22" s="1">
        <f>Table1[[#This Row],[6 км_]]-Table1[[#Totals],[6 км_]]</f>
        <v>1.7164351851851833E-2</v>
      </c>
      <c r="CK22" s="1">
        <f>Table1[[#This Row],[8,5 км_]]-Table1[[#Totals],[8,5 км_]]</f>
        <v>1.8449074074074062E-2</v>
      </c>
      <c r="CL22" s="1">
        <f>Table1[[#This Row],[10,5 км_]]-Table1[[#Totals],[10,5 км_]]</f>
        <v>1.9456018518518498E-2</v>
      </c>
      <c r="CM22" s="1">
        <f>Table1[[#This Row],[11,5 км_]]-Table1[[#Totals],[11,5 км_]]</f>
        <v>2.0300925925925889E-2</v>
      </c>
      <c r="CN22" s="1">
        <f>Table1[[#This Row],[14 км_]]-Table1[[#Totals],[14 км_]]</f>
        <v>2.2013888888888888E-2</v>
      </c>
      <c r="CO22" s="1">
        <f>Table1[[#This Row],[16,5 км_]]-Table1[[#Totals],[16,5 км_]]</f>
        <v>2.3356481481481478E-2</v>
      </c>
      <c r="CP22" s="1">
        <f>Table1[[#This Row],[19 км_]]-Table1[[#Totals],[19 км_]]</f>
        <v>2.4212962962962936E-2</v>
      </c>
      <c r="CQ22" s="1">
        <f>Table1[[#This Row],[21,1 км_]]-Table1[[#Totals],[21,1 км_]]</f>
        <v>2.4768518518518468E-2</v>
      </c>
    </row>
    <row r="23" spans="1:95" x14ac:dyDescent="0.2">
      <c r="A23">
        <v>22</v>
      </c>
      <c r="B23">
        <v>109</v>
      </c>
      <c r="C23" t="s">
        <v>94</v>
      </c>
      <c r="D23" t="s">
        <v>88</v>
      </c>
      <c r="E23">
        <v>37</v>
      </c>
      <c r="F23" t="s">
        <v>41</v>
      </c>
      <c r="G23" t="s">
        <v>95</v>
      </c>
      <c r="H23" t="s">
        <v>62</v>
      </c>
      <c r="I23" s="1">
        <v>2.3414351851851853E-2</v>
      </c>
      <c r="J23" s="1">
        <v>2.4826388888888887E-2</v>
      </c>
      <c r="K23" s="1">
        <v>1.7743055555555557E-2</v>
      </c>
      <c r="L23" s="1">
        <f>SUM(Table1[[#This Row],[T1]],Table1[[#This Row],[16 км]])</f>
        <v>4.2569444444444444E-2</v>
      </c>
      <c r="M23" s="1">
        <v>2.013888888888889E-2</v>
      </c>
      <c r="N23" s="1">
        <f>SUM(Table1[[#This Row],[T1]],Table1[[#This Row],[18,5 км]])</f>
        <v>4.4965277777777778E-2</v>
      </c>
      <c r="O23" s="1">
        <v>2.4363425925925927E-2</v>
      </c>
      <c r="P23" s="1">
        <f>SUM(Table1[[#This Row],[T1]],Table1[[#This Row],[22,7 км]])</f>
        <v>4.9189814814814811E-2</v>
      </c>
      <c r="Q23" s="1">
        <v>4.1342592592592591E-2</v>
      </c>
      <c r="R23" s="1">
        <f>SUM(Table1[[#This Row],[T1]],Table1[[#This Row],[38,7 км]])</f>
        <v>6.6168981481481481E-2</v>
      </c>
      <c r="S23" s="1">
        <v>4.3796296296296298E-2</v>
      </c>
      <c r="T23" s="1">
        <f>SUM(Table1[[#This Row],[T1]],Table1[[#This Row],[41,2 км]])</f>
        <v>6.8622685185185189E-2</v>
      </c>
      <c r="U23" s="1">
        <v>4.8379629629629627E-2</v>
      </c>
      <c r="V23" s="1">
        <f>SUM(Table1[[#This Row],[T1]],Table1[[#This Row],[45,4 км]])</f>
        <v>7.3206018518518517E-2</v>
      </c>
      <c r="W23" s="1">
        <v>5.1122685185185181E-2</v>
      </c>
      <c r="X23" s="1">
        <f>SUM(Table1[[#This Row],[T1]],Table1[[#This Row],[48,2 км]])</f>
        <v>7.5949074074074072E-2</v>
      </c>
      <c r="Y23" s="1">
        <v>5.5196759259259265E-2</v>
      </c>
      <c r="Z23" s="1">
        <f>SUM(Table1[[#This Row],[T1]],Table1[[#This Row],[52,2 км]])</f>
        <v>8.0023148148148149E-2</v>
      </c>
      <c r="AA23" s="1">
        <v>6.5335648148148143E-2</v>
      </c>
      <c r="AB23" s="1">
        <f>SUM(Table1[[#This Row],[T1]],Table1[[#This Row],[61,4 км]])</f>
        <v>9.0162037037037027E-2</v>
      </c>
      <c r="AC23" s="1">
        <v>6.7708333333333329E-2</v>
      </c>
      <c r="AD23" s="1">
        <f>SUM(Table1[[#This Row],[T1]],Table1[[#This Row],[63,9 км]])</f>
        <v>9.2534722222222213E-2</v>
      </c>
      <c r="AE23" s="1">
        <v>7.2175925925925921E-2</v>
      </c>
      <c r="AF23" s="1">
        <f>SUM(Table1[[#This Row],[T1]],Table1[[#This Row],[68,1 км]])</f>
        <v>9.7002314814814805E-2</v>
      </c>
      <c r="AG23" s="1">
        <v>7.5057870370370372E-2</v>
      </c>
      <c r="AH23" s="1">
        <f>SUM(Table1[[#This Row],[T1]],Table1[[#This Row],[70,9 км]])</f>
        <v>9.9884259259259256E-2</v>
      </c>
      <c r="AI23" s="1">
        <v>7.9212962962962971E-2</v>
      </c>
      <c r="AJ23" s="1">
        <f>SUM(Table1[[#This Row],[T1]],Table1[[#This Row],[74,9 км]])</f>
        <v>0.10403935185185186</v>
      </c>
      <c r="AK23" s="1">
        <v>8.9861111111111114E-2</v>
      </c>
      <c r="AL23" s="1">
        <f>SUM(Table1[[#This Row],[T1]],Table1[[#This Row],[84,1 км]])</f>
        <v>0.1146875</v>
      </c>
      <c r="AM23" s="1">
        <v>9.239583333333333E-2</v>
      </c>
      <c r="AN23" s="1">
        <f>SUM(Table1[[#This Row],[T1]],Table1[[#This Row],[86,6 км]])</f>
        <v>0.11722222222222221</v>
      </c>
      <c r="AO23" s="1">
        <v>9.5682870370370376E-2</v>
      </c>
      <c r="AP23" s="1">
        <f>SUM(Table1[[#This Row],[T1]],Table1[[#This Row],[90 км]])</f>
        <v>0.12050925925925926</v>
      </c>
      <c r="AQ23" s="1">
        <v>0.12050925925925926</v>
      </c>
      <c r="AR23" s="1">
        <v>0.12164351851851851</v>
      </c>
      <c r="AS23" s="1">
        <v>4.4675925925925933E-3</v>
      </c>
      <c r="AT23" s="1">
        <f>SUM(Table1[[#This Row],[T2]],Table1[[#This Row],[1 км]])</f>
        <v>0.12611111111111112</v>
      </c>
      <c r="AU23" s="1">
        <v>1.3912037037037037E-2</v>
      </c>
      <c r="AV23" s="1">
        <f>SUM(Table1[[#This Row],[T2]],Table1[[#This Row],[3,5 км]])</f>
        <v>0.13555555555555554</v>
      </c>
      <c r="AW23" s="1">
        <v>2.074074074074074E-2</v>
      </c>
      <c r="AX23" s="1">
        <f>SUM(Table1[[#This Row],[T2]],Table1[[#This Row],[6 км]])</f>
        <v>0.14238425925925924</v>
      </c>
      <c r="AY23" s="1">
        <v>2.8136574074074074E-2</v>
      </c>
      <c r="AZ23" s="1">
        <f>SUM(Table1[[#This Row],[T2]],Table1[[#This Row],[8,5 км]])</f>
        <v>0.14978009259259259</v>
      </c>
      <c r="BA23" s="1">
        <v>3.3425925925925921E-2</v>
      </c>
      <c r="BB23" s="1">
        <f>SUM(Table1[[#This Row],[T2]],Table1[[#This Row],[10,5 км]])</f>
        <v>0.15506944444444443</v>
      </c>
      <c r="BC23" s="1">
        <v>3.7939814814814815E-2</v>
      </c>
      <c r="BD23" s="1">
        <f>SUM(Table1[[#This Row],[T2]],Table1[[#This Row],[11,5 км]])</f>
        <v>0.15958333333333333</v>
      </c>
      <c r="BE23" s="1">
        <v>4.821759259259259E-2</v>
      </c>
      <c r="BF23" s="1">
        <f>SUM(Table1[[#This Row],[T2]],Table1[[#This Row],[14 км]])</f>
        <v>0.1698611111111111</v>
      </c>
      <c r="BG23" s="1">
        <v>5.5706018518518523E-2</v>
      </c>
      <c r="BH23" s="1">
        <f>SUM(Table1[[#This Row],[T2]],Table1[[#This Row],[16,5 км]])</f>
        <v>0.17734953703703704</v>
      </c>
      <c r="BI23" s="1">
        <v>6.3599537037037038E-2</v>
      </c>
      <c r="BJ23" s="1">
        <f>SUM(Table1[[#This Row],[T2]],Table1[[#This Row],[19 км]])</f>
        <v>0.18524305555555554</v>
      </c>
      <c r="BK23" s="1">
        <v>6.9189814814814815E-2</v>
      </c>
      <c r="BL23" s="1">
        <f>SUM(Table1[[#This Row],[T2]],Table1[[#This Row],[Финиш]])</f>
        <v>0.19083333333333333</v>
      </c>
      <c r="BM23" s="1">
        <v>0.19083333333333333</v>
      </c>
      <c r="BN23" s="1">
        <v>0</v>
      </c>
      <c r="BO23" s="1">
        <f>Table1[[#This Row],[Плавание]]-Table1[[#Totals],[Плавание]]</f>
        <v>5.8101851851851856E-3</v>
      </c>
      <c r="BP23" s="1">
        <f>Table1[[#This Row],[T1]]-Table1[[#Totals],[T1]]</f>
        <v>6.1689814814814802E-3</v>
      </c>
      <c r="BQ23" s="1">
        <f>Table1[[#This Row],[16 км_]]-Table1[[#Totals],[16 км_]]</f>
        <v>7.0023148148148154E-3</v>
      </c>
      <c r="BR23" s="1">
        <f>Table1[[#This Row],[18,5 км_]]-Table1[[#Totals],[18,5 км_]]</f>
        <v>7.0486111111111097E-3</v>
      </c>
      <c r="BS23" s="1">
        <f>Table1[[#This Row],[22,7 км_]]-Table1[[#Totals],[22,7 км_]]</f>
        <v>7.1527777777777718E-3</v>
      </c>
      <c r="BT23" s="1">
        <f>Table1[[#This Row],[38,7 км_]]-Table1[[#Totals],[38,7 км_]]</f>
        <v>7.5810185185185147E-3</v>
      </c>
      <c r="BU23" s="1">
        <f>Table1[[#This Row],[41,2 км_]]-Table1[[#Totals],[41,2 км_]]</f>
        <v>7.6736111111111172E-3</v>
      </c>
      <c r="BV23" s="1">
        <f>Table1[[#This Row],[45,4 км_]]-Table1[[#Totals],[45,4 км_]]</f>
        <v>8.0439814814814853E-3</v>
      </c>
      <c r="BW23" s="1">
        <f>Table1[[#This Row],[48,2 км_]]-Table1[[#Totals],[48,2 км_]]</f>
        <v>8.1018518518518462E-3</v>
      </c>
      <c r="BX23" s="1">
        <f>Table1[[#This Row],[52,2 км_]]-Table1[[#Totals],[52,2 км_]]</f>
        <v>8.2060185185185153E-3</v>
      </c>
      <c r="BY23" s="1">
        <f>Table1[[#This Row],[61,4 км_]]-Table1[[#Totals],[61,4 км_]]</f>
        <v>8.3912037037036785E-3</v>
      </c>
      <c r="BZ23" s="1">
        <f>Table1[[#This Row],[63,9 км_]]-Table1[[#Totals],[63,9 км_]]</f>
        <v>8.3680555555555453E-3</v>
      </c>
      <c r="CA23" s="1">
        <f>Table1[[#This Row],[68,1 км_]]-Table1[[#Totals],[68,1 км_]]</f>
        <v>8.4143518518518534E-3</v>
      </c>
      <c r="CB23" s="1">
        <f>Table1[[#This Row],[70,9 км_]]-Table1[[#Totals],[70,9 км_]]</f>
        <v>8.4143518518518534E-3</v>
      </c>
      <c r="CC23" s="1">
        <f>Table1[[#This Row],[74,9 км_]]-Table1[[#Totals],[74,9 км_]]</f>
        <v>8.3333333333333454E-3</v>
      </c>
      <c r="CD23" s="1">
        <f>Table1[[#This Row],[84,1 км_]]-Table1[[#Totals],[84,1 км_]]</f>
        <v>8.3680555555555591E-3</v>
      </c>
      <c r="CE23" s="1">
        <f>Table1[[#This Row],[86,6 км_]]-Table1[[#Totals],[86,6 км_]]</f>
        <v>8.5763888888888834E-3</v>
      </c>
      <c r="CF23" s="1">
        <f>Table1[[#This Row],[90 км_]]-Table1[[#Totals],[90 км_]]</f>
        <v>9.1550925925925897E-3</v>
      </c>
      <c r="CG23" s="1">
        <f>Table1[[#This Row],[T2]]-Table1[[#Totals],[T2]]</f>
        <v>9.0972222222222149E-3</v>
      </c>
      <c r="CH23" s="1">
        <f>Table1[[#This Row],[1 км_]]-Table1[[#Totals],[1 км_]]</f>
        <v>1.0254629629629641E-2</v>
      </c>
      <c r="CI23" s="1">
        <f>Table1[[#This Row],[3,5 км_]]-Table1[[#Totals],[3,5 км_]]</f>
        <v>1.2083333333333321E-2</v>
      </c>
      <c r="CJ23" s="1">
        <f>Table1[[#This Row],[6 км_]]-Table1[[#Totals],[6 км_]]</f>
        <v>1.3668981481481463E-2</v>
      </c>
      <c r="CK23" s="1">
        <f>Table1[[#This Row],[8,5 км_]]-Table1[[#Totals],[8,5 км_]]</f>
        <v>1.5370370370370368E-2</v>
      </c>
      <c r="CL23" s="1">
        <f>Table1[[#This Row],[10,5 км_]]-Table1[[#Totals],[10,5 км_]]</f>
        <v>1.6689814814814796E-2</v>
      </c>
      <c r="CM23" s="1">
        <f>Table1[[#This Row],[11,5 км_]]-Table1[[#Totals],[11,5 км_]]</f>
        <v>1.7812499999999981E-2</v>
      </c>
      <c r="CN23" s="1">
        <f>Table1[[#This Row],[14 км_]]-Table1[[#Totals],[14 км_]]</f>
        <v>2.0381944444444439E-2</v>
      </c>
      <c r="CO23" s="1">
        <f>Table1[[#This Row],[16,5 км_]]-Table1[[#Totals],[16,5 км_]]</f>
        <v>2.2349537037037043E-2</v>
      </c>
      <c r="CP23" s="1">
        <f>Table1[[#This Row],[19 км_]]-Table1[[#Totals],[19 км_]]</f>
        <v>2.4247685185185164E-2</v>
      </c>
      <c r="CQ23" s="1">
        <f>Table1[[#This Row],[21,1 км_]]-Table1[[#Totals],[21,1 км_]]</f>
        <v>2.5497685185185165E-2</v>
      </c>
    </row>
    <row r="24" spans="1:95" x14ac:dyDescent="0.2">
      <c r="A24">
        <v>23</v>
      </c>
      <c r="B24">
        <v>184</v>
      </c>
      <c r="C24" t="s">
        <v>96</v>
      </c>
      <c r="D24" t="s">
        <v>45</v>
      </c>
      <c r="E24">
        <v>36</v>
      </c>
      <c r="F24" t="s">
        <v>46</v>
      </c>
      <c r="H24" t="s">
        <v>62</v>
      </c>
      <c r="I24" s="1">
        <v>2.5428240740740741E-2</v>
      </c>
      <c r="J24" s="1">
        <v>2.6493055555555558E-2</v>
      </c>
      <c r="K24" s="1">
        <v>1.849537037037037E-2</v>
      </c>
      <c r="L24" s="1">
        <f>SUM(Table1[[#This Row],[T1]],Table1[[#This Row],[16 км]])</f>
        <v>4.4988425925925932E-2</v>
      </c>
      <c r="M24" s="1">
        <v>2.1099537037037038E-2</v>
      </c>
      <c r="N24" s="1">
        <f>SUM(Table1[[#This Row],[T1]],Table1[[#This Row],[18,5 км]])</f>
        <v>4.7592592592592596E-2</v>
      </c>
      <c r="O24" s="1">
        <v>2.5706018518518517E-2</v>
      </c>
      <c r="P24" s="1">
        <f>SUM(Table1[[#This Row],[T1]],Table1[[#This Row],[22,7 км]])</f>
        <v>5.2199074074074078E-2</v>
      </c>
      <c r="Q24" s="1">
        <v>4.3946759259259255E-2</v>
      </c>
      <c r="R24" s="1">
        <f>SUM(Table1[[#This Row],[T1]],Table1[[#This Row],[38,7 км]])</f>
        <v>7.0439814814814816E-2</v>
      </c>
      <c r="S24" s="1">
        <v>4.6504629629629625E-2</v>
      </c>
      <c r="T24" s="1">
        <f>SUM(Table1[[#This Row],[T1]],Table1[[#This Row],[41,2 км]])</f>
        <v>7.2997685185185179E-2</v>
      </c>
      <c r="U24" s="1">
        <v>5.1238425925925923E-2</v>
      </c>
      <c r="V24" s="1">
        <f>SUM(Table1[[#This Row],[T1]],Table1[[#This Row],[45,4 км]])</f>
        <v>7.7731481481481485E-2</v>
      </c>
      <c r="W24" s="1">
        <v>5.4282407407407411E-2</v>
      </c>
      <c r="X24" s="1">
        <f>SUM(Table1[[#This Row],[T1]],Table1[[#This Row],[48,2 км]])</f>
        <v>8.0775462962962966E-2</v>
      </c>
      <c r="Y24" s="1">
        <v>5.873842592592593E-2</v>
      </c>
      <c r="Z24" s="1">
        <f>SUM(Table1[[#This Row],[T1]],Table1[[#This Row],[52,2 км]])</f>
        <v>8.5231481481481491E-2</v>
      </c>
      <c r="AA24" s="1">
        <v>6.9710648148148147E-2</v>
      </c>
      <c r="AB24" s="1">
        <f>SUM(Table1[[#This Row],[T1]],Table1[[#This Row],[61,4 км]])</f>
        <v>9.6203703703703708E-2</v>
      </c>
      <c r="AC24" s="1">
        <v>7.2291666666666657E-2</v>
      </c>
      <c r="AD24" s="1">
        <f>SUM(Table1[[#This Row],[T1]],Table1[[#This Row],[63,9 км]])</f>
        <v>9.8784722222222218E-2</v>
      </c>
      <c r="AE24" s="1">
        <v>7.6956018518518521E-2</v>
      </c>
      <c r="AF24" s="1">
        <f>SUM(Table1[[#This Row],[T1]],Table1[[#This Row],[68,1 км]])</f>
        <v>0.10344907407407408</v>
      </c>
      <c r="AG24" s="1">
        <v>7.9895833333333333E-2</v>
      </c>
      <c r="AH24" s="1">
        <f>SUM(Table1[[#This Row],[T1]],Table1[[#This Row],[70,9 км]])</f>
        <v>0.10638888888888889</v>
      </c>
      <c r="AI24" s="1">
        <v>8.4224537037037028E-2</v>
      </c>
      <c r="AJ24" s="1">
        <f>SUM(Table1[[#This Row],[T1]],Table1[[#This Row],[74,9 км]])</f>
        <v>0.11071759259259259</v>
      </c>
      <c r="AK24" s="1">
        <v>9.5196759259259259E-2</v>
      </c>
      <c r="AL24" s="1">
        <f>SUM(Table1[[#This Row],[T1]],Table1[[#This Row],[84,1 км]])</f>
        <v>0.12168981481481482</v>
      </c>
      <c r="AM24" s="1">
        <v>9.7754629629629622E-2</v>
      </c>
      <c r="AN24" s="1">
        <f>SUM(Table1[[#This Row],[T1]],Table1[[#This Row],[86,6 км]])</f>
        <v>0.12424768518518518</v>
      </c>
      <c r="AO24" s="1">
        <v>0.10070601851851851</v>
      </c>
      <c r="AP24" s="1">
        <f>SUM(Table1[[#This Row],[T1]],Table1[[#This Row],[90 км]])</f>
        <v>0.12719907407407408</v>
      </c>
      <c r="AQ24" s="1">
        <v>0.12719907407407408</v>
      </c>
      <c r="AR24" s="1">
        <v>0.12819444444444444</v>
      </c>
      <c r="AS24" s="1">
        <v>4.0740740740740746E-3</v>
      </c>
      <c r="AT24" s="1">
        <f>SUM(Table1[[#This Row],[T2]],Table1[[#This Row],[1 км]])</f>
        <v>0.13226851851851851</v>
      </c>
      <c r="AU24" s="1">
        <v>1.3136574074074077E-2</v>
      </c>
      <c r="AV24" s="1">
        <f>SUM(Table1[[#This Row],[T2]],Table1[[#This Row],[3,5 км]])</f>
        <v>0.14133101851851851</v>
      </c>
      <c r="AW24" s="1">
        <v>1.9467592592592595E-2</v>
      </c>
      <c r="AX24" s="1">
        <f>SUM(Table1[[#This Row],[T2]],Table1[[#This Row],[6 км]])</f>
        <v>0.14766203703703704</v>
      </c>
      <c r="AY24" s="1">
        <v>2.6203703703703705E-2</v>
      </c>
      <c r="AZ24" s="1">
        <f>SUM(Table1[[#This Row],[T2]],Table1[[#This Row],[8,5 км]])</f>
        <v>0.15439814814814815</v>
      </c>
      <c r="BA24" s="1">
        <v>3.1030092592592592E-2</v>
      </c>
      <c r="BB24" s="1">
        <f>SUM(Table1[[#This Row],[T2]],Table1[[#This Row],[10,5 км]])</f>
        <v>0.15922453703703704</v>
      </c>
      <c r="BC24" s="1">
        <v>3.5104166666666665E-2</v>
      </c>
      <c r="BD24" s="1">
        <f>SUM(Table1[[#This Row],[T2]],Table1[[#This Row],[11,5 км]])</f>
        <v>0.1632986111111111</v>
      </c>
      <c r="BE24" s="1">
        <v>4.4270833333333336E-2</v>
      </c>
      <c r="BF24" s="1">
        <f>SUM(Table1[[#This Row],[T2]],Table1[[#This Row],[14 км]])</f>
        <v>0.17246527777777779</v>
      </c>
      <c r="BG24" s="1">
        <v>5.094907407407407E-2</v>
      </c>
      <c r="BH24" s="1">
        <f>SUM(Table1[[#This Row],[T2]],Table1[[#This Row],[16,5 км]])</f>
        <v>0.17914351851851851</v>
      </c>
      <c r="BI24" s="1">
        <v>5.7997685185185187E-2</v>
      </c>
      <c r="BJ24" s="1">
        <f>SUM(Table1[[#This Row],[T2]],Table1[[#This Row],[19 км]])</f>
        <v>0.18619212962962964</v>
      </c>
      <c r="BK24" s="1">
        <v>6.2824074074074074E-2</v>
      </c>
      <c r="BL24" s="1">
        <f>SUM(Table1[[#This Row],[T2]],Table1[[#This Row],[Финиш]])</f>
        <v>0.19101851851851853</v>
      </c>
      <c r="BM24" s="1">
        <v>0.1910185185185185</v>
      </c>
      <c r="BN24" s="1">
        <v>0</v>
      </c>
      <c r="BO24" s="1">
        <f>Table1[[#This Row],[Плавание]]-Table1[[#Totals],[Плавание]]</f>
        <v>7.8240740740740736E-3</v>
      </c>
      <c r="BP24" s="1">
        <f>Table1[[#This Row],[T1]]-Table1[[#Totals],[T1]]</f>
        <v>7.8356481481481506E-3</v>
      </c>
      <c r="BQ24" s="1">
        <f>Table1[[#This Row],[16 км_]]-Table1[[#Totals],[16 км_]]</f>
        <v>9.4212962962963026E-3</v>
      </c>
      <c r="BR24" s="1">
        <f>Table1[[#This Row],[18,5 км_]]-Table1[[#Totals],[18,5 км_]]</f>
        <v>9.6759259259259281E-3</v>
      </c>
      <c r="BS24" s="1">
        <f>Table1[[#This Row],[22,7 км_]]-Table1[[#Totals],[22,7 км_]]</f>
        <v>1.0162037037037039E-2</v>
      </c>
      <c r="BT24" s="1">
        <f>Table1[[#This Row],[38,7 км_]]-Table1[[#Totals],[38,7 км_]]</f>
        <v>1.185185185185185E-2</v>
      </c>
      <c r="BU24" s="1">
        <f>Table1[[#This Row],[41,2 км_]]-Table1[[#Totals],[41,2 км_]]</f>
        <v>1.2048611111111107E-2</v>
      </c>
      <c r="BV24" s="1">
        <f>Table1[[#This Row],[45,4 км_]]-Table1[[#Totals],[45,4 км_]]</f>
        <v>1.2569444444444453E-2</v>
      </c>
      <c r="BW24" s="1">
        <f>Table1[[#This Row],[48,2 км_]]-Table1[[#Totals],[48,2 км_]]</f>
        <v>1.292824074074074E-2</v>
      </c>
      <c r="BX24" s="1">
        <f>Table1[[#This Row],[52,2 км_]]-Table1[[#Totals],[52,2 км_]]</f>
        <v>1.3414351851851858E-2</v>
      </c>
      <c r="BY24" s="1">
        <f>Table1[[#This Row],[61,4 км_]]-Table1[[#Totals],[61,4 км_]]</f>
        <v>1.443287037037036E-2</v>
      </c>
      <c r="BZ24" s="1">
        <f>Table1[[#This Row],[63,9 км_]]-Table1[[#Totals],[63,9 км_]]</f>
        <v>1.4618055555555551E-2</v>
      </c>
      <c r="CA24" s="1">
        <f>Table1[[#This Row],[68,1 км_]]-Table1[[#Totals],[68,1 км_]]</f>
        <v>1.486111111111113E-2</v>
      </c>
      <c r="CB24" s="1">
        <f>Table1[[#This Row],[70,9 км_]]-Table1[[#Totals],[70,9 км_]]</f>
        <v>1.4918981481481491E-2</v>
      </c>
      <c r="CC24" s="1">
        <f>Table1[[#This Row],[74,9 км_]]-Table1[[#Totals],[74,9 км_]]</f>
        <v>1.501157407407408E-2</v>
      </c>
      <c r="CD24" s="1">
        <f>Table1[[#This Row],[84,1 км_]]-Table1[[#Totals],[84,1 км_]]</f>
        <v>1.5370370370370381E-2</v>
      </c>
      <c r="CE24" s="1">
        <f>Table1[[#This Row],[86,6 км_]]-Table1[[#Totals],[86,6 км_]]</f>
        <v>1.5601851851851853E-2</v>
      </c>
      <c r="CF24" s="1">
        <f>Table1[[#This Row],[90 км_]]-Table1[[#Totals],[90 км_]]</f>
        <v>1.5844907407407405E-2</v>
      </c>
      <c r="CG24" s="1">
        <f>Table1[[#This Row],[T2]]-Table1[[#Totals],[T2]]</f>
        <v>1.5648148148148147E-2</v>
      </c>
      <c r="CH24" s="1">
        <f>Table1[[#This Row],[1 км_]]-Table1[[#Totals],[1 км_]]</f>
        <v>1.6412037037037031E-2</v>
      </c>
      <c r="CI24" s="1">
        <f>Table1[[#This Row],[3,5 км_]]-Table1[[#Totals],[3,5 км_]]</f>
        <v>1.7858796296296289E-2</v>
      </c>
      <c r="CJ24" s="1">
        <f>Table1[[#This Row],[6 км_]]-Table1[[#Totals],[6 км_]]</f>
        <v>1.894675925925926E-2</v>
      </c>
      <c r="CK24" s="1">
        <f>Table1[[#This Row],[8,5 км_]]-Table1[[#Totals],[8,5 км_]]</f>
        <v>1.9988425925925923E-2</v>
      </c>
      <c r="CL24" s="1">
        <f>Table1[[#This Row],[10,5 км_]]-Table1[[#Totals],[10,5 км_]]</f>
        <v>2.0844907407407409E-2</v>
      </c>
      <c r="CM24" s="1">
        <f>Table1[[#This Row],[11,5 км_]]-Table1[[#Totals],[11,5 км_]]</f>
        <v>2.1527777777777757E-2</v>
      </c>
      <c r="CN24" s="1">
        <f>Table1[[#This Row],[14 км_]]-Table1[[#Totals],[14 км_]]</f>
        <v>2.2986111111111124E-2</v>
      </c>
      <c r="CO24" s="1">
        <f>Table1[[#This Row],[16,5 км_]]-Table1[[#Totals],[16,5 км_]]</f>
        <v>2.4143518518518509E-2</v>
      </c>
      <c r="CP24" s="1">
        <f>Table1[[#This Row],[19 км_]]-Table1[[#Totals],[19 км_]]</f>
        <v>2.5196759259259266E-2</v>
      </c>
      <c r="CQ24" s="1">
        <f>Table1[[#This Row],[21,1 км_]]-Table1[[#Totals],[21,1 км_]]</f>
        <v>2.568287037037037E-2</v>
      </c>
    </row>
    <row r="25" spans="1:95" x14ac:dyDescent="0.2">
      <c r="A25">
        <v>24</v>
      </c>
      <c r="B25">
        <v>230</v>
      </c>
      <c r="C25" t="s">
        <v>97</v>
      </c>
      <c r="D25" t="s">
        <v>98</v>
      </c>
      <c r="E25">
        <v>37</v>
      </c>
      <c r="F25" t="s">
        <v>46</v>
      </c>
      <c r="H25" t="s">
        <v>62</v>
      </c>
      <c r="I25" s="1">
        <v>2.4965277777777781E-2</v>
      </c>
      <c r="J25" s="1">
        <v>2.6261574074074076E-2</v>
      </c>
      <c r="K25" s="1">
        <v>1.9444444444444445E-2</v>
      </c>
      <c r="L25" s="1">
        <f>SUM(Table1[[#This Row],[T1]],Table1[[#This Row],[16 км]])</f>
        <v>4.5706018518518521E-2</v>
      </c>
      <c r="M25" s="1">
        <v>2.1967592592592594E-2</v>
      </c>
      <c r="N25" s="1">
        <f>SUM(Table1[[#This Row],[T1]],Table1[[#This Row],[18,5 км]])</f>
        <v>4.822916666666667E-2</v>
      </c>
      <c r="O25" s="1">
        <v>2.6562499999999999E-2</v>
      </c>
      <c r="P25" s="1">
        <f>SUM(Table1[[#This Row],[T1]],Table1[[#This Row],[22,7 км]])</f>
        <v>5.2824074074074079E-2</v>
      </c>
      <c r="Q25" s="1">
        <v>4.4467592592592593E-2</v>
      </c>
      <c r="R25" s="1">
        <f>SUM(Table1[[#This Row],[T1]],Table1[[#This Row],[38,7 км]])</f>
        <v>7.0729166666666676E-2</v>
      </c>
      <c r="S25" s="1">
        <v>4.6979166666666662E-2</v>
      </c>
      <c r="T25" s="1">
        <f>SUM(Table1[[#This Row],[T1]],Table1[[#This Row],[41,2 км]])</f>
        <v>7.3240740740740745E-2</v>
      </c>
      <c r="U25" s="1">
        <v>5.1620370370370372E-2</v>
      </c>
      <c r="V25" s="1">
        <f>SUM(Table1[[#This Row],[T1]],Table1[[#This Row],[45,4 км]])</f>
        <v>7.7881944444444448E-2</v>
      </c>
      <c r="W25" s="1">
        <v>5.4525462962962963E-2</v>
      </c>
      <c r="X25" s="1">
        <f>SUM(Table1[[#This Row],[T1]],Table1[[#This Row],[48,2 км]])</f>
        <v>8.0787037037037046E-2</v>
      </c>
      <c r="Y25" s="1">
        <v>5.8900462962962967E-2</v>
      </c>
      <c r="Z25" s="1">
        <f>SUM(Table1[[#This Row],[T1]],Table1[[#This Row],[52,2 км]])</f>
        <v>8.5162037037037036E-2</v>
      </c>
      <c r="AA25" s="1">
        <v>7.0023148148148154E-2</v>
      </c>
      <c r="AB25" s="1">
        <f>SUM(Table1[[#This Row],[T1]],Table1[[#This Row],[61,4 км]])</f>
        <v>9.628472222222223E-2</v>
      </c>
      <c r="AC25" s="1">
        <v>7.256944444444445E-2</v>
      </c>
      <c r="AD25" s="1">
        <f>SUM(Table1[[#This Row],[T1]],Table1[[#This Row],[63,9 км]])</f>
        <v>9.8831018518518526E-2</v>
      </c>
      <c r="AE25" s="1">
        <v>7.7303240740740742E-2</v>
      </c>
      <c r="AF25" s="1">
        <f>SUM(Table1[[#This Row],[T1]],Table1[[#This Row],[68,1 км]])</f>
        <v>0.10356481481481482</v>
      </c>
      <c r="AG25" s="1">
        <v>8.0277777777777781E-2</v>
      </c>
      <c r="AH25" s="1">
        <f>SUM(Table1[[#This Row],[T1]],Table1[[#This Row],[70,9 км]])</f>
        <v>0.10653935185185186</v>
      </c>
      <c r="AI25" s="1">
        <v>8.4768518518518521E-2</v>
      </c>
      <c r="AJ25" s="1">
        <f>SUM(Table1[[#This Row],[T1]],Table1[[#This Row],[74,9 км]])</f>
        <v>0.1110300925925926</v>
      </c>
      <c r="AK25" s="1">
        <v>9.6296296296296283E-2</v>
      </c>
      <c r="AL25" s="1">
        <f>SUM(Table1[[#This Row],[T1]],Table1[[#This Row],[84,1 км]])</f>
        <v>0.12255787037037036</v>
      </c>
      <c r="AM25" s="1">
        <v>9.9004629629629637E-2</v>
      </c>
      <c r="AN25" s="1">
        <f>SUM(Table1[[#This Row],[T1]],Table1[[#This Row],[86,6 км]])</f>
        <v>0.12526620370370373</v>
      </c>
      <c r="AO25" s="1">
        <v>0.10233796296296298</v>
      </c>
      <c r="AP25" s="1">
        <f>SUM(Table1[[#This Row],[T1]],Table1[[#This Row],[90 км]])</f>
        <v>0.12859953703703705</v>
      </c>
      <c r="AQ25" s="1">
        <v>0.12859953703703705</v>
      </c>
      <c r="AR25" s="1">
        <v>0.12993055555555555</v>
      </c>
      <c r="AS25" s="1">
        <v>4.0393518518518521E-3</v>
      </c>
      <c r="AT25" s="1">
        <f>SUM(Table1[[#This Row],[T2]],Table1[[#This Row],[1 км]])</f>
        <v>0.13396990740740741</v>
      </c>
      <c r="AU25" s="1">
        <v>1.3148148148148147E-2</v>
      </c>
      <c r="AV25" s="1">
        <f>SUM(Table1[[#This Row],[T2]],Table1[[#This Row],[3,5 км]])</f>
        <v>0.14307870370370371</v>
      </c>
      <c r="AW25" s="1">
        <v>1.9629629629629629E-2</v>
      </c>
      <c r="AX25" s="1">
        <f>SUM(Table1[[#This Row],[T2]],Table1[[#This Row],[6 км]])</f>
        <v>0.14956018518518518</v>
      </c>
      <c r="AY25" s="1">
        <v>2.6400462962962962E-2</v>
      </c>
      <c r="AZ25" s="1">
        <f>SUM(Table1[[#This Row],[T2]],Table1[[#This Row],[8,5 км]])</f>
        <v>0.15633101851851852</v>
      </c>
      <c r="BA25" s="1">
        <v>3.123842592592593E-2</v>
      </c>
      <c r="BB25" s="1">
        <f>SUM(Table1[[#This Row],[T2]],Table1[[#This Row],[10,5 км]])</f>
        <v>0.16116898148148148</v>
      </c>
      <c r="BC25" s="1">
        <v>3.5254629629629629E-2</v>
      </c>
      <c r="BD25" s="1">
        <f>SUM(Table1[[#This Row],[T2]],Table1[[#This Row],[11,5 км]])</f>
        <v>0.16518518518518518</v>
      </c>
      <c r="BE25" s="1">
        <v>4.4212962962962961E-2</v>
      </c>
      <c r="BF25" s="1">
        <f>SUM(Table1[[#This Row],[T2]],Table1[[#This Row],[14 км]])</f>
        <v>0.1741435185185185</v>
      </c>
      <c r="BG25" s="1">
        <v>5.0740740740740746E-2</v>
      </c>
      <c r="BH25" s="1">
        <f>SUM(Table1[[#This Row],[T2]],Table1[[#This Row],[16,5 км]])</f>
        <v>0.1806712962962963</v>
      </c>
      <c r="BI25" s="1">
        <v>5.7314814814814818E-2</v>
      </c>
      <c r="BJ25" s="1">
        <f>SUM(Table1[[#This Row],[T2]],Table1[[#This Row],[19 км]])</f>
        <v>0.18724537037037037</v>
      </c>
      <c r="BK25" s="1">
        <v>6.2025462962962963E-2</v>
      </c>
      <c r="BL25" s="1">
        <f>SUM(Table1[[#This Row],[T2]],Table1[[#This Row],[Финиш]])</f>
        <v>0.19195601851851851</v>
      </c>
      <c r="BM25" s="1">
        <v>0.19196759259259258</v>
      </c>
      <c r="BN25" s="1">
        <v>0</v>
      </c>
      <c r="BO25" s="1">
        <f>Table1[[#This Row],[Плавание]]-Table1[[#Totals],[Плавание]]</f>
        <v>7.3611111111111134E-3</v>
      </c>
      <c r="BP25" s="1">
        <f>Table1[[#This Row],[T1]]-Table1[[#Totals],[T1]]</f>
        <v>7.6041666666666688E-3</v>
      </c>
      <c r="BQ25" s="1">
        <f>Table1[[#This Row],[16 км_]]-Table1[[#Totals],[16 км_]]</f>
        <v>1.0138888888888892E-2</v>
      </c>
      <c r="BR25" s="1">
        <f>Table1[[#This Row],[18,5 км_]]-Table1[[#Totals],[18,5 км_]]</f>
        <v>1.0312500000000002E-2</v>
      </c>
      <c r="BS25" s="1">
        <f>Table1[[#This Row],[22,7 км_]]-Table1[[#Totals],[22,7 км_]]</f>
        <v>1.0787037037037039E-2</v>
      </c>
      <c r="BT25" s="1">
        <f>Table1[[#This Row],[38,7 км_]]-Table1[[#Totals],[38,7 км_]]</f>
        <v>1.214120370370371E-2</v>
      </c>
      <c r="BU25" s="1">
        <f>Table1[[#This Row],[41,2 км_]]-Table1[[#Totals],[41,2 км_]]</f>
        <v>1.2291666666666673E-2</v>
      </c>
      <c r="BV25" s="1">
        <f>Table1[[#This Row],[45,4 км_]]-Table1[[#Totals],[45,4 км_]]</f>
        <v>1.2719907407407416E-2</v>
      </c>
      <c r="BW25" s="1">
        <f>Table1[[#This Row],[48,2 км_]]-Table1[[#Totals],[48,2 км_]]</f>
        <v>1.2939814814814821E-2</v>
      </c>
      <c r="BX25" s="1">
        <f>Table1[[#This Row],[52,2 км_]]-Table1[[#Totals],[52,2 км_]]</f>
        <v>1.3344907407407403E-2</v>
      </c>
      <c r="BY25" s="1">
        <f>Table1[[#This Row],[61,4 км_]]-Table1[[#Totals],[61,4 км_]]</f>
        <v>1.4513888888888882E-2</v>
      </c>
      <c r="BZ25" s="1">
        <f>Table1[[#This Row],[63,9 км_]]-Table1[[#Totals],[63,9 км_]]</f>
        <v>1.4664351851851859E-2</v>
      </c>
      <c r="CA25" s="1">
        <f>Table1[[#This Row],[68,1 км_]]-Table1[[#Totals],[68,1 км_]]</f>
        <v>1.4976851851851866E-2</v>
      </c>
      <c r="CB25" s="1">
        <f>Table1[[#This Row],[70,9 км_]]-Table1[[#Totals],[70,9 км_]]</f>
        <v>1.5069444444444455E-2</v>
      </c>
      <c r="CC25" s="1">
        <f>Table1[[#This Row],[74,9 км_]]-Table1[[#Totals],[74,9 км_]]</f>
        <v>1.5324074074074087E-2</v>
      </c>
      <c r="CD25" s="1">
        <f>Table1[[#This Row],[84,1 км_]]-Table1[[#Totals],[84,1 км_]]</f>
        <v>1.623842592592592E-2</v>
      </c>
      <c r="CE25" s="1">
        <f>Table1[[#This Row],[86,6 км_]]-Table1[[#Totals],[86,6 км_]]</f>
        <v>1.6620370370370396E-2</v>
      </c>
      <c r="CF25" s="1">
        <f>Table1[[#This Row],[90 км_]]-Table1[[#Totals],[90 км_]]</f>
        <v>1.7245370370370383E-2</v>
      </c>
      <c r="CG25" s="1">
        <f>Table1[[#This Row],[T2]]-Table1[[#Totals],[T2]]</f>
        <v>1.7384259259259252E-2</v>
      </c>
      <c r="CH25" s="1">
        <f>Table1[[#This Row],[1 км_]]-Table1[[#Totals],[1 км_]]</f>
        <v>1.8113425925925936E-2</v>
      </c>
      <c r="CI25" s="1">
        <f>Table1[[#This Row],[3,5 км_]]-Table1[[#Totals],[3,5 км_]]</f>
        <v>1.9606481481481489E-2</v>
      </c>
      <c r="CJ25" s="1">
        <f>Table1[[#This Row],[6 км_]]-Table1[[#Totals],[6 км_]]</f>
        <v>2.0844907407407409E-2</v>
      </c>
      <c r="CK25" s="1">
        <f>Table1[[#This Row],[8,5 км_]]-Table1[[#Totals],[8,5 км_]]</f>
        <v>2.19212962962963E-2</v>
      </c>
      <c r="CL25" s="1">
        <f>Table1[[#This Row],[10,5 км_]]-Table1[[#Totals],[10,5 км_]]</f>
        <v>2.2789351851851852E-2</v>
      </c>
      <c r="CM25" s="1">
        <f>Table1[[#This Row],[11,5 км_]]-Table1[[#Totals],[11,5 км_]]</f>
        <v>2.3414351851851839E-2</v>
      </c>
      <c r="CN25" s="1">
        <f>Table1[[#This Row],[14 км_]]-Table1[[#Totals],[14 км_]]</f>
        <v>2.466435185185184E-2</v>
      </c>
      <c r="CO25" s="1">
        <f>Table1[[#This Row],[16,5 км_]]-Table1[[#Totals],[16,5 км_]]</f>
        <v>2.5671296296296303E-2</v>
      </c>
      <c r="CP25" s="1">
        <f>Table1[[#This Row],[19 км_]]-Table1[[#Totals],[19 км_]]</f>
        <v>2.6249999999999996E-2</v>
      </c>
      <c r="CQ25" s="1">
        <f>Table1[[#This Row],[21,1 км_]]-Table1[[#Totals],[21,1 км_]]</f>
        <v>2.662037037037035E-2</v>
      </c>
    </row>
    <row r="26" spans="1:95" x14ac:dyDescent="0.2">
      <c r="A26">
        <v>25</v>
      </c>
      <c r="B26">
        <v>110</v>
      </c>
      <c r="C26" t="s">
        <v>99</v>
      </c>
      <c r="D26" t="s">
        <v>100</v>
      </c>
      <c r="E26">
        <v>40</v>
      </c>
      <c r="F26" t="s">
        <v>41</v>
      </c>
      <c r="G26" t="s">
        <v>95</v>
      </c>
      <c r="H26" t="s">
        <v>54</v>
      </c>
      <c r="I26" s="1">
        <v>2.5335648148148149E-2</v>
      </c>
      <c r="J26" s="1">
        <v>2.7106481481481481E-2</v>
      </c>
      <c r="K26" s="1">
        <v>1.877314814814815E-2</v>
      </c>
      <c r="L26" s="1">
        <f>SUM(Table1[[#This Row],[T1]],Table1[[#This Row],[16 км]])</f>
        <v>4.5879629629629631E-2</v>
      </c>
      <c r="M26" s="1">
        <v>2.1516203703703704E-2</v>
      </c>
      <c r="N26" s="1">
        <f>SUM(Table1[[#This Row],[T1]],Table1[[#This Row],[18,5 км]])</f>
        <v>4.8622685185185185E-2</v>
      </c>
      <c r="O26" s="1">
        <v>2.6273148148148153E-2</v>
      </c>
      <c r="P26" s="1">
        <f>SUM(Table1[[#This Row],[T1]],Table1[[#This Row],[22,7 км]])</f>
        <v>5.3379629629629638E-2</v>
      </c>
      <c r="Q26" s="1">
        <v>4.5034722222222219E-2</v>
      </c>
      <c r="R26" s="1">
        <f>SUM(Table1[[#This Row],[T1]],Table1[[#This Row],[38,7 км]])</f>
        <v>7.2141203703703694E-2</v>
      </c>
      <c r="S26" s="1">
        <v>4.777777777777778E-2</v>
      </c>
      <c r="T26" s="1">
        <f>SUM(Table1[[#This Row],[T1]],Table1[[#This Row],[41,2 км]])</f>
        <v>7.4884259259259262E-2</v>
      </c>
      <c r="U26" s="1">
        <v>5.2534722222222219E-2</v>
      </c>
      <c r="V26" s="1">
        <f>SUM(Table1[[#This Row],[T1]],Table1[[#This Row],[45,4 км]])</f>
        <v>7.96412037037037E-2</v>
      </c>
      <c r="W26" s="1">
        <v>5.5601851851851847E-2</v>
      </c>
      <c r="X26" s="1">
        <f>SUM(Table1[[#This Row],[T1]],Table1[[#This Row],[48,2 км]])</f>
        <v>8.2708333333333328E-2</v>
      </c>
      <c r="Y26" s="1">
        <v>6.0300925925925924E-2</v>
      </c>
      <c r="Z26" s="1">
        <f>SUM(Table1[[#This Row],[T1]],Table1[[#This Row],[52,2 км]])</f>
        <v>8.7407407407407406E-2</v>
      </c>
      <c r="AA26" s="1">
        <v>7.1435185185185185E-2</v>
      </c>
      <c r="AB26" s="1">
        <f>SUM(Table1[[#This Row],[T1]],Table1[[#This Row],[61,4 км]])</f>
        <v>9.8541666666666666E-2</v>
      </c>
      <c r="AC26" s="1">
        <v>7.4131944444444445E-2</v>
      </c>
      <c r="AD26" s="1">
        <f>SUM(Table1[[#This Row],[T1]],Table1[[#This Row],[63,9 км]])</f>
        <v>0.10123842592592593</v>
      </c>
      <c r="AE26" s="1">
        <v>7.8935185185185178E-2</v>
      </c>
      <c r="AF26" s="1">
        <f>SUM(Table1[[#This Row],[T1]],Table1[[#This Row],[68,1 км]])</f>
        <v>0.10604166666666666</v>
      </c>
      <c r="AG26" s="1">
        <v>8.2094907407407408E-2</v>
      </c>
      <c r="AH26" s="1">
        <f>SUM(Table1[[#This Row],[T1]],Table1[[#This Row],[70,9 км]])</f>
        <v>0.10920138888888889</v>
      </c>
      <c r="AI26" s="1">
        <v>8.6759259259259258E-2</v>
      </c>
      <c r="AJ26" s="1">
        <f>SUM(Table1[[#This Row],[T1]],Table1[[#This Row],[74,9 км]])</f>
        <v>0.11386574074074074</v>
      </c>
      <c r="AK26" s="1">
        <v>9.8391203703703703E-2</v>
      </c>
      <c r="AL26" s="1">
        <f>SUM(Table1[[#This Row],[T1]],Table1[[#This Row],[84,1 км]])</f>
        <v>0.12549768518518517</v>
      </c>
      <c r="AM26" s="1">
        <v>0.10116898148148147</v>
      </c>
      <c r="AN26" s="1">
        <f>SUM(Table1[[#This Row],[T1]],Table1[[#This Row],[86,6 км]])</f>
        <v>0.12827546296296294</v>
      </c>
      <c r="AO26" s="1">
        <v>0.10440972222222222</v>
      </c>
      <c r="AP26" s="1">
        <f>SUM(Table1[[#This Row],[T1]],Table1[[#This Row],[90 км]])</f>
        <v>0.1315162037037037</v>
      </c>
      <c r="AQ26" s="1">
        <v>0.13150462962962964</v>
      </c>
      <c r="AR26" s="1">
        <v>0.13292824074074075</v>
      </c>
      <c r="AS26" s="1">
        <v>5.0462962962962961E-3</v>
      </c>
      <c r="AT26" s="1">
        <f>SUM(Table1[[#This Row],[T2]],Table1[[#This Row],[1 км]])</f>
        <v>0.13797453703703705</v>
      </c>
      <c r="AU26" s="1">
        <v>1.3217592592592593E-2</v>
      </c>
      <c r="AV26" s="1">
        <f>SUM(Table1[[#This Row],[T2]],Table1[[#This Row],[3,5 км]])</f>
        <v>0.14614583333333334</v>
      </c>
      <c r="AW26" s="1">
        <v>1.9143518518518518E-2</v>
      </c>
      <c r="AX26" s="1">
        <f>SUM(Table1[[#This Row],[T2]],Table1[[#This Row],[6 км]])</f>
        <v>0.15207175925925925</v>
      </c>
      <c r="AY26" s="1">
        <v>2.5497685185185189E-2</v>
      </c>
      <c r="AZ26" s="1">
        <f>SUM(Table1[[#This Row],[T2]],Table1[[#This Row],[8,5 км]])</f>
        <v>0.15842592592592594</v>
      </c>
      <c r="BA26" s="1">
        <v>2.989583333333333E-2</v>
      </c>
      <c r="BB26" s="1">
        <f>SUM(Table1[[#This Row],[T2]],Table1[[#This Row],[10,5 км]])</f>
        <v>0.16282407407407407</v>
      </c>
      <c r="BC26" s="1">
        <v>3.366898148148148E-2</v>
      </c>
      <c r="BD26" s="1">
        <f>SUM(Table1[[#This Row],[T2]],Table1[[#This Row],[11,5 км]])</f>
        <v>0.16659722222222223</v>
      </c>
      <c r="BE26" s="1">
        <v>4.2025462962962966E-2</v>
      </c>
      <c r="BF26" s="1">
        <f>SUM(Table1[[#This Row],[T2]],Table1[[#This Row],[14 км]])</f>
        <v>0.17495370370370372</v>
      </c>
      <c r="BG26" s="1">
        <v>4.8113425925925928E-2</v>
      </c>
      <c r="BH26" s="1">
        <f>SUM(Table1[[#This Row],[T2]],Table1[[#This Row],[16,5 км]])</f>
        <v>0.18104166666666668</v>
      </c>
      <c r="BI26" s="1">
        <v>5.4560185185185184E-2</v>
      </c>
      <c r="BJ26" s="1">
        <f>SUM(Table1[[#This Row],[T2]],Table1[[#This Row],[19 км]])</f>
        <v>0.18748842592592593</v>
      </c>
      <c r="BK26" s="1">
        <v>5.9155092592592586E-2</v>
      </c>
      <c r="BL26" s="1">
        <f>SUM(Table1[[#This Row],[T2]],Table1[[#This Row],[Финиш]])</f>
        <v>0.19208333333333333</v>
      </c>
      <c r="BM26" s="1">
        <v>0.19208333333333336</v>
      </c>
      <c r="BN26" s="1">
        <v>0</v>
      </c>
      <c r="BO26" s="1">
        <f>Table1[[#This Row],[Плавание]]-Table1[[#Totals],[Плавание]]</f>
        <v>7.7314814814814815E-3</v>
      </c>
      <c r="BP26" s="1">
        <f>Table1[[#This Row],[T1]]-Table1[[#Totals],[T1]]</f>
        <v>8.4490740740740741E-3</v>
      </c>
      <c r="BQ26" s="1">
        <f>Table1[[#This Row],[16 км_]]-Table1[[#Totals],[16 км_]]</f>
        <v>1.0312500000000002E-2</v>
      </c>
      <c r="BR26" s="1">
        <f>Table1[[#This Row],[18,5 км_]]-Table1[[#Totals],[18,5 км_]]</f>
        <v>1.0706018518518517E-2</v>
      </c>
      <c r="BS26" s="1">
        <f>Table1[[#This Row],[22,7 км_]]-Table1[[#Totals],[22,7 км_]]</f>
        <v>1.1342592592592599E-2</v>
      </c>
      <c r="BT26" s="1">
        <f>Table1[[#This Row],[38,7 км_]]-Table1[[#Totals],[38,7 км_]]</f>
        <v>1.3553240740740727E-2</v>
      </c>
      <c r="BU26" s="1">
        <f>Table1[[#This Row],[41,2 км_]]-Table1[[#Totals],[41,2 км_]]</f>
        <v>1.3935185185185189E-2</v>
      </c>
      <c r="BV26" s="1">
        <f>Table1[[#This Row],[45,4 км_]]-Table1[[#Totals],[45,4 км_]]</f>
        <v>1.4479166666666668E-2</v>
      </c>
      <c r="BW26" s="1">
        <f>Table1[[#This Row],[48,2 км_]]-Table1[[#Totals],[48,2 км_]]</f>
        <v>1.4861111111111103E-2</v>
      </c>
      <c r="BX26" s="1">
        <f>Table1[[#This Row],[52,2 км_]]-Table1[[#Totals],[52,2 км_]]</f>
        <v>1.5590277777777772E-2</v>
      </c>
      <c r="BY26" s="1">
        <f>Table1[[#This Row],[61,4 км_]]-Table1[[#Totals],[61,4 км_]]</f>
        <v>1.6770833333333318E-2</v>
      </c>
      <c r="BZ26" s="1">
        <f>Table1[[#This Row],[63,9 км_]]-Table1[[#Totals],[63,9 км_]]</f>
        <v>1.7071759259259259E-2</v>
      </c>
      <c r="CA26" s="1">
        <f>Table1[[#This Row],[68,1 км_]]-Table1[[#Totals],[68,1 км_]]</f>
        <v>1.7453703703703707E-2</v>
      </c>
      <c r="CB26" s="1">
        <f>Table1[[#This Row],[70,9 км_]]-Table1[[#Totals],[70,9 км_]]</f>
        <v>1.7731481481481487E-2</v>
      </c>
      <c r="CC26" s="1">
        <f>Table1[[#This Row],[74,9 км_]]-Table1[[#Totals],[74,9 км_]]</f>
        <v>1.815972222222223E-2</v>
      </c>
      <c r="CD26" s="1">
        <f>Table1[[#This Row],[84,1 км_]]-Table1[[#Totals],[84,1 км_]]</f>
        <v>1.9178240740740732E-2</v>
      </c>
      <c r="CE26" s="1">
        <f>Table1[[#This Row],[86,6 км_]]-Table1[[#Totals],[86,6 км_]]</f>
        <v>1.9629629629629608E-2</v>
      </c>
      <c r="CF26" s="1">
        <f>Table1[[#This Row],[90 км_]]-Table1[[#Totals],[90 км_]]</f>
        <v>2.0162037037037034E-2</v>
      </c>
      <c r="CG26" s="1">
        <f>Table1[[#This Row],[T2]]-Table1[[#Totals],[T2]]</f>
        <v>2.0381944444444453E-2</v>
      </c>
      <c r="CH26" s="1">
        <f>Table1[[#This Row],[1 км_]]-Table1[[#Totals],[1 км_]]</f>
        <v>2.2118055555555571E-2</v>
      </c>
      <c r="CI26" s="1">
        <f>Table1[[#This Row],[3,5 км_]]-Table1[[#Totals],[3,5 км_]]</f>
        <v>2.2673611111111117E-2</v>
      </c>
      <c r="CJ26" s="1">
        <f>Table1[[#This Row],[6 км_]]-Table1[[#Totals],[6 км_]]</f>
        <v>2.3356481481481478E-2</v>
      </c>
      <c r="CK26" s="1">
        <f>Table1[[#This Row],[8,5 км_]]-Table1[[#Totals],[8,5 км_]]</f>
        <v>2.401620370370372E-2</v>
      </c>
      <c r="CL26" s="1">
        <f>Table1[[#This Row],[10,5 км_]]-Table1[[#Totals],[10,5 км_]]</f>
        <v>2.4444444444444435E-2</v>
      </c>
      <c r="CM26" s="1">
        <f>Table1[[#This Row],[11,5 км_]]-Table1[[#Totals],[11,5 км_]]</f>
        <v>2.4826388888888884E-2</v>
      </c>
      <c r="CN26" s="1">
        <f>Table1[[#This Row],[14 км_]]-Table1[[#Totals],[14 км_]]</f>
        <v>2.5474537037037059E-2</v>
      </c>
      <c r="CO26" s="1">
        <f>Table1[[#This Row],[16,5 км_]]-Table1[[#Totals],[16,5 км_]]</f>
        <v>2.6041666666666685E-2</v>
      </c>
      <c r="CP26" s="1">
        <f>Table1[[#This Row],[19 км_]]-Table1[[#Totals],[19 км_]]</f>
        <v>2.6493055555555561E-2</v>
      </c>
      <c r="CQ26" s="1">
        <f>Table1[[#This Row],[21,1 км_]]-Table1[[#Totals],[21,1 км_]]</f>
        <v>2.6747685185185166E-2</v>
      </c>
    </row>
    <row r="27" spans="1:95" x14ac:dyDescent="0.2">
      <c r="A27">
        <v>26</v>
      </c>
      <c r="B27">
        <v>52</v>
      </c>
      <c r="C27" t="s">
        <v>101</v>
      </c>
      <c r="D27" t="s">
        <v>102</v>
      </c>
      <c r="E27">
        <v>46</v>
      </c>
      <c r="F27" t="s">
        <v>41</v>
      </c>
      <c r="G27" t="s">
        <v>53</v>
      </c>
      <c r="H27" t="s">
        <v>103</v>
      </c>
      <c r="I27" s="1">
        <v>2.4525462962962968E-2</v>
      </c>
      <c r="J27" s="1">
        <v>2.6412037037037036E-2</v>
      </c>
      <c r="K27" s="1">
        <v>1.8310185185185186E-2</v>
      </c>
      <c r="L27" s="1">
        <f>SUM(Table1[[#This Row],[T1]],Table1[[#This Row],[16 км]])</f>
        <v>4.4722222222222219E-2</v>
      </c>
      <c r="M27" s="1">
        <v>2.0891203703703703E-2</v>
      </c>
      <c r="N27" s="1">
        <f>SUM(Table1[[#This Row],[T1]],Table1[[#This Row],[18,5 км]])</f>
        <v>4.7303240740740743E-2</v>
      </c>
      <c r="O27" s="1">
        <v>2.5451388888888888E-2</v>
      </c>
      <c r="P27" s="1">
        <f>SUM(Table1[[#This Row],[T1]],Table1[[#This Row],[22,7 км]])</f>
        <v>5.1863425925925924E-2</v>
      </c>
      <c r="Q27" s="1">
        <v>4.4016203703703703E-2</v>
      </c>
      <c r="R27" s="1">
        <f>SUM(Table1[[#This Row],[T1]],Table1[[#This Row],[38,7 км]])</f>
        <v>7.0428240740740736E-2</v>
      </c>
      <c r="S27" s="1">
        <v>4.6620370370370368E-2</v>
      </c>
      <c r="T27" s="1">
        <f>SUM(Table1[[#This Row],[T1]],Table1[[#This Row],[41,2 км]])</f>
        <v>7.3032407407407407E-2</v>
      </c>
      <c r="U27" s="1">
        <v>5.1273148148148151E-2</v>
      </c>
      <c r="V27" s="1">
        <f>SUM(Table1[[#This Row],[T1]],Table1[[#This Row],[45,4 км]])</f>
        <v>7.768518518518519E-2</v>
      </c>
      <c r="W27" s="1">
        <v>5.4259259259259257E-2</v>
      </c>
      <c r="X27" s="1">
        <f>SUM(Table1[[#This Row],[T1]],Table1[[#This Row],[48,2 км]])</f>
        <v>8.0671296296296297E-2</v>
      </c>
      <c r="Y27" s="1">
        <v>5.876157407407407E-2</v>
      </c>
      <c r="Z27" s="1">
        <f>SUM(Table1[[#This Row],[T1]],Table1[[#This Row],[52,2 км]])</f>
        <v>8.5173611111111103E-2</v>
      </c>
      <c r="AA27" s="1">
        <v>6.9780092592592588E-2</v>
      </c>
      <c r="AB27" s="1">
        <f>SUM(Table1[[#This Row],[T1]],Table1[[#This Row],[61,4 км]])</f>
        <v>9.6192129629629627E-2</v>
      </c>
      <c r="AC27" s="1">
        <v>7.2407407407407406E-2</v>
      </c>
      <c r="AD27" s="1">
        <f>SUM(Table1[[#This Row],[T1]],Table1[[#This Row],[63,9 км]])</f>
        <v>9.8819444444444446E-2</v>
      </c>
      <c r="AE27" s="1">
        <v>7.7303240740740742E-2</v>
      </c>
      <c r="AF27" s="1">
        <f>SUM(Table1[[#This Row],[T1]],Table1[[#This Row],[68,1 км]])</f>
        <v>0.10371527777777778</v>
      </c>
      <c r="AG27" s="1">
        <v>8.0324074074074062E-2</v>
      </c>
      <c r="AH27" s="1">
        <f>SUM(Table1[[#This Row],[T1]],Table1[[#This Row],[70,9 км]])</f>
        <v>0.1067361111111111</v>
      </c>
      <c r="AI27" s="1">
        <v>8.4664351851851852E-2</v>
      </c>
      <c r="AJ27" s="1">
        <f>SUM(Table1[[#This Row],[T1]],Table1[[#This Row],[74,9 км]])</f>
        <v>0.11107638888888889</v>
      </c>
      <c r="AK27" s="1">
        <v>9.5590277777777774E-2</v>
      </c>
      <c r="AL27" s="1">
        <f>SUM(Table1[[#This Row],[T1]],Table1[[#This Row],[84,1 км]])</f>
        <v>0.12200231481481481</v>
      </c>
      <c r="AM27" s="1">
        <v>9.8101851851851843E-2</v>
      </c>
      <c r="AN27" s="1">
        <f>SUM(Table1[[#This Row],[T1]],Table1[[#This Row],[86,6 км]])</f>
        <v>0.12451388888888888</v>
      </c>
      <c r="AO27" s="1">
        <v>0.10104166666666665</v>
      </c>
      <c r="AP27" s="1">
        <f>SUM(Table1[[#This Row],[T1]],Table1[[#This Row],[90 км]])</f>
        <v>0.12745370370370368</v>
      </c>
      <c r="AQ27" s="1">
        <v>0.12746527777777777</v>
      </c>
      <c r="AR27" s="1">
        <v>0.12891203703703705</v>
      </c>
      <c r="AS27" s="1">
        <v>3.8888888888888883E-3</v>
      </c>
      <c r="AT27" s="1">
        <f>SUM(Table1[[#This Row],[T2]],Table1[[#This Row],[1 км]])</f>
        <v>0.13280092592592593</v>
      </c>
      <c r="AU27" s="1">
        <v>1.2997685185185183E-2</v>
      </c>
      <c r="AV27" s="1">
        <f>SUM(Table1[[#This Row],[T2]],Table1[[#This Row],[3,5 км]])</f>
        <v>0.14190972222222223</v>
      </c>
      <c r="AW27" s="1">
        <v>1.9664351851851853E-2</v>
      </c>
      <c r="AX27" s="1">
        <f>SUM(Table1[[#This Row],[T2]],Table1[[#This Row],[6 км]])</f>
        <v>0.14857638888888891</v>
      </c>
      <c r="AY27" s="1">
        <v>2.6712962962962966E-2</v>
      </c>
      <c r="AZ27" s="1">
        <f>SUM(Table1[[#This Row],[T2]],Table1[[#This Row],[8,5 км]])</f>
        <v>0.15562500000000001</v>
      </c>
      <c r="BA27" s="1">
        <v>3.170138888888889E-2</v>
      </c>
      <c r="BB27" s="1">
        <f>SUM(Table1[[#This Row],[T2]],Table1[[#This Row],[10,5 км]])</f>
        <v>0.16061342592592592</v>
      </c>
      <c r="BC27" s="1">
        <v>3.5902777777777777E-2</v>
      </c>
      <c r="BD27" s="1">
        <f>SUM(Table1[[#This Row],[T2]],Table1[[#This Row],[11,5 км]])</f>
        <v>0.16481481481481483</v>
      </c>
      <c r="BE27" s="1">
        <v>4.5300925925925932E-2</v>
      </c>
      <c r="BF27" s="1">
        <f>SUM(Table1[[#This Row],[T2]],Table1[[#This Row],[14 км]])</f>
        <v>0.17421296296296299</v>
      </c>
      <c r="BG27" s="1">
        <v>5.2152777777777777E-2</v>
      </c>
      <c r="BH27" s="1">
        <f>SUM(Table1[[#This Row],[T2]],Table1[[#This Row],[16,5 км]])</f>
        <v>0.18106481481481482</v>
      </c>
      <c r="BI27" s="1">
        <v>5.932870370370371E-2</v>
      </c>
      <c r="BJ27" s="1">
        <f>SUM(Table1[[#This Row],[T2]],Table1[[#This Row],[19 км]])</f>
        <v>0.18824074074074076</v>
      </c>
      <c r="BK27" s="1">
        <v>6.4340277777777774E-2</v>
      </c>
      <c r="BL27" s="1">
        <f>SUM(Table1[[#This Row],[T2]],Table1[[#This Row],[Финиш]])</f>
        <v>0.19325231481481481</v>
      </c>
      <c r="BM27" s="1">
        <v>0.19325231481481484</v>
      </c>
      <c r="BN27" s="1">
        <v>0</v>
      </c>
      <c r="BO27" s="1">
        <f>Table1[[#This Row],[Плавание]]-Table1[[#Totals],[Плавание]]</f>
        <v>6.9212962962963004E-3</v>
      </c>
      <c r="BP27" s="1">
        <f>Table1[[#This Row],[T1]]-Table1[[#Totals],[T1]]</f>
        <v>7.7546296296296287E-3</v>
      </c>
      <c r="BQ27" s="1">
        <f>Table1[[#This Row],[16 км_]]-Table1[[#Totals],[16 км_]]</f>
        <v>9.1550925925925897E-3</v>
      </c>
      <c r="BR27" s="1">
        <f>Table1[[#This Row],[18,5 км_]]-Table1[[#Totals],[18,5 км_]]</f>
        <v>9.386574074074075E-3</v>
      </c>
      <c r="BS27" s="1">
        <f>Table1[[#This Row],[22,7 км_]]-Table1[[#Totals],[22,7 км_]]</f>
        <v>9.8263888888888845E-3</v>
      </c>
      <c r="BT27" s="1">
        <f>Table1[[#This Row],[38,7 км_]]-Table1[[#Totals],[38,7 км_]]</f>
        <v>1.1840277777777769E-2</v>
      </c>
      <c r="BU27" s="1">
        <f>Table1[[#This Row],[41,2 км_]]-Table1[[#Totals],[41,2 км_]]</f>
        <v>1.2083333333333335E-2</v>
      </c>
      <c r="BV27" s="1">
        <f>Table1[[#This Row],[45,4 км_]]-Table1[[#Totals],[45,4 км_]]</f>
        <v>1.2523148148148158E-2</v>
      </c>
      <c r="BW27" s="1">
        <f>Table1[[#This Row],[48,2 км_]]-Table1[[#Totals],[48,2 км_]]</f>
        <v>1.2824074074074071E-2</v>
      </c>
      <c r="BX27" s="1">
        <f>Table1[[#This Row],[52,2 км_]]-Table1[[#Totals],[52,2 км_]]</f>
        <v>1.3356481481481469E-2</v>
      </c>
      <c r="BY27" s="1">
        <f>Table1[[#This Row],[61,4 км_]]-Table1[[#Totals],[61,4 км_]]</f>
        <v>1.4421296296296279E-2</v>
      </c>
      <c r="BZ27" s="1">
        <f>Table1[[#This Row],[63,9 км_]]-Table1[[#Totals],[63,9 км_]]</f>
        <v>1.4652777777777778E-2</v>
      </c>
      <c r="CA27" s="1">
        <f>Table1[[#This Row],[68,1 км_]]-Table1[[#Totals],[68,1 км_]]</f>
        <v>1.512731481481483E-2</v>
      </c>
      <c r="CB27" s="1">
        <f>Table1[[#This Row],[70,9 км_]]-Table1[[#Totals],[70,9 км_]]</f>
        <v>1.5266203703703699E-2</v>
      </c>
      <c r="CC27" s="1">
        <f>Table1[[#This Row],[74,9 км_]]-Table1[[#Totals],[74,9 км_]]</f>
        <v>1.5370370370370381E-2</v>
      </c>
      <c r="CD27" s="1">
        <f>Table1[[#This Row],[84,1 км_]]-Table1[[#Totals],[84,1 км_]]</f>
        <v>1.5682870370370375E-2</v>
      </c>
      <c r="CE27" s="1">
        <f>Table1[[#This Row],[86,6 км_]]-Table1[[#Totals],[86,6 км_]]</f>
        <v>1.5868055555555552E-2</v>
      </c>
      <c r="CF27" s="1">
        <f>Table1[[#This Row],[90 км_]]-Table1[[#Totals],[90 км_]]</f>
        <v>1.6099537037037009E-2</v>
      </c>
      <c r="CG27" s="1">
        <f>Table1[[#This Row],[T2]]-Table1[[#Totals],[T2]]</f>
        <v>1.636574074074075E-2</v>
      </c>
      <c r="CH27" s="1">
        <f>Table1[[#This Row],[1 км_]]-Table1[[#Totals],[1 км_]]</f>
        <v>1.6944444444444456E-2</v>
      </c>
      <c r="CI27" s="1">
        <f>Table1[[#This Row],[3,5 км_]]-Table1[[#Totals],[3,5 км_]]</f>
        <v>1.8437500000000009E-2</v>
      </c>
      <c r="CJ27" s="1">
        <f>Table1[[#This Row],[6 км_]]-Table1[[#Totals],[6 км_]]</f>
        <v>1.9861111111111135E-2</v>
      </c>
      <c r="CK27" s="1">
        <f>Table1[[#This Row],[8,5 км_]]-Table1[[#Totals],[8,5 км_]]</f>
        <v>2.1215277777777791E-2</v>
      </c>
      <c r="CL27" s="1">
        <f>Table1[[#This Row],[10,5 км_]]-Table1[[#Totals],[10,5 км_]]</f>
        <v>2.2233796296296293E-2</v>
      </c>
      <c r="CM27" s="1">
        <f>Table1[[#This Row],[11,5 км_]]-Table1[[#Totals],[11,5 км_]]</f>
        <v>2.3043981481481485E-2</v>
      </c>
      <c r="CN27" s="1">
        <f>Table1[[#This Row],[14 км_]]-Table1[[#Totals],[14 км_]]</f>
        <v>2.4733796296296323E-2</v>
      </c>
      <c r="CO27" s="1">
        <f>Table1[[#This Row],[16,5 км_]]-Table1[[#Totals],[16,5 км_]]</f>
        <v>2.6064814814814818E-2</v>
      </c>
      <c r="CP27" s="1">
        <f>Table1[[#This Row],[19 км_]]-Table1[[#Totals],[19 км_]]</f>
        <v>2.7245370370370392E-2</v>
      </c>
      <c r="CQ27" s="1">
        <f>Table1[[#This Row],[21,1 км_]]-Table1[[#Totals],[21,1 км_]]</f>
        <v>2.7916666666666645E-2</v>
      </c>
    </row>
    <row r="28" spans="1:95" x14ac:dyDescent="0.2">
      <c r="A28">
        <v>27</v>
      </c>
      <c r="B28">
        <v>8</v>
      </c>
      <c r="C28" t="s">
        <v>104</v>
      </c>
      <c r="D28" t="s">
        <v>105</v>
      </c>
      <c r="E28">
        <v>42</v>
      </c>
      <c r="F28" t="s">
        <v>41</v>
      </c>
      <c r="G28" t="s">
        <v>59</v>
      </c>
      <c r="H28" t="s">
        <v>43</v>
      </c>
      <c r="I28" s="1">
        <v>2.4375000000000004E-2</v>
      </c>
      <c r="J28" s="1">
        <v>2.5613425925925925E-2</v>
      </c>
      <c r="K28" s="1">
        <v>1.7094907407407409E-2</v>
      </c>
      <c r="L28" s="1">
        <f>SUM(Table1[[#This Row],[T1]],Table1[[#This Row],[16 км]])</f>
        <v>4.2708333333333334E-2</v>
      </c>
      <c r="M28" s="1">
        <v>1.9583333333333331E-2</v>
      </c>
      <c r="N28" s="1">
        <f>SUM(Table1[[#This Row],[T1]],Table1[[#This Row],[18,5 км]])</f>
        <v>4.5196759259259256E-2</v>
      </c>
      <c r="O28" s="1">
        <v>2.3946759259259261E-2</v>
      </c>
      <c r="P28" s="1">
        <f>SUM(Table1[[#This Row],[T1]],Table1[[#This Row],[22,7 км]])</f>
        <v>4.9560185185185186E-2</v>
      </c>
      <c r="Q28" s="1">
        <v>4.1469907407407407E-2</v>
      </c>
      <c r="R28" s="1">
        <f>SUM(Table1[[#This Row],[T1]],Table1[[#This Row],[38,7 км]])</f>
        <v>6.7083333333333328E-2</v>
      </c>
      <c r="S28" s="1">
        <v>4.3993055555555556E-2</v>
      </c>
      <c r="T28" s="1">
        <f>SUM(Table1[[#This Row],[T1]],Table1[[#This Row],[41,2 км]])</f>
        <v>6.9606481481481478E-2</v>
      </c>
      <c r="U28" s="1">
        <v>4.8460648148148149E-2</v>
      </c>
      <c r="V28" s="1">
        <f>SUM(Table1[[#This Row],[T1]],Table1[[#This Row],[45,4 км]])</f>
        <v>7.407407407407407E-2</v>
      </c>
      <c r="W28" s="1">
        <v>5.1342592592592586E-2</v>
      </c>
      <c r="X28" s="1">
        <f>SUM(Table1[[#This Row],[T1]],Table1[[#This Row],[48,2 км]])</f>
        <v>7.6956018518518507E-2</v>
      </c>
      <c r="Y28" s="1">
        <v>5.5682870370370369E-2</v>
      </c>
      <c r="Z28" s="1">
        <f>SUM(Table1[[#This Row],[T1]],Table1[[#This Row],[52,2 км]])</f>
        <v>8.1296296296296297E-2</v>
      </c>
      <c r="AA28" s="1">
        <v>6.6192129629629629E-2</v>
      </c>
      <c r="AB28" s="1">
        <f>SUM(Table1[[#This Row],[T1]],Table1[[#This Row],[61,4 км]])</f>
        <v>9.1805555555555557E-2</v>
      </c>
      <c r="AC28" s="1">
        <v>6.8680555555555564E-2</v>
      </c>
      <c r="AD28" s="1">
        <f>SUM(Table1[[#This Row],[T1]],Table1[[#This Row],[63,9 км]])</f>
        <v>9.4293981481481493E-2</v>
      </c>
      <c r="AE28" s="1">
        <v>7.3263888888888892E-2</v>
      </c>
      <c r="AF28" s="1">
        <f>SUM(Table1[[#This Row],[T1]],Table1[[#This Row],[68,1 км]])</f>
        <v>9.8877314814814821E-2</v>
      </c>
      <c r="AG28" s="1">
        <v>7.6261574074074079E-2</v>
      </c>
      <c r="AH28" s="1">
        <f>SUM(Table1[[#This Row],[T1]],Table1[[#This Row],[70,9 км]])</f>
        <v>0.10187500000000001</v>
      </c>
      <c r="AI28" s="1">
        <v>8.0740740740740738E-2</v>
      </c>
      <c r="AJ28" s="1">
        <f>SUM(Table1[[#This Row],[T1]],Table1[[#This Row],[74,9 км]])</f>
        <v>0.10635416666666667</v>
      </c>
      <c r="AK28" s="1">
        <v>9.1840277777777771E-2</v>
      </c>
      <c r="AL28" s="1">
        <f>SUM(Table1[[#This Row],[T1]],Table1[[#This Row],[84,1 км]])</f>
        <v>0.1174537037037037</v>
      </c>
      <c r="AM28" s="1">
        <v>9.4305555555555545E-2</v>
      </c>
      <c r="AN28" s="1">
        <f>SUM(Table1[[#This Row],[T1]],Table1[[#This Row],[86,6 км]])</f>
        <v>0.11991898148148147</v>
      </c>
      <c r="AO28" s="1">
        <v>9.7395833333333334E-2</v>
      </c>
      <c r="AP28" s="1">
        <f>SUM(Table1[[#This Row],[T1]],Table1[[#This Row],[90 км]])</f>
        <v>0.12300925925925926</v>
      </c>
      <c r="AQ28" s="1">
        <v>0.12299768518518518</v>
      </c>
      <c r="AR28" s="1">
        <v>0.12447916666666665</v>
      </c>
      <c r="AS28" s="1">
        <v>4.4560185185185189E-3</v>
      </c>
      <c r="AT28" s="1">
        <f>SUM(Table1[[#This Row],[T2]],Table1[[#This Row],[1 км]])</f>
        <v>0.12893518518518518</v>
      </c>
      <c r="AU28" s="1">
        <v>1.4143518518518519E-2</v>
      </c>
      <c r="AV28" s="1">
        <f>SUM(Table1[[#This Row],[T2]],Table1[[#This Row],[3,5 км]])</f>
        <v>0.13862268518518517</v>
      </c>
      <c r="AW28" s="1">
        <v>2.1180555555555553E-2</v>
      </c>
      <c r="AX28" s="1">
        <f>SUM(Table1[[#This Row],[T2]],Table1[[#This Row],[6 км]])</f>
        <v>0.1456597222222222</v>
      </c>
      <c r="AY28" s="1">
        <v>2.8784722222222225E-2</v>
      </c>
      <c r="AZ28" s="1">
        <f>SUM(Table1[[#This Row],[T2]],Table1[[#This Row],[8,5 км]])</f>
        <v>0.15326388888888887</v>
      </c>
      <c r="BA28" s="1">
        <v>3.4155092592592591E-2</v>
      </c>
      <c r="BB28" s="1">
        <f>SUM(Table1[[#This Row],[T2]],Table1[[#This Row],[10,5 км]])</f>
        <v>0.15863425925925925</v>
      </c>
      <c r="BC28" s="1">
        <v>3.876157407407408E-2</v>
      </c>
      <c r="BD28" s="1">
        <f>SUM(Table1[[#This Row],[T2]],Table1[[#This Row],[11,5 км]])</f>
        <v>0.16324074074074074</v>
      </c>
      <c r="BE28" s="1">
        <v>4.9016203703703708E-2</v>
      </c>
      <c r="BF28" s="1">
        <f>SUM(Table1[[#This Row],[T2]],Table1[[#This Row],[14 км]])</f>
        <v>0.17349537037037036</v>
      </c>
      <c r="BG28" s="1">
        <v>5.6192129629629634E-2</v>
      </c>
      <c r="BH28" s="1">
        <f>SUM(Table1[[#This Row],[T2]],Table1[[#This Row],[16,5 км]])</f>
        <v>0.1806712962962963</v>
      </c>
      <c r="BI28" s="1">
        <v>6.3761574074074068E-2</v>
      </c>
      <c r="BJ28" s="1">
        <f>SUM(Table1[[#This Row],[T2]],Table1[[#This Row],[19 км]])</f>
        <v>0.18824074074074071</v>
      </c>
      <c r="BK28" s="1">
        <v>6.8935185185185183E-2</v>
      </c>
      <c r="BL28" s="1">
        <f>SUM(Table1[[#This Row],[T2]],Table1[[#This Row],[Финиш]])</f>
        <v>0.19341435185185185</v>
      </c>
      <c r="BM28" s="1">
        <v>0.19341435185185185</v>
      </c>
      <c r="BN28" s="1">
        <v>0</v>
      </c>
      <c r="BO28" s="1">
        <f>Table1[[#This Row],[Плавание]]-Table1[[#Totals],[Плавание]]</f>
        <v>6.770833333333337E-3</v>
      </c>
      <c r="BP28" s="1">
        <f>Table1[[#This Row],[T1]]-Table1[[#Totals],[T1]]</f>
        <v>6.9560185185185176E-3</v>
      </c>
      <c r="BQ28" s="1">
        <f>Table1[[#This Row],[16 км_]]-Table1[[#Totals],[16 км_]]</f>
        <v>7.1412037037037052E-3</v>
      </c>
      <c r="BR28" s="1">
        <f>Table1[[#This Row],[18,5 км_]]-Table1[[#Totals],[18,5 км_]]</f>
        <v>7.280092592592588E-3</v>
      </c>
      <c r="BS28" s="1">
        <f>Table1[[#This Row],[22,7 км_]]-Table1[[#Totals],[22,7 км_]]</f>
        <v>7.5231481481481469E-3</v>
      </c>
      <c r="BT28" s="1">
        <f>Table1[[#This Row],[38,7 км_]]-Table1[[#Totals],[38,7 км_]]</f>
        <v>8.4953703703703615E-3</v>
      </c>
      <c r="BU28" s="1">
        <f>Table1[[#This Row],[41,2 км_]]-Table1[[#Totals],[41,2 км_]]</f>
        <v>8.6574074074074053E-3</v>
      </c>
      <c r="BV28" s="1">
        <f>Table1[[#This Row],[45,4 км_]]-Table1[[#Totals],[45,4 км_]]</f>
        <v>8.9120370370370378E-3</v>
      </c>
      <c r="BW28" s="1">
        <f>Table1[[#This Row],[48,2 км_]]-Table1[[#Totals],[48,2 км_]]</f>
        <v>9.1087962962962815E-3</v>
      </c>
      <c r="BX28" s="1">
        <f>Table1[[#This Row],[52,2 км_]]-Table1[[#Totals],[52,2 км_]]</f>
        <v>9.4791666666666635E-3</v>
      </c>
      <c r="BY28" s="1">
        <f>Table1[[#This Row],[61,4 км_]]-Table1[[#Totals],[61,4 км_]]</f>
        <v>1.0034722222222209E-2</v>
      </c>
      <c r="BZ28" s="1">
        <f>Table1[[#This Row],[63,9 км_]]-Table1[[#Totals],[63,9 км_]]</f>
        <v>1.0127314814814825E-2</v>
      </c>
      <c r="CA28" s="1">
        <f>Table1[[#This Row],[68,1 км_]]-Table1[[#Totals],[68,1 км_]]</f>
        <v>1.0289351851851869E-2</v>
      </c>
      <c r="CB28" s="1">
        <f>Table1[[#This Row],[70,9 км_]]-Table1[[#Totals],[70,9 км_]]</f>
        <v>1.0405092592592605E-2</v>
      </c>
      <c r="CC28" s="1">
        <f>Table1[[#This Row],[74,9 км_]]-Table1[[#Totals],[74,9 км_]]</f>
        <v>1.0648148148148157E-2</v>
      </c>
      <c r="CD28" s="1">
        <f>Table1[[#This Row],[84,1 км_]]-Table1[[#Totals],[84,1 км_]]</f>
        <v>1.113425925925926E-2</v>
      </c>
      <c r="CE28" s="1">
        <f>Table1[[#This Row],[86,6 км_]]-Table1[[#Totals],[86,6 км_]]</f>
        <v>1.1273148148148143E-2</v>
      </c>
      <c r="CF28" s="1">
        <f>Table1[[#This Row],[90 км_]]-Table1[[#Totals],[90 км_]]</f>
        <v>1.1655092592592592E-2</v>
      </c>
      <c r="CG28" s="1">
        <f>Table1[[#This Row],[T2]]-Table1[[#Totals],[T2]]</f>
        <v>1.1932870370370358E-2</v>
      </c>
      <c r="CH28" s="1">
        <f>Table1[[#This Row],[1 км_]]-Table1[[#Totals],[1 км_]]</f>
        <v>1.3078703703703703E-2</v>
      </c>
      <c r="CI28" s="1">
        <f>Table1[[#This Row],[3,5 км_]]-Table1[[#Totals],[3,5 км_]]</f>
        <v>1.5150462962962949E-2</v>
      </c>
      <c r="CJ28" s="1">
        <f>Table1[[#This Row],[6 км_]]-Table1[[#Totals],[6 км_]]</f>
        <v>1.6944444444444429E-2</v>
      </c>
      <c r="CK28" s="1">
        <f>Table1[[#This Row],[8,5 км_]]-Table1[[#Totals],[8,5 км_]]</f>
        <v>1.8854166666666644E-2</v>
      </c>
      <c r="CL28" s="1">
        <f>Table1[[#This Row],[10,5 км_]]-Table1[[#Totals],[10,5 км_]]</f>
        <v>2.0254629629629622E-2</v>
      </c>
      <c r="CM28" s="1">
        <f>Table1[[#This Row],[11,5 км_]]-Table1[[#Totals],[11,5 км_]]</f>
        <v>2.1469907407407396E-2</v>
      </c>
      <c r="CN28" s="1">
        <f>Table1[[#This Row],[14 км_]]-Table1[[#Totals],[14 км_]]</f>
        <v>2.4016203703703692E-2</v>
      </c>
      <c r="CO28" s="1">
        <f>Table1[[#This Row],[16,5 км_]]-Table1[[#Totals],[16,5 км_]]</f>
        <v>2.5671296296296303E-2</v>
      </c>
      <c r="CP28" s="1">
        <f>Table1[[#This Row],[19 км_]]-Table1[[#Totals],[19 км_]]</f>
        <v>2.7245370370370336E-2</v>
      </c>
      <c r="CQ28" s="1">
        <f>Table1[[#This Row],[21,1 км_]]-Table1[[#Totals],[21,1 км_]]</f>
        <v>2.8078703703703689E-2</v>
      </c>
    </row>
    <row r="29" spans="1:95" x14ac:dyDescent="0.2">
      <c r="A29">
        <v>28</v>
      </c>
      <c r="B29">
        <v>11</v>
      </c>
      <c r="C29" t="s">
        <v>106</v>
      </c>
      <c r="D29" t="s">
        <v>107</v>
      </c>
      <c r="E29">
        <v>26</v>
      </c>
      <c r="F29" t="s">
        <v>41</v>
      </c>
      <c r="G29" t="s">
        <v>53</v>
      </c>
      <c r="H29" t="s">
        <v>43</v>
      </c>
      <c r="I29" s="1">
        <v>1.8935185185185183E-2</v>
      </c>
      <c r="J29" s="1">
        <v>2.011574074074074E-2</v>
      </c>
      <c r="K29" s="1">
        <v>1.8900462962962963E-2</v>
      </c>
      <c r="L29" s="1">
        <f>SUM(Table1[[#This Row],[T1]],Table1[[#This Row],[16 км]])</f>
        <v>3.9016203703703706E-2</v>
      </c>
      <c r="M29" s="1">
        <v>2.165509259259259E-2</v>
      </c>
      <c r="N29" s="1">
        <f>SUM(Table1[[#This Row],[T1]],Table1[[#This Row],[18,5 км]])</f>
        <v>4.1770833333333326E-2</v>
      </c>
      <c r="O29" s="1">
        <v>2.6516203703703698E-2</v>
      </c>
      <c r="P29" s="1">
        <f>SUM(Table1[[#This Row],[T1]],Table1[[#This Row],[22,7 км]])</f>
        <v>4.6631944444444434E-2</v>
      </c>
      <c r="Q29" s="1">
        <v>4.6018518518518514E-2</v>
      </c>
      <c r="R29" s="1">
        <f>SUM(Table1[[#This Row],[T1]],Table1[[#This Row],[38,7 км]])</f>
        <v>6.6134259259259254E-2</v>
      </c>
      <c r="S29" s="1">
        <v>4.8784722222222222E-2</v>
      </c>
      <c r="T29" s="1">
        <f>SUM(Table1[[#This Row],[T1]],Table1[[#This Row],[41,2 км]])</f>
        <v>6.8900462962962955E-2</v>
      </c>
      <c r="U29" s="1">
        <v>5.3773148148148153E-2</v>
      </c>
      <c r="V29" s="1">
        <f>SUM(Table1[[#This Row],[T1]],Table1[[#This Row],[45,4 км]])</f>
        <v>7.3888888888888893E-2</v>
      </c>
      <c r="W29" s="1">
        <v>5.7002314814814818E-2</v>
      </c>
      <c r="X29" s="1">
        <f>SUM(Table1[[#This Row],[T1]],Table1[[#This Row],[48,2 км]])</f>
        <v>7.7118055555555565E-2</v>
      </c>
      <c r="Y29" s="1">
        <v>6.190972222222222E-2</v>
      </c>
      <c r="Z29" s="1">
        <f>SUM(Table1[[#This Row],[T1]],Table1[[#This Row],[52,2 км]])</f>
        <v>8.2025462962962953E-2</v>
      </c>
      <c r="AA29" s="1">
        <v>7.3969907407407401E-2</v>
      </c>
      <c r="AB29" s="1">
        <f>SUM(Table1[[#This Row],[T1]],Table1[[#This Row],[61,4 км]])</f>
        <v>9.408564814814814E-2</v>
      </c>
      <c r="AC29" s="1">
        <v>7.678240740740741E-2</v>
      </c>
      <c r="AD29" s="1">
        <f>SUM(Table1[[#This Row],[T1]],Table1[[#This Row],[63,9 км]])</f>
        <v>9.689814814814815E-2</v>
      </c>
      <c r="AE29" s="1">
        <v>8.1944444444444445E-2</v>
      </c>
      <c r="AF29" s="1">
        <f>SUM(Table1[[#This Row],[T1]],Table1[[#This Row],[68,1 км]])</f>
        <v>0.10206018518518518</v>
      </c>
      <c r="AG29" s="1">
        <v>8.5335648148148147E-2</v>
      </c>
      <c r="AH29" s="1">
        <f>SUM(Table1[[#This Row],[T1]],Table1[[#This Row],[70,9 км]])</f>
        <v>0.10545138888888889</v>
      </c>
      <c r="AI29" s="1">
        <v>9.0243055555555562E-2</v>
      </c>
      <c r="AJ29" s="1">
        <f>SUM(Table1[[#This Row],[T1]],Table1[[#This Row],[74,9 км]])</f>
        <v>0.1103587962962963</v>
      </c>
      <c r="AK29" s="1">
        <v>0.10251157407407407</v>
      </c>
      <c r="AL29" s="1">
        <f>SUM(Table1[[#This Row],[T1]],Table1[[#This Row],[84,1 км]])</f>
        <v>0.12262731481481481</v>
      </c>
      <c r="AM29" s="1">
        <v>0.1053587962962963</v>
      </c>
      <c r="AN29" s="1">
        <f>SUM(Table1[[#This Row],[T1]],Table1[[#This Row],[86,6 км]])</f>
        <v>0.12547453703703704</v>
      </c>
      <c r="AO29" s="1">
        <v>0.10873842592592593</v>
      </c>
      <c r="AP29" s="1">
        <f>SUM(Table1[[#This Row],[T1]],Table1[[#This Row],[90 км]])</f>
        <v>0.12885416666666666</v>
      </c>
      <c r="AQ29" s="1">
        <v>0.12886574074074073</v>
      </c>
      <c r="AR29" s="1">
        <v>0.12996527777777778</v>
      </c>
      <c r="AS29" s="1">
        <v>3.9351851851851857E-3</v>
      </c>
      <c r="AT29" s="1">
        <f>SUM(Table1[[#This Row],[T2]],Table1[[#This Row],[1 км]])</f>
        <v>0.13390046296296296</v>
      </c>
      <c r="AU29" s="1">
        <v>1.2731481481481481E-2</v>
      </c>
      <c r="AV29" s="1">
        <f>SUM(Table1[[#This Row],[T2]],Table1[[#This Row],[3,5 км]])</f>
        <v>0.14269675925925926</v>
      </c>
      <c r="AW29" s="1">
        <v>1.9120370370370371E-2</v>
      </c>
      <c r="AX29" s="1">
        <f>SUM(Table1[[#This Row],[T2]],Table1[[#This Row],[6 км]])</f>
        <v>0.14908564814814815</v>
      </c>
      <c r="AY29" s="1">
        <v>2.6030092592592594E-2</v>
      </c>
      <c r="AZ29" s="1">
        <f>SUM(Table1[[#This Row],[T2]],Table1[[#This Row],[8,5 км]])</f>
        <v>0.15599537037037037</v>
      </c>
      <c r="BA29" s="1">
        <v>3.096064814814815E-2</v>
      </c>
      <c r="BB29" s="1">
        <f>SUM(Table1[[#This Row],[T2]],Table1[[#This Row],[10,5 км]])</f>
        <v>0.16092592592592592</v>
      </c>
      <c r="BC29" s="1">
        <v>3.516203703703704E-2</v>
      </c>
      <c r="BD29" s="1">
        <f>SUM(Table1[[#This Row],[T2]],Table1[[#This Row],[11,5 км]])</f>
        <v>0.16512731481481482</v>
      </c>
      <c r="BE29" s="1">
        <v>4.462962962962963E-2</v>
      </c>
      <c r="BF29" s="1">
        <f>SUM(Table1[[#This Row],[T2]],Table1[[#This Row],[14 км]])</f>
        <v>0.17459490740740741</v>
      </c>
      <c r="BG29" s="1">
        <v>5.1469907407407402E-2</v>
      </c>
      <c r="BH29" s="1">
        <f>SUM(Table1[[#This Row],[T2]],Table1[[#This Row],[16,5 км]])</f>
        <v>0.18143518518518517</v>
      </c>
      <c r="BI29" s="1">
        <v>5.876157407407407E-2</v>
      </c>
      <c r="BJ29" s="1">
        <f>SUM(Table1[[#This Row],[T2]],Table1[[#This Row],[19 км]])</f>
        <v>0.18872685185185184</v>
      </c>
      <c r="BK29" s="1">
        <v>6.3750000000000001E-2</v>
      </c>
      <c r="BL29" s="1">
        <f>SUM(Table1[[#This Row],[T2]],Table1[[#This Row],[Финиш]])</f>
        <v>0.19371527777777778</v>
      </c>
      <c r="BM29" s="1">
        <v>0.19371527777777778</v>
      </c>
      <c r="BN29" s="1">
        <v>0</v>
      </c>
      <c r="BO29" s="1">
        <f>Table1[[#This Row],[Плавание]]-Table1[[#Totals],[Плавание]]</f>
        <v>1.3310185185185161E-3</v>
      </c>
      <c r="BP29" s="1">
        <f>Table1[[#This Row],[T1]]-Table1[[#Totals],[T1]]</f>
        <v>1.4583333333333323E-3</v>
      </c>
      <c r="BQ29" s="1">
        <f>Table1[[#This Row],[16 км_]]-Table1[[#Totals],[16 км_]]</f>
        <v>3.4490740740740766E-3</v>
      </c>
      <c r="BR29" s="1">
        <f>Table1[[#This Row],[18,5 км_]]-Table1[[#Totals],[18,5 км_]]</f>
        <v>3.8541666666666585E-3</v>
      </c>
      <c r="BS29" s="1">
        <f>Table1[[#This Row],[22,7 км_]]-Table1[[#Totals],[22,7 км_]]</f>
        <v>4.5949074074073948E-3</v>
      </c>
      <c r="BT29" s="1">
        <f>Table1[[#This Row],[38,7 км_]]-Table1[[#Totals],[38,7 км_]]</f>
        <v>7.5462962962962871E-3</v>
      </c>
      <c r="BU29" s="1">
        <f>Table1[[#This Row],[41,2 км_]]-Table1[[#Totals],[41,2 км_]]</f>
        <v>7.9513888888888828E-3</v>
      </c>
      <c r="BV29" s="1">
        <f>Table1[[#This Row],[45,4 км_]]-Table1[[#Totals],[45,4 км_]]</f>
        <v>8.7268518518518606E-3</v>
      </c>
      <c r="BW29" s="1">
        <f>Table1[[#This Row],[48,2 км_]]-Table1[[#Totals],[48,2 км_]]</f>
        <v>9.2708333333333393E-3</v>
      </c>
      <c r="BX29" s="1">
        <f>Table1[[#This Row],[52,2 км_]]-Table1[[#Totals],[52,2 км_]]</f>
        <v>1.0208333333333319E-2</v>
      </c>
      <c r="BY29" s="1">
        <f>Table1[[#This Row],[61,4 км_]]-Table1[[#Totals],[61,4 км_]]</f>
        <v>1.2314814814814792E-2</v>
      </c>
      <c r="BZ29" s="1">
        <f>Table1[[#This Row],[63,9 км_]]-Table1[[#Totals],[63,9 км_]]</f>
        <v>1.2731481481481483E-2</v>
      </c>
      <c r="CA29" s="1">
        <f>Table1[[#This Row],[68,1 км_]]-Table1[[#Totals],[68,1 км_]]</f>
        <v>1.3472222222222233E-2</v>
      </c>
      <c r="CB29" s="1">
        <f>Table1[[#This Row],[70,9 км_]]-Table1[[#Totals],[70,9 км_]]</f>
        <v>1.3981481481481484E-2</v>
      </c>
      <c r="CC29" s="1">
        <f>Table1[[#This Row],[74,9 км_]]-Table1[[#Totals],[74,9 км_]]</f>
        <v>1.4652777777777792E-2</v>
      </c>
      <c r="CD29" s="1">
        <f>Table1[[#This Row],[84,1 км_]]-Table1[[#Totals],[84,1 км_]]</f>
        <v>1.6307870370370375E-2</v>
      </c>
      <c r="CE29" s="1">
        <f>Table1[[#This Row],[86,6 км_]]-Table1[[#Totals],[86,6 км_]]</f>
        <v>1.6828703703703707E-2</v>
      </c>
      <c r="CF29" s="1">
        <f>Table1[[#This Row],[90 км_]]-Table1[[#Totals],[90 км_]]</f>
        <v>1.7499999999999988E-2</v>
      </c>
      <c r="CG29" s="1">
        <f>Table1[[#This Row],[T2]]-Table1[[#Totals],[T2]]</f>
        <v>1.741898148148148E-2</v>
      </c>
      <c r="CH29" s="1">
        <f>Table1[[#This Row],[1 км_]]-Table1[[#Totals],[1 км_]]</f>
        <v>1.804398148148148E-2</v>
      </c>
      <c r="CI29" s="1">
        <f>Table1[[#This Row],[3,5 км_]]-Table1[[#Totals],[3,5 км_]]</f>
        <v>1.922453703703704E-2</v>
      </c>
      <c r="CJ29" s="1">
        <f>Table1[[#This Row],[6 км_]]-Table1[[#Totals],[6 км_]]</f>
        <v>2.0370370370370372E-2</v>
      </c>
      <c r="CK29" s="1">
        <f>Table1[[#This Row],[8,5 км_]]-Table1[[#Totals],[8,5 км_]]</f>
        <v>2.1585648148148145E-2</v>
      </c>
      <c r="CL29" s="1">
        <f>Table1[[#This Row],[10,5 км_]]-Table1[[#Totals],[10,5 км_]]</f>
        <v>2.2546296296296287E-2</v>
      </c>
      <c r="CM29" s="1">
        <f>Table1[[#This Row],[11,5 км_]]-Table1[[#Totals],[11,5 км_]]</f>
        <v>2.3356481481481478E-2</v>
      </c>
      <c r="CN29" s="1">
        <f>Table1[[#This Row],[14 км_]]-Table1[[#Totals],[14 км_]]</f>
        <v>2.5115740740740744E-2</v>
      </c>
      <c r="CO29" s="1">
        <f>Table1[[#This Row],[16,5 км_]]-Table1[[#Totals],[16,5 км_]]</f>
        <v>2.6435185185185173E-2</v>
      </c>
      <c r="CP29" s="1">
        <f>Table1[[#This Row],[19 км_]]-Table1[[#Totals],[19 км_]]</f>
        <v>2.7731481481481468E-2</v>
      </c>
      <c r="CQ29" s="1">
        <f>Table1[[#This Row],[21,1 км_]]-Table1[[#Totals],[21,1 км_]]</f>
        <v>2.8379629629629616E-2</v>
      </c>
    </row>
    <row r="30" spans="1:95" x14ac:dyDescent="0.2">
      <c r="A30">
        <v>29</v>
      </c>
      <c r="B30">
        <v>9</v>
      </c>
      <c r="C30" t="s">
        <v>108</v>
      </c>
      <c r="D30" t="s">
        <v>98</v>
      </c>
      <c r="E30">
        <v>38</v>
      </c>
      <c r="F30" t="s">
        <v>41</v>
      </c>
      <c r="G30" t="s">
        <v>59</v>
      </c>
      <c r="H30" t="s">
        <v>43</v>
      </c>
      <c r="I30" s="1">
        <v>2.462962962962963E-2</v>
      </c>
      <c r="J30" s="1">
        <v>2.6273148148148153E-2</v>
      </c>
      <c r="K30" s="1">
        <v>1.8599537037037036E-2</v>
      </c>
      <c r="L30" s="1">
        <f>SUM(Table1[[#This Row],[T1]],Table1[[#This Row],[16 км]])</f>
        <v>4.4872685185185189E-2</v>
      </c>
      <c r="M30" s="1">
        <v>2.1168981481481483E-2</v>
      </c>
      <c r="N30" s="1">
        <f>SUM(Table1[[#This Row],[T1]],Table1[[#This Row],[18,5 км]])</f>
        <v>4.744212962962964E-2</v>
      </c>
      <c r="O30" s="1">
        <v>2.5833333333333333E-2</v>
      </c>
      <c r="P30" s="1">
        <f>SUM(Table1[[#This Row],[T1]],Table1[[#This Row],[22,7 км]])</f>
        <v>5.210648148148149E-2</v>
      </c>
      <c r="Q30" s="1">
        <v>4.4525462962962968E-2</v>
      </c>
      <c r="R30" s="1">
        <f>SUM(Table1[[#This Row],[T1]],Table1[[#This Row],[38,7 км]])</f>
        <v>7.0798611111111118E-2</v>
      </c>
      <c r="S30" s="1">
        <v>4.7106481481481478E-2</v>
      </c>
      <c r="T30" s="1">
        <f>SUM(Table1[[#This Row],[T1]],Table1[[#This Row],[41,2 км]])</f>
        <v>7.3379629629629628E-2</v>
      </c>
      <c r="U30" s="1">
        <v>5.185185185185185E-2</v>
      </c>
      <c r="V30" s="1">
        <f>SUM(Table1[[#This Row],[T1]],Table1[[#This Row],[45,4 км]])</f>
        <v>7.8125E-2</v>
      </c>
      <c r="W30" s="1">
        <v>5.4733796296296294E-2</v>
      </c>
      <c r="X30" s="1">
        <f>SUM(Table1[[#This Row],[T1]],Table1[[#This Row],[48,2 км]])</f>
        <v>8.1006944444444451E-2</v>
      </c>
      <c r="Y30" s="1">
        <v>5.8993055555555556E-2</v>
      </c>
      <c r="Z30" s="1">
        <f>SUM(Table1[[#This Row],[T1]],Table1[[#This Row],[52,2 км]])</f>
        <v>8.5266203703703705E-2</v>
      </c>
      <c r="AA30" s="1">
        <v>6.958333333333333E-2</v>
      </c>
      <c r="AB30" s="1">
        <f>SUM(Table1[[#This Row],[T1]],Table1[[#This Row],[61,4 км]])</f>
        <v>9.5856481481481487E-2</v>
      </c>
      <c r="AC30" s="1">
        <v>7.2002314814814811E-2</v>
      </c>
      <c r="AD30" s="1">
        <f>SUM(Table1[[#This Row],[T1]],Table1[[#This Row],[63,9 км]])</f>
        <v>9.8275462962962967E-2</v>
      </c>
      <c r="AE30" s="1">
        <v>7.6574074074074072E-2</v>
      </c>
      <c r="AF30" s="1">
        <f>SUM(Table1[[#This Row],[T1]],Table1[[#This Row],[68,1 км]])</f>
        <v>0.10284722222222223</v>
      </c>
      <c r="AG30" s="1">
        <v>7.9513888888888884E-2</v>
      </c>
      <c r="AH30" s="1">
        <f>SUM(Table1[[#This Row],[T1]],Table1[[#This Row],[70,9 км]])</f>
        <v>0.10578703703703704</v>
      </c>
      <c r="AI30" s="1">
        <v>8.3842592592592594E-2</v>
      </c>
      <c r="AJ30" s="1">
        <f>SUM(Table1[[#This Row],[T1]],Table1[[#This Row],[74,9 км]])</f>
        <v>0.11011574074074075</v>
      </c>
      <c r="AK30" s="1">
        <v>9.493055555555556E-2</v>
      </c>
      <c r="AL30" s="1">
        <f>SUM(Table1[[#This Row],[T1]],Table1[[#This Row],[84,1 км]])</f>
        <v>0.12120370370370372</v>
      </c>
      <c r="AM30" s="1">
        <v>9.7488425925925923E-2</v>
      </c>
      <c r="AN30" s="1">
        <f>SUM(Table1[[#This Row],[T1]],Table1[[#This Row],[86,6 км]])</f>
        <v>0.12376157407407408</v>
      </c>
      <c r="AO30" s="1">
        <v>0.10059027777777778</v>
      </c>
      <c r="AP30" s="1">
        <f>SUM(Table1[[#This Row],[T1]],Table1[[#This Row],[90 км]])</f>
        <v>0.12686342592592592</v>
      </c>
      <c r="AQ30" s="1">
        <v>0.12686342592592592</v>
      </c>
      <c r="AR30" s="1">
        <v>0.12828703703703703</v>
      </c>
      <c r="AS30" s="1">
        <v>3.9583333333333337E-3</v>
      </c>
      <c r="AT30" s="1">
        <f>SUM(Table1[[#This Row],[T2]],Table1[[#This Row],[1 км]])</f>
        <v>0.13224537037037037</v>
      </c>
      <c r="AU30" s="1">
        <v>1.3032407407407407E-2</v>
      </c>
      <c r="AV30" s="1">
        <f>SUM(Table1[[#This Row],[T2]],Table1[[#This Row],[3,5 км]])</f>
        <v>0.14131944444444444</v>
      </c>
      <c r="AW30" s="1">
        <v>1.9733796296296298E-2</v>
      </c>
      <c r="AX30" s="1">
        <f>SUM(Table1[[#This Row],[T2]],Table1[[#This Row],[6 км]])</f>
        <v>0.14802083333333332</v>
      </c>
      <c r="AY30" s="1">
        <v>2.6956018518518522E-2</v>
      </c>
      <c r="AZ30" s="1">
        <f>SUM(Table1[[#This Row],[T2]],Table1[[#This Row],[8,5 км]])</f>
        <v>0.15524305555555556</v>
      </c>
      <c r="BA30" s="1">
        <v>3.2048611111111111E-2</v>
      </c>
      <c r="BB30" s="1">
        <f>SUM(Table1[[#This Row],[T2]],Table1[[#This Row],[10,5 км]])</f>
        <v>0.16033564814814816</v>
      </c>
      <c r="BC30" s="1">
        <v>3.6307870370370372E-2</v>
      </c>
      <c r="BD30" s="1">
        <f>SUM(Table1[[#This Row],[T2]],Table1[[#This Row],[11,5 км]])</f>
        <v>0.1645949074074074</v>
      </c>
      <c r="BE30" s="1">
        <v>4.5960648148148146E-2</v>
      </c>
      <c r="BF30" s="1">
        <f>SUM(Table1[[#This Row],[T2]],Table1[[#This Row],[14 км]])</f>
        <v>0.17424768518518519</v>
      </c>
      <c r="BG30" s="1">
        <v>5.2997685185185182E-2</v>
      </c>
      <c r="BH30" s="1">
        <f>SUM(Table1[[#This Row],[T2]],Table1[[#This Row],[16,5 км]])</f>
        <v>0.18128472222222222</v>
      </c>
      <c r="BI30" s="1">
        <v>6.0451388888888895E-2</v>
      </c>
      <c r="BJ30" s="1">
        <f>SUM(Table1[[#This Row],[T2]],Table1[[#This Row],[19 км]])</f>
        <v>0.18873842592592593</v>
      </c>
      <c r="BK30" s="1">
        <v>6.5543981481481481E-2</v>
      </c>
      <c r="BL30" s="1">
        <f>SUM(Table1[[#This Row],[T2]],Table1[[#This Row],[Финиш]])</f>
        <v>0.19383101851851853</v>
      </c>
      <c r="BM30" s="1">
        <v>0.1938310185185185</v>
      </c>
      <c r="BN30" s="1">
        <v>0</v>
      </c>
      <c r="BO30" s="1">
        <f>Table1[[#This Row],[Плавание]]-Table1[[#Totals],[Плавание]]</f>
        <v>7.0254629629629625E-3</v>
      </c>
      <c r="BP30" s="1">
        <f>Table1[[#This Row],[T1]]-Table1[[#Totals],[T1]]</f>
        <v>7.6157407407407458E-3</v>
      </c>
      <c r="BQ30" s="1">
        <f>Table1[[#This Row],[16 км_]]-Table1[[#Totals],[16 км_]]</f>
        <v>9.30555555555556E-3</v>
      </c>
      <c r="BR30" s="1">
        <f>Table1[[#This Row],[18,5 км_]]-Table1[[#Totals],[18,5 км_]]</f>
        <v>9.5254629629629717E-3</v>
      </c>
      <c r="BS30" s="1">
        <f>Table1[[#This Row],[22,7 км_]]-Table1[[#Totals],[22,7 км_]]</f>
        <v>1.006944444444445E-2</v>
      </c>
      <c r="BT30" s="1">
        <f>Table1[[#This Row],[38,7 км_]]-Table1[[#Totals],[38,7 км_]]</f>
        <v>1.2210648148148151E-2</v>
      </c>
      <c r="BU30" s="1">
        <f>Table1[[#This Row],[41,2 км_]]-Table1[[#Totals],[41,2 км_]]</f>
        <v>1.2430555555555556E-2</v>
      </c>
      <c r="BV30" s="1">
        <f>Table1[[#This Row],[45,4 км_]]-Table1[[#Totals],[45,4 км_]]</f>
        <v>1.2962962962962968E-2</v>
      </c>
      <c r="BW30" s="1">
        <f>Table1[[#This Row],[48,2 км_]]-Table1[[#Totals],[48,2 км_]]</f>
        <v>1.3159722222222225E-2</v>
      </c>
      <c r="BX30" s="1">
        <f>Table1[[#This Row],[52,2 км_]]-Table1[[#Totals],[52,2 км_]]</f>
        <v>1.3449074074074072E-2</v>
      </c>
      <c r="BY30" s="1">
        <f>Table1[[#This Row],[61,4 км_]]-Table1[[#Totals],[61,4 км_]]</f>
        <v>1.4085648148148139E-2</v>
      </c>
      <c r="BZ30" s="1">
        <f>Table1[[#This Row],[63,9 км_]]-Table1[[#Totals],[63,9 км_]]</f>
        <v>1.41087962962963E-2</v>
      </c>
      <c r="CA30" s="1">
        <f>Table1[[#This Row],[68,1 км_]]-Table1[[#Totals],[68,1 км_]]</f>
        <v>1.4259259259259277E-2</v>
      </c>
      <c r="CB30" s="1">
        <f>Table1[[#This Row],[70,9 км_]]-Table1[[#Totals],[70,9 км_]]</f>
        <v>1.4317129629629638E-2</v>
      </c>
      <c r="CC30" s="1">
        <f>Table1[[#This Row],[74,9 км_]]-Table1[[#Totals],[74,9 км_]]</f>
        <v>1.440972222222224E-2</v>
      </c>
      <c r="CD30" s="1">
        <f>Table1[[#This Row],[84,1 км_]]-Table1[[#Totals],[84,1 км_]]</f>
        <v>1.4884259259259278E-2</v>
      </c>
      <c r="CE30" s="1">
        <f>Table1[[#This Row],[86,6 км_]]-Table1[[#Totals],[86,6 км_]]</f>
        <v>1.5115740740740749E-2</v>
      </c>
      <c r="CF30" s="1">
        <f>Table1[[#This Row],[90 км_]]-Table1[[#Totals],[90 км_]]</f>
        <v>1.550925925925925E-2</v>
      </c>
      <c r="CG30" s="1">
        <f>Table1[[#This Row],[T2]]-Table1[[#Totals],[T2]]</f>
        <v>1.5740740740740736E-2</v>
      </c>
      <c r="CH30" s="1">
        <f>Table1[[#This Row],[1 км_]]-Table1[[#Totals],[1 км_]]</f>
        <v>1.6388888888888897E-2</v>
      </c>
      <c r="CI30" s="1">
        <f>Table1[[#This Row],[3,5 км_]]-Table1[[#Totals],[3,5 км_]]</f>
        <v>1.7847222222222223E-2</v>
      </c>
      <c r="CJ30" s="1">
        <f>Table1[[#This Row],[6 км_]]-Table1[[#Totals],[6 км_]]</f>
        <v>1.9305555555555548E-2</v>
      </c>
      <c r="CK30" s="1">
        <f>Table1[[#This Row],[8,5 км_]]-Table1[[#Totals],[8,5 км_]]</f>
        <v>2.0833333333333343E-2</v>
      </c>
      <c r="CL30" s="1">
        <f>Table1[[#This Row],[10,5 км_]]-Table1[[#Totals],[10,5 км_]]</f>
        <v>2.1956018518518527E-2</v>
      </c>
      <c r="CM30" s="1">
        <f>Table1[[#This Row],[11,5 км_]]-Table1[[#Totals],[11,5 км_]]</f>
        <v>2.2824074074074052E-2</v>
      </c>
      <c r="CN30" s="1">
        <f>Table1[[#This Row],[14 км_]]-Table1[[#Totals],[14 км_]]</f>
        <v>2.4768518518518523E-2</v>
      </c>
      <c r="CO30" s="1">
        <f>Table1[[#This Row],[16,5 км_]]-Table1[[#Totals],[16,5 км_]]</f>
        <v>2.6284722222222223E-2</v>
      </c>
      <c r="CP30" s="1">
        <f>Table1[[#This Row],[19 км_]]-Table1[[#Totals],[19 км_]]</f>
        <v>2.7743055555555562E-2</v>
      </c>
      <c r="CQ30" s="1">
        <f>Table1[[#This Row],[21,1 км_]]-Table1[[#Totals],[21,1 км_]]</f>
        <v>2.8495370370370365E-2</v>
      </c>
    </row>
    <row r="31" spans="1:95" x14ac:dyDescent="0.2">
      <c r="A31">
        <v>30</v>
      </c>
      <c r="B31">
        <v>218</v>
      </c>
      <c r="C31" t="s">
        <v>109</v>
      </c>
      <c r="D31" t="s">
        <v>110</v>
      </c>
      <c r="E31">
        <v>38</v>
      </c>
      <c r="F31" t="s">
        <v>46</v>
      </c>
      <c r="H31" t="s">
        <v>62</v>
      </c>
      <c r="I31" s="1">
        <v>2.6400462962962962E-2</v>
      </c>
      <c r="J31" s="1">
        <v>2.8009259259259262E-2</v>
      </c>
      <c r="K31" s="1">
        <v>1.8749999999999999E-2</v>
      </c>
      <c r="L31" s="1">
        <f>SUM(Table1[[#This Row],[T1]],Table1[[#This Row],[16 км]])</f>
        <v>4.6759259259259264E-2</v>
      </c>
      <c r="M31" s="1">
        <v>2.1377314814814818E-2</v>
      </c>
      <c r="N31" s="1">
        <f>SUM(Table1[[#This Row],[T1]],Table1[[#This Row],[18,5 км]])</f>
        <v>4.9386574074074083E-2</v>
      </c>
      <c r="O31" s="1">
        <v>2.6053240740740738E-2</v>
      </c>
      <c r="P31" s="1">
        <f>SUM(Table1[[#This Row],[T1]],Table1[[#This Row],[22,7 км]])</f>
        <v>5.4062499999999999E-2</v>
      </c>
      <c r="Q31" s="1">
        <v>4.4907407407407403E-2</v>
      </c>
      <c r="R31" s="1">
        <f>SUM(Table1[[#This Row],[T1]],Table1[[#This Row],[38,7 км]])</f>
        <v>7.2916666666666657E-2</v>
      </c>
      <c r="S31" s="1">
        <v>4.7511574074074074E-2</v>
      </c>
      <c r="T31" s="1">
        <f>SUM(Table1[[#This Row],[T1]],Table1[[#This Row],[41,2 км]])</f>
        <v>7.5520833333333343E-2</v>
      </c>
      <c r="U31" s="1">
        <v>5.2083333333333336E-2</v>
      </c>
      <c r="V31" s="1">
        <f>SUM(Table1[[#This Row],[T1]],Table1[[#This Row],[45,4 км]])</f>
        <v>8.0092592592592604E-2</v>
      </c>
      <c r="W31" s="1">
        <v>5.5023148148148147E-2</v>
      </c>
      <c r="X31" s="1">
        <f>SUM(Table1[[#This Row],[T1]],Table1[[#This Row],[48,2 км]])</f>
        <v>8.3032407407407416E-2</v>
      </c>
      <c r="Y31" s="1">
        <v>5.9363425925925924E-2</v>
      </c>
      <c r="Z31" s="1">
        <f>SUM(Table1[[#This Row],[T1]],Table1[[#This Row],[52,2 км]])</f>
        <v>8.7372685185185178E-2</v>
      </c>
      <c r="AA31" s="1">
        <v>7.0254629629629625E-2</v>
      </c>
      <c r="AB31" s="1">
        <f>SUM(Table1[[#This Row],[T1]],Table1[[#This Row],[61,4 км]])</f>
        <v>9.8263888888888887E-2</v>
      </c>
      <c r="AC31" s="1">
        <v>7.2812500000000002E-2</v>
      </c>
      <c r="AD31" s="1">
        <f>SUM(Table1[[#This Row],[T1]],Table1[[#This Row],[63,9 км]])</f>
        <v>0.10082175925925926</v>
      </c>
      <c r="AE31" s="1">
        <v>7.7476851851851852E-2</v>
      </c>
      <c r="AF31" s="1">
        <f>SUM(Table1[[#This Row],[T1]],Table1[[#This Row],[68,1 км]])</f>
        <v>0.10548611111111111</v>
      </c>
      <c r="AG31" s="1">
        <v>8.0532407407407414E-2</v>
      </c>
      <c r="AH31" s="1">
        <f>SUM(Table1[[#This Row],[T1]],Table1[[#This Row],[70,9 км]])</f>
        <v>0.10854166666666668</v>
      </c>
      <c r="AI31" s="1">
        <v>8.50462962962963E-2</v>
      </c>
      <c r="AJ31" s="1">
        <f>SUM(Table1[[#This Row],[T1]],Table1[[#This Row],[74,9 км]])</f>
        <v>0.11305555555555556</v>
      </c>
      <c r="AK31" s="1">
        <v>9.6307870370370363E-2</v>
      </c>
      <c r="AL31" s="1">
        <f>SUM(Table1[[#This Row],[T1]],Table1[[#This Row],[84,1 км]])</f>
        <v>0.12431712962962962</v>
      </c>
      <c r="AM31" s="1">
        <v>9.8923611111111101E-2</v>
      </c>
      <c r="AN31" s="1">
        <f>SUM(Table1[[#This Row],[T1]],Table1[[#This Row],[86,6 км]])</f>
        <v>0.12693287037037038</v>
      </c>
      <c r="AO31" s="1">
        <v>0.10200231481481481</v>
      </c>
      <c r="AP31" s="1">
        <f>SUM(Table1[[#This Row],[T1]],Table1[[#This Row],[90 км]])</f>
        <v>0.13001157407407407</v>
      </c>
      <c r="AQ31" s="1">
        <v>0.13001157407407407</v>
      </c>
      <c r="AR31" s="1">
        <v>0.13152777777777777</v>
      </c>
      <c r="AS31" s="1">
        <v>4.0046296296296297E-3</v>
      </c>
      <c r="AT31" s="1">
        <f>SUM(Table1[[#This Row],[T2]],Table1[[#This Row],[1 км]])</f>
        <v>0.13553240740740741</v>
      </c>
      <c r="AU31" s="1">
        <v>1.3078703703703703E-2</v>
      </c>
      <c r="AV31" s="1">
        <f>SUM(Table1[[#This Row],[T2]],Table1[[#This Row],[3,5 км]])</f>
        <v>0.14460648148148147</v>
      </c>
      <c r="AW31" s="1">
        <v>1.9479166666666669E-2</v>
      </c>
      <c r="AX31" s="1">
        <f>SUM(Table1[[#This Row],[T2]],Table1[[#This Row],[6 км]])</f>
        <v>0.15100694444444443</v>
      </c>
      <c r="AY31" s="1">
        <v>2.614583333333333E-2</v>
      </c>
      <c r="AZ31" s="1">
        <f>SUM(Table1[[#This Row],[T2]],Table1[[#This Row],[8,5 км]])</f>
        <v>0.15767361111111111</v>
      </c>
      <c r="BA31" s="1">
        <v>3.0972222222222224E-2</v>
      </c>
      <c r="BB31" s="1">
        <f>SUM(Table1[[#This Row],[T2]],Table1[[#This Row],[10,5 км]])</f>
        <v>0.16250000000000001</v>
      </c>
      <c r="BC31" s="1">
        <v>3.5057870370370371E-2</v>
      </c>
      <c r="BD31" s="1">
        <f>SUM(Table1[[#This Row],[T2]],Table1[[#This Row],[11,5 км]])</f>
        <v>0.16658564814814814</v>
      </c>
      <c r="BE31" s="1">
        <v>4.4097222222222225E-2</v>
      </c>
      <c r="BF31" s="1">
        <f>SUM(Table1[[#This Row],[T2]],Table1[[#This Row],[14 км]])</f>
        <v>0.175625</v>
      </c>
      <c r="BG31" s="1">
        <v>5.0694444444444452E-2</v>
      </c>
      <c r="BH31" s="1">
        <f>SUM(Table1[[#This Row],[T2]],Table1[[#This Row],[16,5 км]])</f>
        <v>0.18222222222222223</v>
      </c>
      <c r="BI31" s="1">
        <v>5.7638888888888885E-2</v>
      </c>
      <c r="BJ31" s="1">
        <f>SUM(Table1[[#This Row],[T2]],Table1[[#This Row],[19 км]])</f>
        <v>0.18916666666666665</v>
      </c>
      <c r="BK31" s="1">
        <v>6.2384259259259257E-2</v>
      </c>
      <c r="BL31" s="1">
        <f>SUM(Table1[[#This Row],[T2]],Table1[[#This Row],[Финиш]])</f>
        <v>0.19391203703703702</v>
      </c>
      <c r="BM31" s="1">
        <v>0.19391203703703705</v>
      </c>
      <c r="BN31" s="1">
        <v>0</v>
      </c>
      <c r="BO31" s="1">
        <f>Table1[[#This Row],[Плавание]]-Table1[[#Totals],[Плавание]]</f>
        <v>8.7962962962962951E-3</v>
      </c>
      <c r="BP31" s="1">
        <f>Table1[[#This Row],[T1]]-Table1[[#Totals],[T1]]</f>
        <v>9.3518518518518542E-3</v>
      </c>
      <c r="BQ31" s="1">
        <f>Table1[[#This Row],[16 км_]]-Table1[[#Totals],[16 км_]]</f>
        <v>1.1192129629629635E-2</v>
      </c>
      <c r="BR31" s="1">
        <f>Table1[[#This Row],[18,5 км_]]-Table1[[#Totals],[18,5 км_]]</f>
        <v>1.1469907407407415E-2</v>
      </c>
      <c r="BS31" s="1">
        <f>Table1[[#This Row],[22,7 км_]]-Table1[[#Totals],[22,7 км_]]</f>
        <v>1.202546296296296E-2</v>
      </c>
      <c r="BT31" s="1">
        <f>Table1[[#This Row],[38,7 км_]]-Table1[[#Totals],[38,7 км_]]</f>
        <v>1.4328703703703691E-2</v>
      </c>
      <c r="BU31" s="1">
        <f>Table1[[#This Row],[41,2 км_]]-Table1[[#Totals],[41,2 км_]]</f>
        <v>1.457175925925927E-2</v>
      </c>
      <c r="BV31" s="1">
        <f>Table1[[#This Row],[45,4 км_]]-Table1[[#Totals],[45,4 км_]]</f>
        <v>1.4930555555555572E-2</v>
      </c>
      <c r="BW31" s="1">
        <f>Table1[[#This Row],[48,2 км_]]-Table1[[#Totals],[48,2 км_]]</f>
        <v>1.518518518518519E-2</v>
      </c>
      <c r="BX31" s="1">
        <f>Table1[[#This Row],[52,2 км_]]-Table1[[#Totals],[52,2 км_]]</f>
        <v>1.5555555555555545E-2</v>
      </c>
      <c r="BY31" s="1">
        <f>Table1[[#This Row],[61,4 км_]]-Table1[[#Totals],[61,4 км_]]</f>
        <v>1.6493055555555539E-2</v>
      </c>
      <c r="BZ31" s="1">
        <f>Table1[[#This Row],[63,9 км_]]-Table1[[#Totals],[63,9 км_]]</f>
        <v>1.6655092592592596E-2</v>
      </c>
      <c r="CA31" s="1">
        <f>Table1[[#This Row],[68,1 км_]]-Table1[[#Totals],[68,1 км_]]</f>
        <v>1.6898148148148162E-2</v>
      </c>
      <c r="CB31" s="1">
        <f>Table1[[#This Row],[70,9 км_]]-Table1[[#Totals],[70,9 км_]]</f>
        <v>1.7071759259259273E-2</v>
      </c>
      <c r="CC31" s="1">
        <f>Table1[[#This Row],[74,9 км_]]-Table1[[#Totals],[74,9 км_]]</f>
        <v>1.7349537037037052E-2</v>
      </c>
      <c r="CD31" s="1">
        <f>Table1[[#This Row],[84,1 км_]]-Table1[[#Totals],[84,1 км_]]</f>
        <v>1.7997685185185186E-2</v>
      </c>
      <c r="CE31" s="1">
        <f>Table1[[#This Row],[86,6 км_]]-Table1[[#Totals],[86,6 км_]]</f>
        <v>1.8287037037037046E-2</v>
      </c>
      <c r="CF31" s="1">
        <f>Table1[[#This Row],[90 км_]]-Table1[[#Totals],[90 км_]]</f>
        <v>1.86574074074074E-2</v>
      </c>
      <c r="CG31" s="1">
        <f>Table1[[#This Row],[T2]]-Table1[[#Totals],[T2]]</f>
        <v>1.8981481481481474E-2</v>
      </c>
      <c r="CH31" s="1">
        <f>Table1[[#This Row],[1 км_]]-Table1[[#Totals],[1 км_]]</f>
        <v>1.967592592592593E-2</v>
      </c>
      <c r="CI31" s="1">
        <f>Table1[[#This Row],[3,5 км_]]-Table1[[#Totals],[3,5 км_]]</f>
        <v>2.1134259259259255E-2</v>
      </c>
      <c r="CJ31" s="1">
        <f>Table1[[#This Row],[6 км_]]-Table1[[#Totals],[6 км_]]</f>
        <v>2.2291666666666654E-2</v>
      </c>
      <c r="CK31" s="1">
        <f>Table1[[#This Row],[8,5 км_]]-Table1[[#Totals],[8,5 км_]]</f>
        <v>2.326388888888889E-2</v>
      </c>
      <c r="CL31" s="1">
        <f>Table1[[#This Row],[10,5 км_]]-Table1[[#Totals],[10,5 км_]]</f>
        <v>2.4120370370370375E-2</v>
      </c>
      <c r="CM31" s="1">
        <f>Table1[[#This Row],[11,5 км_]]-Table1[[#Totals],[11,5 км_]]</f>
        <v>2.481481481481479E-2</v>
      </c>
      <c r="CN31" s="1">
        <f>Table1[[#This Row],[14 км_]]-Table1[[#Totals],[14 км_]]</f>
        <v>2.614583333333334E-2</v>
      </c>
      <c r="CO31" s="1">
        <f>Table1[[#This Row],[16,5 км_]]-Table1[[#Totals],[16,5 км_]]</f>
        <v>2.7222222222222231E-2</v>
      </c>
      <c r="CP31" s="1">
        <f>Table1[[#This Row],[19 км_]]-Table1[[#Totals],[19 км_]]</f>
        <v>2.8171296296296278E-2</v>
      </c>
      <c r="CQ31" s="1">
        <f>Table1[[#This Row],[21,1 км_]]-Table1[[#Totals],[21,1 км_]]</f>
        <v>2.857638888888886E-2</v>
      </c>
    </row>
    <row r="32" spans="1:95" x14ac:dyDescent="0.2">
      <c r="A32">
        <v>31</v>
      </c>
      <c r="B32">
        <v>122</v>
      </c>
      <c r="C32" t="s">
        <v>111</v>
      </c>
      <c r="D32" t="s">
        <v>66</v>
      </c>
      <c r="E32">
        <v>24</v>
      </c>
      <c r="F32" t="s">
        <v>41</v>
      </c>
      <c r="G32" t="s">
        <v>78</v>
      </c>
      <c r="H32" t="s">
        <v>112</v>
      </c>
      <c r="I32" s="1">
        <v>2.0173611111111111E-2</v>
      </c>
      <c r="J32" s="1">
        <v>2.1168981481481483E-2</v>
      </c>
      <c r="K32" s="1">
        <v>1.9918981481481482E-2</v>
      </c>
      <c r="L32" s="1">
        <f>SUM(Table1[[#This Row],[T1]],Table1[[#This Row],[16 км]])</f>
        <v>4.1087962962962965E-2</v>
      </c>
      <c r="M32" s="1">
        <v>2.2615740740740742E-2</v>
      </c>
      <c r="N32" s="1">
        <f>SUM(Table1[[#This Row],[T1]],Table1[[#This Row],[18,5 км]])</f>
        <v>4.3784722222222225E-2</v>
      </c>
      <c r="O32" s="1">
        <v>2.7430555555555555E-2</v>
      </c>
      <c r="P32" s="1">
        <f>SUM(Table1[[#This Row],[T1]],Table1[[#This Row],[22,7 км]])</f>
        <v>4.8599537037037038E-2</v>
      </c>
      <c r="Q32" s="1">
        <v>4.6759259259259257E-2</v>
      </c>
      <c r="R32" s="1">
        <f>SUM(Table1[[#This Row],[T1]],Table1[[#This Row],[38,7 км]])</f>
        <v>6.7928240740740747E-2</v>
      </c>
      <c r="S32" s="1">
        <v>4.9479166666666664E-2</v>
      </c>
      <c r="T32" s="1">
        <f>SUM(Table1[[#This Row],[T1]],Table1[[#This Row],[41,2 км]])</f>
        <v>7.0648148148148154E-2</v>
      </c>
      <c r="U32" s="1">
        <v>5.4305555555555551E-2</v>
      </c>
      <c r="V32" s="1">
        <f>SUM(Table1[[#This Row],[T1]],Table1[[#This Row],[45,4 км]])</f>
        <v>7.5474537037037034E-2</v>
      </c>
      <c r="W32" s="1">
        <v>5.7453703703703701E-2</v>
      </c>
      <c r="X32" s="1">
        <f>SUM(Table1[[#This Row],[T1]],Table1[[#This Row],[48,2 км]])</f>
        <v>7.8622685185185184E-2</v>
      </c>
      <c r="Y32" s="1">
        <v>6.2199074074074073E-2</v>
      </c>
      <c r="Z32" s="1">
        <f>SUM(Table1[[#This Row],[T1]],Table1[[#This Row],[52,2 км]])</f>
        <v>8.3368055555555556E-2</v>
      </c>
      <c r="AA32" s="1">
        <v>7.3900462962962959E-2</v>
      </c>
      <c r="AB32" s="1">
        <f>SUM(Table1[[#This Row],[T1]],Table1[[#This Row],[61,4 км]])</f>
        <v>9.5069444444444443E-2</v>
      </c>
      <c r="AC32" s="1">
        <v>7.6574074074074072E-2</v>
      </c>
      <c r="AD32" s="1">
        <f>SUM(Table1[[#This Row],[T1]],Table1[[#This Row],[63,9 км]])</f>
        <v>9.7743055555555555E-2</v>
      </c>
      <c r="AE32" s="1">
        <v>8.1469907407407408E-2</v>
      </c>
      <c r="AF32" s="1">
        <f>SUM(Table1[[#This Row],[T1]],Table1[[#This Row],[68,1 км]])</f>
        <v>0.10263888888888889</v>
      </c>
      <c r="AG32" s="1">
        <v>8.4699074074074066E-2</v>
      </c>
      <c r="AH32" s="1">
        <f>SUM(Table1[[#This Row],[T1]],Table1[[#This Row],[70,9 км]])</f>
        <v>0.10586805555555555</v>
      </c>
      <c r="AI32" s="1">
        <v>8.9432870370370357E-2</v>
      </c>
      <c r="AJ32" s="1">
        <f>SUM(Table1[[#This Row],[T1]],Table1[[#This Row],[74,9 км]])</f>
        <v>0.11060185185185184</v>
      </c>
      <c r="AK32" s="1">
        <v>0.10151620370370369</v>
      </c>
      <c r="AL32" s="1">
        <f>SUM(Table1[[#This Row],[T1]],Table1[[#This Row],[84,1 км]])</f>
        <v>0.12268518518518517</v>
      </c>
      <c r="AM32" s="1">
        <v>0.10434027777777777</v>
      </c>
      <c r="AN32" s="1">
        <f>SUM(Table1[[#This Row],[T1]],Table1[[#This Row],[86,6 км]])</f>
        <v>0.12550925925925926</v>
      </c>
      <c r="AO32" s="1">
        <v>0.10766203703703703</v>
      </c>
      <c r="AP32" s="1">
        <f>SUM(Table1[[#This Row],[T1]],Table1[[#This Row],[90 км]])</f>
        <v>0.12883101851851853</v>
      </c>
      <c r="AQ32" s="1">
        <v>0.12883101851851853</v>
      </c>
      <c r="AR32" s="1">
        <v>0.12983796296296296</v>
      </c>
      <c r="AS32" s="1">
        <v>3.8657407407407408E-3</v>
      </c>
      <c r="AT32" s="1">
        <f>SUM(Table1[[#This Row],[T2]],Table1[[#This Row],[1 км]])</f>
        <v>0.13370370370370371</v>
      </c>
      <c r="AU32" s="1">
        <v>1.300925925925926E-2</v>
      </c>
      <c r="AV32" s="1">
        <f>SUM(Table1[[#This Row],[T2]],Table1[[#This Row],[3,5 км]])</f>
        <v>0.14284722222222221</v>
      </c>
      <c r="AW32" s="1">
        <v>1.9745370370370371E-2</v>
      </c>
      <c r="AX32" s="1">
        <f>SUM(Table1[[#This Row],[T2]],Table1[[#This Row],[6 км]])</f>
        <v>0.14958333333333335</v>
      </c>
      <c r="AY32" s="1">
        <v>2.6990740740740742E-2</v>
      </c>
      <c r="AZ32" s="1">
        <f>SUM(Table1[[#This Row],[T2]],Table1[[#This Row],[8,5 км]])</f>
        <v>0.15682870370370369</v>
      </c>
      <c r="BA32" s="1">
        <v>3.2106481481481479E-2</v>
      </c>
      <c r="BB32" s="1">
        <f>SUM(Table1[[#This Row],[T2]],Table1[[#This Row],[10,5 км]])</f>
        <v>0.16194444444444445</v>
      </c>
      <c r="BC32" s="1">
        <v>3.6712962962962961E-2</v>
      </c>
      <c r="BD32" s="1">
        <f>SUM(Table1[[#This Row],[T2]],Table1[[#This Row],[11,5 км]])</f>
        <v>0.16655092592592591</v>
      </c>
      <c r="BE32" s="1">
        <v>4.6678240740740735E-2</v>
      </c>
      <c r="BF32" s="1">
        <f>SUM(Table1[[#This Row],[T2]],Table1[[#This Row],[14 км]])</f>
        <v>0.17651620370370369</v>
      </c>
      <c r="BG32" s="1">
        <v>5.3518518518518521E-2</v>
      </c>
      <c r="BH32" s="1">
        <f>SUM(Table1[[#This Row],[T2]],Table1[[#This Row],[16,5 км]])</f>
        <v>0.18335648148148148</v>
      </c>
      <c r="BI32" s="1">
        <v>6.0787037037037035E-2</v>
      </c>
      <c r="BJ32" s="1">
        <f>SUM(Table1[[#This Row],[T2]],Table1[[#This Row],[19 км]])</f>
        <v>0.19062499999999999</v>
      </c>
      <c r="BK32" s="1">
        <v>6.5659722222222217E-2</v>
      </c>
      <c r="BL32" s="1">
        <f>SUM(Table1[[#This Row],[T2]],Table1[[#This Row],[Финиш]])</f>
        <v>0.19549768518518518</v>
      </c>
      <c r="BM32" s="1">
        <v>0.19550925925925924</v>
      </c>
      <c r="BN32" s="1">
        <v>0</v>
      </c>
      <c r="BO32" s="1">
        <f>Table1[[#This Row],[Плавание]]-Table1[[#Totals],[Плавание]]</f>
        <v>2.5694444444444436E-3</v>
      </c>
      <c r="BP32" s="1">
        <f>Table1[[#This Row],[T1]]-Table1[[#Totals],[T1]]</f>
        <v>2.5115740740740758E-3</v>
      </c>
      <c r="BQ32" s="1">
        <f>Table1[[#This Row],[16 км_]]-Table1[[#Totals],[16 км_]]</f>
        <v>5.5208333333333359E-3</v>
      </c>
      <c r="BR32" s="1">
        <f>Table1[[#This Row],[18,5 км_]]-Table1[[#Totals],[18,5 км_]]</f>
        <v>5.8680555555555569E-3</v>
      </c>
      <c r="BS32" s="1">
        <f>Table1[[#This Row],[22,7 км_]]-Table1[[#Totals],[22,7 км_]]</f>
        <v>6.5624999999999989E-3</v>
      </c>
      <c r="BT32" s="1">
        <f>Table1[[#This Row],[38,7 км_]]-Table1[[#Totals],[38,7 км_]]</f>
        <v>9.3402777777777807E-3</v>
      </c>
      <c r="BU32" s="1">
        <f>Table1[[#This Row],[41,2 км_]]-Table1[[#Totals],[41,2 км_]]</f>
        <v>9.6990740740740822E-3</v>
      </c>
      <c r="BV32" s="1">
        <f>Table1[[#This Row],[45,4 км_]]-Table1[[#Totals],[45,4 км_]]</f>
        <v>1.0312500000000002E-2</v>
      </c>
      <c r="BW32" s="1">
        <f>Table1[[#This Row],[48,2 км_]]-Table1[[#Totals],[48,2 км_]]</f>
        <v>1.0775462962962959E-2</v>
      </c>
      <c r="BX32" s="1">
        <f>Table1[[#This Row],[52,2 км_]]-Table1[[#Totals],[52,2 км_]]</f>
        <v>1.1550925925925923E-2</v>
      </c>
      <c r="BY32" s="1">
        <f>Table1[[#This Row],[61,4 км_]]-Table1[[#Totals],[61,4 км_]]</f>
        <v>1.3298611111111094E-2</v>
      </c>
      <c r="BZ32" s="1">
        <f>Table1[[#This Row],[63,9 км_]]-Table1[[#Totals],[63,9 км_]]</f>
        <v>1.3576388888888888E-2</v>
      </c>
      <c r="CA32" s="1">
        <f>Table1[[#This Row],[68,1 км_]]-Table1[[#Totals],[68,1 км_]]</f>
        <v>1.4050925925925939E-2</v>
      </c>
      <c r="CB32" s="1">
        <f>Table1[[#This Row],[70,9 км_]]-Table1[[#Totals],[70,9 км_]]</f>
        <v>1.4398148148148146E-2</v>
      </c>
      <c r="CC32" s="1">
        <f>Table1[[#This Row],[74,9 км_]]-Table1[[#Totals],[74,9 км_]]</f>
        <v>1.489583333333333E-2</v>
      </c>
      <c r="CD32" s="1">
        <f>Table1[[#This Row],[84,1 км_]]-Table1[[#Totals],[84,1 км_]]</f>
        <v>1.6365740740740736E-2</v>
      </c>
      <c r="CE32" s="1">
        <f>Table1[[#This Row],[86,6 км_]]-Table1[[#Totals],[86,6 км_]]</f>
        <v>1.6863425925925934E-2</v>
      </c>
      <c r="CF32" s="1">
        <f>Table1[[#This Row],[90 км_]]-Table1[[#Totals],[90 км_]]</f>
        <v>1.7476851851851855E-2</v>
      </c>
      <c r="CG32" s="1">
        <f>Table1[[#This Row],[T2]]-Table1[[#Totals],[T2]]</f>
        <v>1.7291666666666664E-2</v>
      </c>
      <c r="CH32" s="1">
        <f>Table1[[#This Row],[1 км_]]-Table1[[#Totals],[1 км_]]</f>
        <v>1.7847222222222237E-2</v>
      </c>
      <c r="CI32" s="1">
        <f>Table1[[#This Row],[3,5 км_]]-Table1[[#Totals],[3,5 км_]]</f>
        <v>1.9374999999999989E-2</v>
      </c>
      <c r="CJ32" s="1">
        <f>Table1[[#This Row],[6 км_]]-Table1[[#Totals],[6 км_]]</f>
        <v>2.086805555555557E-2</v>
      </c>
      <c r="CK32" s="1">
        <f>Table1[[#This Row],[8,5 км_]]-Table1[[#Totals],[8,5 км_]]</f>
        <v>2.241898148148147E-2</v>
      </c>
      <c r="CL32" s="1">
        <f>Table1[[#This Row],[10,5 км_]]-Table1[[#Totals],[10,5 км_]]</f>
        <v>2.3564814814814816E-2</v>
      </c>
      <c r="CM32" s="1">
        <f>Table1[[#This Row],[11,5 км_]]-Table1[[#Totals],[11,5 км_]]</f>
        <v>2.4780092592592562E-2</v>
      </c>
      <c r="CN32" s="1">
        <f>Table1[[#This Row],[14 км_]]-Table1[[#Totals],[14 км_]]</f>
        <v>2.7037037037037026E-2</v>
      </c>
      <c r="CO32" s="1">
        <f>Table1[[#This Row],[16,5 км_]]-Table1[[#Totals],[16,5 км_]]</f>
        <v>2.8356481481481483E-2</v>
      </c>
      <c r="CP32" s="1">
        <f>Table1[[#This Row],[19 км_]]-Table1[[#Totals],[19 км_]]</f>
        <v>2.9629629629629617E-2</v>
      </c>
      <c r="CQ32" s="1">
        <f>Table1[[#This Row],[21,1 км_]]-Table1[[#Totals],[21,1 км_]]</f>
        <v>3.0162037037037015E-2</v>
      </c>
    </row>
    <row r="33" spans="1:95" x14ac:dyDescent="0.2">
      <c r="A33">
        <v>32</v>
      </c>
      <c r="B33">
        <v>91</v>
      </c>
      <c r="C33" t="s">
        <v>113</v>
      </c>
      <c r="D33" t="s">
        <v>114</v>
      </c>
      <c r="E33">
        <v>47</v>
      </c>
      <c r="F33" t="s">
        <v>46</v>
      </c>
      <c r="G33" t="s">
        <v>115</v>
      </c>
      <c r="H33" t="s">
        <v>103</v>
      </c>
      <c r="I33" s="1">
        <v>2.326388888888889E-2</v>
      </c>
      <c r="J33" s="1">
        <v>2.4687499999999998E-2</v>
      </c>
      <c r="K33" s="1">
        <v>1.8136574074074072E-2</v>
      </c>
      <c r="L33" s="1">
        <f>SUM(Table1[[#This Row],[T1]],Table1[[#This Row],[16 км]])</f>
        <v>4.282407407407407E-2</v>
      </c>
      <c r="M33" s="1">
        <v>2.0636574074074075E-2</v>
      </c>
      <c r="N33" s="1">
        <f>SUM(Table1[[#This Row],[T1]],Table1[[#This Row],[18,5 км]])</f>
        <v>4.5324074074074072E-2</v>
      </c>
      <c r="O33" s="1">
        <v>2.5150462962962961E-2</v>
      </c>
      <c r="P33" s="1">
        <f>SUM(Table1[[#This Row],[T1]],Table1[[#This Row],[22,7 км]])</f>
        <v>4.9837962962962959E-2</v>
      </c>
      <c r="Q33" s="1">
        <v>4.3275462962962967E-2</v>
      </c>
      <c r="R33" s="1">
        <f>SUM(Table1[[#This Row],[T1]],Table1[[#This Row],[38,7 км]])</f>
        <v>6.7962962962962961E-2</v>
      </c>
      <c r="S33" s="1">
        <v>4.5879629629629631E-2</v>
      </c>
      <c r="T33" s="1">
        <f>SUM(Table1[[#This Row],[T1]],Table1[[#This Row],[41,2 км]])</f>
        <v>7.0567129629629632E-2</v>
      </c>
      <c r="U33" s="1">
        <v>5.0497685185185187E-2</v>
      </c>
      <c r="V33" s="1">
        <f>SUM(Table1[[#This Row],[T1]],Table1[[#This Row],[45,4 км]])</f>
        <v>7.5185185185185188E-2</v>
      </c>
      <c r="W33" s="1">
        <v>5.3425925925925925E-2</v>
      </c>
      <c r="X33" s="1">
        <f>SUM(Table1[[#This Row],[T1]],Table1[[#This Row],[48,2 км]])</f>
        <v>7.8113425925925919E-2</v>
      </c>
      <c r="Y33" s="1">
        <v>5.7870370370370371E-2</v>
      </c>
      <c r="Z33" s="1">
        <f>SUM(Table1[[#This Row],[T1]],Table1[[#This Row],[52,2 км]])</f>
        <v>8.2557870370370365E-2</v>
      </c>
      <c r="AA33" s="1">
        <v>6.8541666666666667E-2</v>
      </c>
      <c r="AB33" s="1">
        <f>SUM(Table1[[#This Row],[T1]],Table1[[#This Row],[61,4 км]])</f>
        <v>9.3229166666666669E-2</v>
      </c>
      <c r="AC33" s="1">
        <v>7.0960648148148148E-2</v>
      </c>
      <c r="AD33" s="1">
        <f>SUM(Table1[[#This Row],[T1]],Table1[[#This Row],[63,9 км]])</f>
        <v>9.5648148148148149E-2</v>
      </c>
      <c r="AE33" s="1">
        <v>7.5497685185185182E-2</v>
      </c>
      <c r="AF33" s="1">
        <f>SUM(Table1[[#This Row],[T1]],Table1[[#This Row],[68,1 км]])</f>
        <v>0.10018518518518518</v>
      </c>
      <c r="AG33" s="1">
        <v>7.8391203703703713E-2</v>
      </c>
      <c r="AH33" s="1">
        <f>SUM(Table1[[#This Row],[T1]],Table1[[#This Row],[70,9 км]])</f>
        <v>0.10307870370370371</v>
      </c>
      <c r="AI33" s="1">
        <v>8.2662037037037034E-2</v>
      </c>
      <c r="AJ33" s="1">
        <f>SUM(Table1[[#This Row],[T1]],Table1[[#This Row],[74,9 км]])</f>
        <v>0.10734953703703703</v>
      </c>
      <c r="AK33" s="1">
        <v>9.3425925925925926E-2</v>
      </c>
      <c r="AL33" s="1">
        <f>SUM(Table1[[#This Row],[T1]],Table1[[#This Row],[84,1 км]])</f>
        <v>0.11811342592592593</v>
      </c>
      <c r="AM33" s="1">
        <v>9.5937500000000009E-2</v>
      </c>
      <c r="AN33" s="1">
        <f>SUM(Table1[[#This Row],[T1]],Table1[[#This Row],[86,6 км]])</f>
        <v>0.12062500000000001</v>
      </c>
      <c r="AO33" s="1">
        <v>9.898148148148149E-2</v>
      </c>
      <c r="AP33" s="1">
        <f>SUM(Table1[[#This Row],[T1]],Table1[[#This Row],[90 км]])</f>
        <v>0.12366898148148149</v>
      </c>
      <c r="AQ33" s="1">
        <v>0.12366898148148148</v>
      </c>
      <c r="AR33" s="1">
        <v>0.12554398148148146</v>
      </c>
      <c r="AS33" s="1">
        <v>4.340277777777778E-3</v>
      </c>
      <c r="AT33" s="1">
        <f>SUM(Table1[[#This Row],[T2]],Table1[[#This Row],[1 км]])</f>
        <v>0.12988425925925925</v>
      </c>
      <c r="AU33" s="1">
        <v>1.4374999999999999E-2</v>
      </c>
      <c r="AV33" s="1">
        <f>SUM(Table1[[#This Row],[T2]],Table1[[#This Row],[3,5 км]])</f>
        <v>0.13991898148148146</v>
      </c>
      <c r="AW33" s="1">
        <v>2.1504629629629627E-2</v>
      </c>
      <c r="AX33" s="1">
        <f>SUM(Table1[[#This Row],[T2]],Table1[[#This Row],[6 км]])</f>
        <v>0.14704861111111109</v>
      </c>
      <c r="AY33" s="1">
        <v>2.9108796296296296E-2</v>
      </c>
      <c r="AZ33" s="1">
        <f>SUM(Table1[[#This Row],[T2]],Table1[[#This Row],[8,5 км]])</f>
        <v>0.15465277777777775</v>
      </c>
      <c r="BA33" s="1">
        <v>3.4502314814814812E-2</v>
      </c>
      <c r="BB33" s="1">
        <f>SUM(Table1[[#This Row],[T2]],Table1[[#This Row],[10,5 км]])</f>
        <v>0.16004629629629627</v>
      </c>
      <c r="BC33" s="1">
        <v>3.9120370370370368E-2</v>
      </c>
      <c r="BD33" s="1">
        <f>SUM(Table1[[#This Row],[T2]],Table1[[#This Row],[11,5 км]])</f>
        <v>0.16466435185185183</v>
      </c>
      <c r="BE33" s="1">
        <v>4.9560185185185186E-2</v>
      </c>
      <c r="BF33" s="1">
        <f>SUM(Table1[[#This Row],[T2]],Table1[[#This Row],[14 км]])</f>
        <v>0.17510416666666664</v>
      </c>
      <c r="BG33" s="1">
        <v>5.7175925925925929E-2</v>
      </c>
      <c r="BH33" s="1">
        <f>SUM(Table1[[#This Row],[T2]],Table1[[#This Row],[16,5 км]])</f>
        <v>0.1827199074074074</v>
      </c>
      <c r="BI33" s="1">
        <v>6.5011574074074083E-2</v>
      </c>
      <c r="BJ33" s="1">
        <f>SUM(Table1[[#This Row],[T2]],Table1[[#This Row],[19 км]])</f>
        <v>0.19055555555555553</v>
      </c>
      <c r="BK33" s="1">
        <v>7.0416666666666669E-2</v>
      </c>
      <c r="BL33" s="1">
        <f>SUM(Table1[[#This Row],[T2]],Table1[[#This Row],[Финиш]])</f>
        <v>0.19596064814814812</v>
      </c>
      <c r="BM33" s="1">
        <v>0.19596064814814815</v>
      </c>
      <c r="BN33" s="1">
        <v>0</v>
      </c>
      <c r="BO33" s="1">
        <f>Table1[[#This Row],[Плавание]]-Table1[[#Totals],[Плавание]]</f>
        <v>5.6597222222222222E-3</v>
      </c>
      <c r="BP33" s="1">
        <f>Table1[[#This Row],[T1]]-Table1[[#Totals],[T1]]</f>
        <v>6.0300925925925904E-3</v>
      </c>
      <c r="BQ33" s="1">
        <f>Table1[[#This Row],[16 км_]]-Table1[[#Totals],[16 км_]]</f>
        <v>7.2569444444444409E-3</v>
      </c>
      <c r="BR33" s="1">
        <f>Table1[[#This Row],[18,5 км_]]-Table1[[#Totals],[18,5 км_]]</f>
        <v>7.4074074074074042E-3</v>
      </c>
      <c r="BS33" s="1">
        <f>Table1[[#This Row],[22,7 км_]]-Table1[[#Totals],[22,7 км_]]</f>
        <v>7.8009259259259195E-3</v>
      </c>
      <c r="BT33" s="1">
        <f>Table1[[#This Row],[38,7 км_]]-Table1[[#Totals],[38,7 км_]]</f>
        <v>9.3749999999999944E-3</v>
      </c>
      <c r="BU33" s="1">
        <f>Table1[[#This Row],[41,2 км_]]-Table1[[#Totals],[41,2 км_]]</f>
        <v>9.6180555555555602E-3</v>
      </c>
      <c r="BV33" s="1">
        <f>Table1[[#This Row],[45,4 км_]]-Table1[[#Totals],[45,4 км_]]</f>
        <v>1.0023148148148156E-2</v>
      </c>
      <c r="BW33" s="1">
        <f>Table1[[#This Row],[48,2 км_]]-Table1[[#Totals],[48,2 км_]]</f>
        <v>1.0266203703703694E-2</v>
      </c>
      <c r="BX33" s="1">
        <f>Table1[[#This Row],[52,2 км_]]-Table1[[#Totals],[52,2 км_]]</f>
        <v>1.0740740740740731E-2</v>
      </c>
      <c r="BY33" s="1">
        <f>Table1[[#This Row],[61,4 км_]]-Table1[[#Totals],[61,4 км_]]</f>
        <v>1.145833333333332E-2</v>
      </c>
      <c r="BZ33" s="1">
        <f>Table1[[#This Row],[63,9 км_]]-Table1[[#Totals],[63,9 км_]]</f>
        <v>1.1481481481481481E-2</v>
      </c>
      <c r="CA33" s="1">
        <f>Table1[[#This Row],[68,1 км_]]-Table1[[#Totals],[68,1 км_]]</f>
        <v>1.1597222222222231E-2</v>
      </c>
      <c r="CB33" s="1">
        <f>Table1[[#This Row],[70,9 км_]]-Table1[[#Totals],[70,9 км_]]</f>
        <v>1.1608796296296311E-2</v>
      </c>
      <c r="CC33" s="1">
        <f>Table1[[#This Row],[74,9 км_]]-Table1[[#Totals],[74,9 км_]]</f>
        <v>1.1643518518518525E-2</v>
      </c>
      <c r="CD33" s="1">
        <f>Table1[[#This Row],[84,1 км_]]-Table1[[#Totals],[84,1 км_]]</f>
        <v>1.1793981481481489E-2</v>
      </c>
      <c r="CE33" s="1">
        <f>Table1[[#This Row],[86,6 км_]]-Table1[[#Totals],[86,6 км_]]</f>
        <v>1.197916666666668E-2</v>
      </c>
      <c r="CF33" s="1">
        <f>Table1[[#This Row],[90 км_]]-Table1[[#Totals],[90 км_]]</f>
        <v>1.231481481481482E-2</v>
      </c>
      <c r="CG33" s="1">
        <f>Table1[[#This Row],[T2]]-Table1[[#Totals],[T2]]</f>
        <v>1.2997685185185168E-2</v>
      </c>
      <c r="CH33" s="1">
        <f>Table1[[#This Row],[1 км_]]-Table1[[#Totals],[1 км_]]</f>
        <v>1.4027777777777778E-2</v>
      </c>
      <c r="CI33" s="1">
        <f>Table1[[#This Row],[3,5 км_]]-Table1[[#Totals],[3,5 км_]]</f>
        <v>1.6446759259259244E-2</v>
      </c>
      <c r="CJ33" s="1">
        <f>Table1[[#This Row],[6 км_]]-Table1[[#Totals],[6 км_]]</f>
        <v>1.8333333333333313E-2</v>
      </c>
      <c r="CK33" s="1">
        <f>Table1[[#This Row],[8,5 км_]]-Table1[[#Totals],[8,5 км_]]</f>
        <v>2.0243055555555528E-2</v>
      </c>
      <c r="CL33" s="1">
        <f>Table1[[#This Row],[10,5 км_]]-Table1[[#Totals],[10,5 км_]]</f>
        <v>2.166666666666664E-2</v>
      </c>
      <c r="CM33" s="1">
        <f>Table1[[#This Row],[11,5 км_]]-Table1[[#Totals],[11,5 км_]]</f>
        <v>2.289351851851848E-2</v>
      </c>
      <c r="CN33" s="1">
        <f>Table1[[#This Row],[14 км_]]-Table1[[#Totals],[14 км_]]</f>
        <v>2.5624999999999981E-2</v>
      </c>
      <c r="CO33" s="1">
        <f>Table1[[#This Row],[16,5 км_]]-Table1[[#Totals],[16,5 км_]]</f>
        <v>2.7719907407407401E-2</v>
      </c>
      <c r="CP33" s="1">
        <f>Table1[[#This Row],[19 км_]]-Table1[[#Totals],[19 км_]]</f>
        <v>2.9560185185185162E-2</v>
      </c>
      <c r="CQ33" s="1">
        <f>Table1[[#This Row],[21,1 км_]]-Table1[[#Totals],[21,1 км_]]</f>
        <v>3.0624999999999958E-2</v>
      </c>
    </row>
    <row r="34" spans="1:95" x14ac:dyDescent="0.2">
      <c r="A34">
        <v>33</v>
      </c>
      <c r="B34">
        <v>87</v>
      </c>
      <c r="C34" t="s">
        <v>116</v>
      </c>
      <c r="D34" t="s">
        <v>110</v>
      </c>
      <c r="E34">
        <v>43</v>
      </c>
      <c r="F34" t="s">
        <v>41</v>
      </c>
      <c r="G34" t="s">
        <v>117</v>
      </c>
      <c r="H34" t="s">
        <v>54</v>
      </c>
      <c r="I34" s="1">
        <v>2.2997685185185187E-2</v>
      </c>
      <c r="J34" s="1">
        <v>2.4016203703703706E-2</v>
      </c>
      <c r="K34" s="1">
        <v>1.7916666666666668E-2</v>
      </c>
      <c r="L34" s="1">
        <f>SUM(Table1[[#This Row],[T1]],Table1[[#This Row],[16 км]])</f>
        <v>4.193287037037037E-2</v>
      </c>
      <c r="M34" s="1">
        <v>2.0416666666666666E-2</v>
      </c>
      <c r="N34" s="1">
        <f>SUM(Table1[[#This Row],[T1]],Table1[[#This Row],[18,5 км]])</f>
        <v>4.4432870370370373E-2</v>
      </c>
      <c r="O34" s="1">
        <v>2.4861111111111108E-2</v>
      </c>
      <c r="P34" s="1">
        <f>SUM(Table1[[#This Row],[T1]],Table1[[#This Row],[22,7 км]])</f>
        <v>4.8877314814814818E-2</v>
      </c>
      <c r="Q34" s="1">
        <v>4.2696759259259261E-2</v>
      </c>
      <c r="R34" s="1">
        <f>SUM(Table1[[#This Row],[T1]],Table1[[#This Row],[38,7 км]])</f>
        <v>6.6712962962962974E-2</v>
      </c>
      <c r="S34" s="1">
        <v>4.5277777777777778E-2</v>
      </c>
      <c r="T34" s="1">
        <f>SUM(Table1[[#This Row],[T1]],Table1[[#This Row],[41,2 км]])</f>
        <v>6.9293981481481484E-2</v>
      </c>
      <c r="U34" s="1">
        <v>4.9861111111111113E-2</v>
      </c>
      <c r="V34" s="1">
        <f>SUM(Table1[[#This Row],[T1]],Table1[[#This Row],[45,4 км]])</f>
        <v>7.3877314814814826E-2</v>
      </c>
      <c r="W34" s="1">
        <v>5.2893518518518513E-2</v>
      </c>
      <c r="X34" s="1">
        <f>SUM(Table1[[#This Row],[T1]],Table1[[#This Row],[48,2 км]])</f>
        <v>7.6909722222222227E-2</v>
      </c>
      <c r="Y34" s="1">
        <v>5.7372685185185186E-2</v>
      </c>
      <c r="Z34" s="1">
        <f>SUM(Table1[[#This Row],[T1]],Table1[[#This Row],[52,2 км]])</f>
        <v>8.1388888888888899E-2</v>
      </c>
      <c r="AA34" s="1">
        <v>6.8472222222222226E-2</v>
      </c>
      <c r="AB34" s="1">
        <f>SUM(Table1[[#This Row],[T1]],Table1[[#This Row],[61,4 км]])</f>
        <v>9.2488425925925932E-2</v>
      </c>
      <c r="AC34" s="1">
        <v>7.1018518518518522E-2</v>
      </c>
      <c r="AD34" s="1">
        <f>SUM(Table1[[#This Row],[T1]],Table1[[#This Row],[63,9 км]])</f>
        <v>9.5034722222222229E-2</v>
      </c>
      <c r="AE34" s="1">
        <v>7.5763888888888895E-2</v>
      </c>
      <c r="AF34" s="1">
        <f>SUM(Table1[[#This Row],[T1]],Table1[[#This Row],[68,1 км]])</f>
        <v>9.9780092592592601E-2</v>
      </c>
      <c r="AG34" s="1">
        <v>7.8807870370370361E-2</v>
      </c>
      <c r="AH34" s="1">
        <f>SUM(Table1[[#This Row],[T1]],Table1[[#This Row],[70,9 км]])</f>
        <v>0.10282407407407407</v>
      </c>
      <c r="AI34" s="1">
        <v>8.324074074074074E-2</v>
      </c>
      <c r="AJ34" s="1">
        <f>SUM(Table1[[#This Row],[T1]],Table1[[#This Row],[74,9 км]])</f>
        <v>0.10725694444444445</v>
      </c>
      <c r="AK34" s="1">
        <v>9.447916666666667E-2</v>
      </c>
      <c r="AL34" s="1">
        <f>SUM(Table1[[#This Row],[T1]],Table1[[#This Row],[84,1 км]])</f>
        <v>0.11849537037037038</v>
      </c>
      <c r="AM34" s="1">
        <v>9.7048611111111113E-2</v>
      </c>
      <c r="AN34" s="1">
        <f>SUM(Table1[[#This Row],[T1]],Table1[[#This Row],[86,6 км]])</f>
        <v>0.12106481481481482</v>
      </c>
      <c r="AO34" s="1">
        <v>0.1001851851851852</v>
      </c>
      <c r="AP34" s="1">
        <f>SUM(Table1[[#This Row],[T1]],Table1[[#This Row],[90 км]])</f>
        <v>0.1242013888888889</v>
      </c>
      <c r="AQ34" s="1">
        <v>0.12421296296296297</v>
      </c>
      <c r="AR34" s="1">
        <v>0.12528935185185186</v>
      </c>
      <c r="AS34" s="1">
        <v>4.2129629629629626E-3</v>
      </c>
      <c r="AT34" s="1">
        <f>SUM(Table1[[#This Row],[T2]],Table1[[#This Row],[1 км]])</f>
        <v>0.12950231481481483</v>
      </c>
      <c r="AU34" s="1">
        <v>1.4189814814814815E-2</v>
      </c>
      <c r="AV34" s="1">
        <f>SUM(Table1[[#This Row],[T2]],Table1[[#This Row],[3,5 км]])</f>
        <v>0.13947916666666668</v>
      </c>
      <c r="AW34" s="1">
        <v>2.1666666666666667E-2</v>
      </c>
      <c r="AX34" s="1">
        <f>SUM(Table1[[#This Row],[T2]],Table1[[#This Row],[6 км]])</f>
        <v>0.14695601851851853</v>
      </c>
      <c r="AY34" s="1">
        <v>2.9756944444444447E-2</v>
      </c>
      <c r="AZ34" s="1">
        <f>SUM(Table1[[#This Row],[T2]],Table1[[#This Row],[8,5 км]])</f>
        <v>0.15504629629629629</v>
      </c>
      <c r="BA34" s="1">
        <v>3.5254629629629629E-2</v>
      </c>
      <c r="BB34" s="1">
        <f>SUM(Table1[[#This Row],[T2]],Table1[[#This Row],[10,5 км]])</f>
        <v>0.1605439814814815</v>
      </c>
      <c r="BC34" s="1">
        <v>3.9942129629629626E-2</v>
      </c>
      <c r="BD34" s="1">
        <f>SUM(Table1[[#This Row],[T2]],Table1[[#This Row],[11,5 км]])</f>
        <v>0.16523148148148148</v>
      </c>
      <c r="BE34" s="1">
        <v>5.0428240740740739E-2</v>
      </c>
      <c r="BF34" s="1">
        <f>SUM(Table1[[#This Row],[T2]],Table1[[#This Row],[14 км]])</f>
        <v>0.17571759259259259</v>
      </c>
      <c r="BG34" s="1">
        <v>5.8078703703703709E-2</v>
      </c>
      <c r="BH34" s="1">
        <f>SUM(Table1[[#This Row],[T2]],Table1[[#This Row],[16,5 км]])</f>
        <v>0.18336805555555558</v>
      </c>
      <c r="BI34" s="1">
        <v>6.582175925925926E-2</v>
      </c>
      <c r="BJ34" s="1">
        <f>SUM(Table1[[#This Row],[T2]],Table1[[#This Row],[19 км]])</f>
        <v>0.19111111111111112</v>
      </c>
      <c r="BK34" s="1">
        <v>7.1331018518518516E-2</v>
      </c>
      <c r="BL34" s="1">
        <f>SUM(Table1[[#This Row],[T2]],Table1[[#This Row],[Финиш]])</f>
        <v>0.19662037037037039</v>
      </c>
      <c r="BM34" s="1">
        <v>0.19660879629629627</v>
      </c>
      <c r="BN34" s="1">
        <v>0</v>
      </c>
      <c r="BO34" s="1">
        <f>Table1[[#This Row],[Плавание]]-Table1[[#Totals],[Плавание]]</f>
        <v>5.3935185185185197E-3</v>
      </c>
      <c r="BP34" s="1">
        <f>Table1[[#This Row],[T1]]-Table1[[#Totals],[T1]]</f>
        <v>5.358796296296299E-3</v>
      </c>
      <c r="BQ34" s="1">
        <f>Table1[[#This Row],[16 км_]]-Table1[[#Totals],[16 км_]]</f>
        <v>6.3657407407407413E-3</v>
      </c>
      <c r="BR34" s="1">
        <f>Table1[[#This Row],[18,5 км_]]-Table1[[#Totals],[18,5 км_]]</f>
        <v>6.5162037037037046E-3</v>
      </c>
      <c r="BS34" s="1">
        <f>Table1[[#This Row],[22,7 км_]]-Table1[[#Totals],[22,7 км_]]</f>
        <v>6.8402777777777785E-3</v>
      </c>
      <c r="BT34" s="1">
        <f>Table1[[#This Row],[38,7 км_]]-Table1[[#Totals],[38,7 км_]]</f>
        <v>8.1250000000000072E-3</v>
      </c>
      <c r="BU34" s="1">
        <f>Table1[[#This Row],[41,2 км_]]-Table1[[#Totals],[41,2 км_]]</f>
        <v>8.344907407407412E-3</v>
      </c>
      <c r="BV34" s="1">
        <f>Table1[[#This Row],[45,4 км_]]-Table1[[#Totals],[45,4 км_]]</f>
        <v>8.715277777777794E-3</v>
      </c>
      <c r="BW34" s="1">
        <f>Table1[[#This Row],[48,2 км_]]-Table1[[#Totals],[48,2 км_]]</f>
        <v>9.0625000000000011E-3</v>
      </c>
      <c r="BX34" s="1">
        <f>Table1[[#This Row],[52,2 км_]]-Table1[[#Totals],[52,2 км_]]</f>
        <v>9.571759259259266E-3</v>
      </c>
      <c r="BY34" s="1">
        <f>Table1[[#This Row],[61,4 км_]]-Table1[[#Totals],[61,4 км_]]</f>
        <v>1.0717592592592584E-2</v>
      </c>
      <c r="BZ34" s="1">
        <f>Table1[[#This Row],[63,9 км_]]-Table1[[#Totals],[63,9 км_]]</f>
        <v>1.0868055555555561E-2</v>
      </c>
      <c r="CA34" s="1">
        <f>Table1[[#This Row],[68,1 км_]]-Table1[[#Totals],[68,1 км_]]</f>
        <v>1.1192129629629649E-2</v>
      </c>
      <c r="CB34" s="1">
        <f>Table1[[#This Row],[70,9 км_]]-Table1[[#Totals],[70,9 км_]]</f>
        <v>1.1354166666666665E-2</v>
      </c>
      <c r="CC34" s="1">
        <f>Table1[[#This Row],[74,9 км_]]-Table1[[#Totals],[74,9 км_]]</f>
        <v>1.1550925925925937E-2</v>
      </c>
      <c r="CD34" s="1">
        <f>Table1[[#This Row],[84,1 км_]]-Table1[[#Totals],[84,1 км_]]</f>
        <v>1.2175925925925937E-2</v>
      </c>
      <c r="CE34" s="1">
        <f>Table1[[#This Row],[86,6 км_]]-Table1[[#Totals],[86,6 км_]]</f>
        <v>1.2418981481481489E-2</v>
      </c>
      <c r="CF34" s="1">
        <f>Table1[[#This Row],[90 км_]]-Table1[[#Totals],[90 км_]]</f>
        <v>1.2847222222222232E-2</v>
      </c>
      <c r="CG34" s="1">
        <f>Table1[[#This Row],[T2]]-Table1[[#Totals],[T2]]</f>
        <v>1.2743055555555563E-2</v>
      </c>
      <c r="CH34" s="1">
        <f>Table1[[#This Row],[1 км_]]-Table1[[#Totals],[1 км_]]</f>
        <v>1.3645833333333357E-2</v>
      </c>
      <c r="CI34" s="1">
        <f>Table1[[#This Row],[3,5 км_]]-Table1[[#Totals],[3,5 км_]]</f>
        <v>1.6006944444444463E-2</v>
      </c>
      <c r="CJ34" s="1">
        <f>Table1[[#This Row],[6 км_]]-Table1[[#Totals],[6 км_]]</f>
        <v>1.8240740740740752E-2</v>
      </c>
      <c r="CK34" s="1">
        <f>Table1[[#This Row],[8,5 км_]]-Table1[[#Totals],[8,5 км_]]</f>
        <v>2.0636574074074071E-2</v>
      </c>
      <c r="CL34" s="1">
        <f>Table1[[#This Row],[10,5 км_]]-Table1[[#Totals],[10,5 км_]]</f>
        <v>2.2164351851851866E-2</v>
      </c>
      <c r="CM34" s="1">
        <f>Table1[[#This Row],[11,5 км_]]-Table1[[#Totals],[11,5 км_]]</f>
        <v>2.3460648148148133E-2</v>
      </c>
      <c r="CN34" s="1">
        <f>Table1[[#This Row],[14 км_]]-Table1[[#Totals],[14 км_]]</f>
        <v>2.6238425925925929E-2</v>
      </c>
      <c r="CO34" s="1">
        <f>Table1[[#This Row],[16,5 км_]]-Table1[[#Totals],[16,5 км_]]</f>
        <v>2.8368055555555577E-2</v>
      </c>
      <c r="CP34" s="1">
        <f>Table1[[#This Row],[19 км_]]-Table1[[#Totals],[19 км_]]</f>
        <v>3.0115740740740748E-2</v>
      </c>
      <c r="CQ34" s="1">
        <f>Table1[[#This Row],[21,1 км_]]-Table1[[#Totals],[21,1 км_]]</f>
        <v>3.1284722222222228E-2</v>
      </c>
    </row>
    <row r="35" spans="1:95" x14ac:dyDescent="0.2">
      <c r="A35">
        <v>34</v>
      </c>
      <c r="B35">
        <v>177</v>
      </c>
      <c r="C35" t="s">
        <v>118</v>
      </c>
      <c r="D35" t="s">
        <v>61</v>
      </c>
      <c r="E35">
        <v>48</v>
      </c>
      <c r="F35" t="s">
        <v>41</v>
      </c>
      <c r="G35" t="s">
        <v>50</v>
      </c>
      <c r="H35" t="s">
        <v>103</v>
      </c>
      <c r="I35" s="1">
        <v>2.1180555555555553E-2</v>
      </c>
      <c r="J35" s="1">
        <v>2.3020833333333334E-2</v>
      </c>
      <c r="K35" s="1">
        <v>1.8668981481481481E-2</v>
      </c>
      <c r="L35" s="1">
        <f>SUM(Table1[[#This Row],[T1]],Table1[[#This Row],[16 км]])</f>
        <v>4.1689814814814818E-2</v>
      </c>
      <c r="M35" s="1">
        <v>2.1226851851851854E-2</v>
      </c>
      <c r="N35" s="1">
        <f>SUM(Table1[[#This Row],[T1]],Table1[[#This Row],[18,5 км]])</f>
        <v>4.4247685185185189E-2</v>
      </c>
      <c r="O35" s="1">
        <v>2.568287037037037E-2</v>
      </c>
      <c r="P35" s="1">
        <f>SUM(Table1[[#This Row],[T1]],Table1[[#This Row],[22,7 км]])</f>
        <v>4.8703703703703707E-2</v>
      </c>
      <c r="Q35" s="1">
        <v>4.3587962962962967E-2</v>
      </c>
      <c r="R35" s="1">
        <f>SUM(Table1[[#This Row],[T1]],Table1[[#This Row],[38,7 км]])</f>
        <v>6.6608796296296305E-2</v>
      </c>
      <c r="S35" s="1">
        <v>4.6180555555555558E-2</v>
      </c>
      <c r="T35" s="1">
        <f>SUM(Table1[[#This Row],[T1]],Table1[[#This Row],[41,2 км]])</f>
        <v>6.9201388888888896E-2</v>
      </c>
      <c r="U35" s="1">
        <v>5.0740740740740746E-2</v>
      </c>
      <c r="V35" s="1">
        <f>SUM(Table1[[#This Row],[T1]],Table1[[#This Row],[45,4 км]])</f>
        <v>7.3761574074074077E-2</v>
      </c>
      <c r="W35" s="1">
        <v>5.3796296296296293E-2</v>
      </c>
      <c r="X35" s="1">
        <f>SUM(Table1[[#This Row],[T1]],Table1[[#This Row],[48,2 км]])</f>
        <v>7.6817129629629624E-2</v>
      </c>
      <c r="Y35" s="1">
        <v>5.8275462962962966E-2</v>
      </c>
      <c r="Z35" s="1">
        <f>SUM(Table1[[#This Row],[T1]],Table1[[#This Row],[52,2 км]])</f>
        <v>8.1296296296296297E-2</v>
      </c>
      <c r="AA35" s="1">
        <v>6.9178240740740735E-2</v>
      </c>
      <c r="AB35" s="1">
        <f>SUM(Table1[[#This Row],[T1]],Table1[[#This Row],[61,4 км]])</f>
        <v>9.2199074074074072E-2</v>
      </c>
      <c r="AC35" s="1">
        <v>7.1724537037037031E-2</v>
      </c>
      <c r="AD35" s="1">
        <f>SUM(Table1[[#This Row],[T1]],Table1[[#This Row],[63,9 км]])</f>
        <v>9.4745370370370369E-2</v>
      </c>
      <c r="AE35" s="1">
        <v>7.6504629629629631E-2</v>
      </c>
      <c r="AF35" s="1">
        <f>SUM(Table1[[#This Row],[T1]],Table1[[#This Row],[68,1 км]])</f>
        <v>9.9525462962962968E-2</v>
      </c>
      <c r="AG35" s="1">
        <v>7.9606481481481486E-2</v>
      </c>
      <c r="AH35" s="1">
        <f>SUM(Table1[[#This Row],[T1]],Table1[[#This Row],[70,9 км]])</f>
        <v>0.10262731481481482</v>
      </c>
      <c r="AI35" s="1">
        <v>8.4097222222222226E-2</v>
      </c>
      <c r="AJ35" s="1">
        <f>SUM(Table1[[#This Row],[T1]],Table1[[#This Row],[74,9 км]])</f>
        <v>0.10711805555555556</v>
      </c>
      <c r="AK35" s="1">
        <v>9.5370370370370369E-2</v>
      </c>
      <c r="AL35" s="1">
        <f>SUM(Table1[[#This Row],[T1]],Table1[[#This Row],[84,1 км]])</f>
        <v>0.11839120370370371</v>
      </c>
      <c r="AM35" s="1">
        <v>9.7939814814814827E-2</v>
      </c>
      <c r="AN35" s="1">
        <f>SUM(Table1[[#This Row],[T1]],Table1[[#This Row],[86,6 км]])</f>
        <v>0.12096064814814816</v>
      </c>
      <c r="AO35" s="1">
        <v>0.10112268518518519</v>
      </c>
      <c r="AP35" s="1">
        <f>SUM(Table1[[#This Row],[T1]],Table1[[#This Row],[90 км]])</f>
        <v>0.12414351851851853</v>
      </c>
      <c r="AQ35" s="1">
        <v>0.12414351851851851</v>
      </c>
      <c r="AR35" s="1">
        <v>0.12560185185185185</v>
      </c>
      <c r="AS35" s="1">
        <v>4.2592592592592595E-3</v>
      </c>
      <c r="AT35" s="1">
        <f>SUM(Table1[[#This Row],[T2]],Table1[[#This Row],[1 км]])</f>
        <v>0.12986111111111112</v>
      </c>
      <c r="AU35" s="1">
        <v>1.4178240740740741E-2</v>
      </c>
      <c r="AV35" s="1">
        <f>SUM(Table1[[#This Row],[T2]],Table1[[#This Row],[3,5 км]])</f>
        <v>0.13978009259259261</v>
      </c>
      <c r="AW35" s="1">
        <v>2.1770833333333336E-2</v>
      </c>
      <c r="AX35" s="1">
        <f>SUM(Table1[[#This Row],[T2]],Table1[[#This Row],[6 км]])</f>
        <v>0.1473726851851852</v>
      </c>
      <c r="AY35" s="1">
        <v>2.9421296296296296E-2</v>
      </c>
      <c r="AZ35" s="1">
        <f>SUM(Table1[[#This Row],[T2]],Table1[[#This Row],[8,5 км]])</f>
        <v>0.15502314814814816</v>
      </c>
      <c r="BA35" s="1">
        <v>3.4849537037037033E-2</v>
      </c>
      <c r="BB35" s="1">
        <f>SUM(Table1[[#This Row],[T2]],Table1[[#This Row],[10,5 км]])</f>
        <v>0.16045138888888888</v>
      </c>
      <c r="BC35" s="1">
        <v>3.9548611111111111E-2</v>
      </c>
      <c r="BD35" s="1">
        <f>SUM(Table1[[#This Row],[T2]],Table1[[#This Row],[11,5 км]])</f>
        <v>0.16515046296296296</v>
      </c>
      <c r="BE35" s="1">
        <v>5.004629629629629E-2</v>
      </c>
      <c r="BF35" s="1">
        <f>SUM(Table1[[#This Row],[T2]],Table1[[#This Row],[14 км]])</f>
        <v>0.17564814814814814</v>
      </c>
      <c r="BG35" s="1">
        <v>5.7708333333333334E-2</v>
      </c>
      <c r="BH35" s="1">
        <f>SUM(Table1[[#This Row],[T2]],Table1[[#This Row],[16,5 км]])</f>
        <v>0.18331018518518519</v>
      </c>
      <c r="BI35" s="1">
        <v>6.5555555555555547E-2</v>
      </c>
      <c r="BJ35" s="1">
        <f>SUM(Table1[[#This Row],[T2]],Table1[[#This Row],[19 км]])</f>
        <v>0.19115740740740739</v>
      </c>
      <c r="BK35" s="1">
        <v>7.105324074074075E-2</v>
      </c>
      <c r="BL35" s="1">
        <f>SUM(Table1[[#This Row],[T2]],Table1[[#This Row],[Финиш]])</f>
        <v>0.19665509259259262</v>
      </c>
      <c r="BM35" s="1">
        <v>0.1966435185185185</v>
      </c>
      <c r="BN35" s="1">
        <v>0</v>
      </c>
      <c r="BO35" s="1">
        <f>Table1[[#This Row],[Плавание]]-Table1[[#Totals],[Плавание]]</f>
        <v>3.5763888888888859E-3</v>
      </c>
      <c r="BP35" s="1">
        <f>Table1[[#This Row],[T1]]-Table1[[#Totals],[T1]]</f>
        <v>4.3634259259259268E-3</v>
      </c>
      <c r="BQ35" s="1">
        <f>Table1[[#This Row],[16 км_]]-Table1[[#Totals],[16 км_]]</f>
        <v>6.1226851851851893E-3</v>
      </c>
      <c r="BR35" s="1">
        <f>Table1[[#This Row],[18,5 км_]]-Table1[[#Totals],[18,5 км_]]</f>
        <v>6.3310185185185205E-3</v>
      </c>
      <c r="BS35" s="1">
        <f>Table1[[#This Row],[22,7 км_]]-Table1[[#Totals],[22,7 км_]]</f>
        <v>6.666666666666668E-3</v>
      </c>
      <c r="BT35" s="1">
        <f>Table1[[#This Row],[38,7 км_]]-Table1[[#Totals],[38,7 км_]]</f>
        <v>8.0208333333333381E-3</v>
      </c>
      <c r="BU35" s="1">
        <f>Table1[[#This Row],[41,2 км_]]-Table1[[#Totals],[41,2 км_]]</f>
        <v>8.2523148148148234E-3</v>
      </c>
      <c r="BV35" s="1">
        <f>Table1[[#This Row],[45,4 км_]]-Table1[[#Totals],[45,4 км_]]</f>
        <v>8.5995370370370444E-3</v>
      </c>
      <c r="BW35" s="1">
        <f>Table1[[#This Row],[48,2 км_]]-Table1[[#Totals],[48,2 км_]]</f>
        <v>8.9699074074073987E-3</v>
      </c>
      <c r="BX35" s="1">
        <f>Table1[[#This Row],[52,2 км_]]-Table1[[#Totals],[52,2 км_]]</f>
        <v>9.4791666666666635E-3</v>
      </c>
      <c r="BY35" s="1">
        <f>Table1[[#This Row],[61,4 км_]]-Table1[[#Totals],[61,4 км_]]</f>
        <v>1.0428240740740724E-2</v>
      </c>
      <c r="BZ35" s="1">
        <f>Table1[[#This Row],[63,9 км_]]-Table1[[#Totals],[63,9 км_]]</f>
        <v>1.0578703703703701E-2</v>
      </c>
      <c r="CA35" s="1">
        <f>Table1[[#This Row],[68,1 км_]]-Table1[[#Totals],[68,1 км_]]</f>
        <v>1.0937500000000017E-2</v>
      </c>
      <c r="CB35" s="1">
        <f>Table1[[#This Row],[70,9 км_]]-Table1[[#Totals],[70,9 км_]]</f>
        <v>1.1157407407407421E-2</v>
      </c>
      <c r="CC35" s="1">
        <f>Table1[[#This Row],[74,9 км_]]-Table1[[#Totals],[74,9 км_]]</f>
        <v>1.1412037037037054E-2</v>
      </c>
      <c r="CD35" s="1">
        <f>Table1[[#This Row],[84,1 км_]]-Table1[[#Totals],[84,1 км_]]</f>
        <v>1.2071759259259268E-2</v>
      </c>
      <c r="CE35" s="1">
        <f>Table1[[#This Row],[86,6 км_]]-Table1[[#Totals],[86,6 км_]]</f>
        <v>1.2314814814814834E-2</v>
      </c>
      <c r="CF35" s="1">
        <f>Table1[[#This Row],[90 км_]]-Table1[[#Totals],[90 км_]]</f>
        <v>1.2789351851851857E-2</v>
      </c>
      <c r="CG35" s="1">
        <f>Table1[[#This Row],[T2]]-Table1[[#Totals],[T2]]</f>
        <v>1.3055555555555556E-2</v>
      </c>
      <c r="CH35" s="1">
        <f>Table1[[#This Row],[1 км_]]-Table1[[#Totals],[1 км_]]</f>
        <v>1.4004629629629645E-2</v>
      </c>
      <c r="CI35" s="1">
        <f>Table1[[#This Row],[3,5 км_]]-Table1[[#Totals],[3,5 км_]]</f>
        <v>1.6307870370370389E-2</v>
      </c>
      <c r="CJ35" s="1">
        <f>Table1[[#This Row],[6 км_]]-Table1[[#Totals],[6 км_]]</f>
        <v>1.8657407407407428E-2</v>
      </c>
      <c r="CK35" s="1">
        <f>Table1[[#This Row],[8,5 км_]]-Table1[[#Totals],[8,5 км_]]</f>
        <v>2.0613425925925938E-2</v>
      </c>
      <c r="CL35" s="1">
        <f>Table1[[#This Row],[10,5 км_]]-Table1[[#Totals],[10,5 км_]]</f>
        <v>2.2071759259259249E-2</v>
      </c>
      <c r="CM35" s="1">
        <f>Table1[[#This Row],[11,5 км_]]-Table1[[#Totals],[11,5 км_]]</f>
        <v>2.3379629629629611E-2</v>
      </c>
      <c r="CN35" s="1">
        <f>Table1[[#This Row],[14 км_]]-Table1[[#Totals],[14 км_]]</f>
        <v>2.6168981481481474E-2</v>
      </c>
      <c r="CO35" s="1">
        <f>Table1[[#This Row],[16,5 км_]]-Table1[[#Totals],[16,5 км_]]</f>
        <v>2.8310185185185188E-2</v>
      </c>
      <c r="CP35" s="1">
        <f>Table1[[#This Row],[19 км_]]-Table1[[#Totals],[19 км_]]</f>
        <v>3.0162037037037015E-2</v>
      </c>
      <c r="CQ35" s="1">
        <f>Table1[[#This Row],[21,1 км_]]-Table1[[#Totals],[21,1 км_]]</f>
        <v>3.1319444444444455E-2</v>
      </c>
    </row>
    <row r="36" spans="1:95" x14ac:dyDescent="0.2">
      <c r="A36">
        <v>35</v>
      </c>
      <c r="B36">
        <v>65</v>
      </c>
      <c r="C36" t="s">
        <v>119</v>
      </c>
      <c r="D36" t="s">
        <v>120</v>
      </c>
      <c r="E36">
        <v>46</v>
      </c>
      <c r="F36" t="s">
        <v>46</v>
      </c>
      <c r="G36" t="s">
        <v>121</v>
      </c>
      <c r="H36" t="s">
        <v>103</v>
      </c>
      <c r="I36" s="1">
        <v>2.476851851851852E-2</v>
      </c>
      <c r="J36" s="1">
        <v>2.6828703703703702E-2</v>
      </c>
      <c r="K36" s="1">
        <v>1.7800925925925925E-2</v>
      </c>
      <c r="L36" s="1">
        <f>SUM(Table1[[#This Row],[T1]],Table1[[#This Row],[16 км]])</f>
        <v>4.462962962962963E-2</v>
      </c>
      <c r="M36" s="1">
        <v>2.0312500000000001E-2</v>
      </c>
      <c r="N36" s="1">
        <f>SUM(Table1[[#This Row],[T1]],Table1[[#This Row],[18,5 км]])</f>
        <v>4.7141203703703699E-2</v>
      </c>
      <c r="O36" s="1">
        <v>2.461805555555556E-2</v>
      </c>
      <c r="P36" s="1">
        <f>SUM(Table1[[#This Row],[T1]],Table1[[#This Row],[22,7 км]])</f>
        <v>5.1446759259259262E-2</v>
      </c>
      <c r="Q36" s="1">
        <v>4.2106481481481488E-2</v>
      </c>
      <c r="R36" s="1">
        <f>SUM(Table1[[#This Row],[T1]],Table1[[#This Row],[38,7 км]])</f>
        <v>6.8935185185185183E-2</v>
      </c>
      <c r="S36" s="1">
        <v>4.4583333333333336E-2</v>
      </c>
      <c r="T36" s="1">
        <f>SUM(Table1[[#This Row],[T1]],Table1[[#This Row],[41,2 км]])</f>
        <v>7.1412037037037038E-2</v>
      </c>
      <c r="U36" s="1">
        <v>4.8958333333333333E-2</v>
      </c>
      <c r="V36" s="1">
        <f>SUM(Table1[[#This Row],[T1]],Table1[[#This Row],[45,4 км]])</f>
        <v>7.5787037037037042E-2</v>
      </c>
      <c r="W36" s="1">
        <v>5.1805555555555556E-2</v>
      </c>
      <c r="X36" s="1">
        <f>SUM(Table1[[#This Row],[T1]],Table1[[#This Row],[48,2 км]])</f>
        <v>7.8634259259259265E-2</v>
      </c>
      <c r="Y36" s="1">
        <v>5.6111111111111112E-2</v>
      </c>
      <c r="Z36" s="1">
        <f>SUM(Table1[[#This Row],[T1]],Table1[[#This Row],[52,2 км]])</f>
        <v>8.2939814814814813E-2</v>
      </c>
      <c r="AA36" s="1">
        <v>6.6666666666666666E-2</v>
      </c>
      <c r="AB36" s="1">
        <f>SUM(Table1[[#This Row],[T1]],Table1[[#This Row],[61,4 км]])</f>
        <v>9.3495370370370368E-2</v>
      </c>
      <c r="AC36" s="1">
        <v>6.9178240740740735E-2</v>
      </c>
      <c r="AD36" s="1">
        <f>SUM(Table1[[#This Row],[T1]],Table1[[#This Row],[63,9 км]])</f>
        <v>9.6006944444444436E-2</v>
      </c>
      <c r="AE36" s="1">
        <v>7.3715277777777768E-2</v>
      </c>
      <c r="AF36" s="1">
        <f>SUM(Table1[[#This Row],[T1]],Table1[[#This Row],[68,1 км]])</f>
        <v>0.10054398148148147</v>
      </c>
      <c r="AG36" s="1">
        <v>7.662037037037038E-2</v>
      </c>
      <c r="AH36" s="1">
        <f>SUM(Table1[[#This Row],[T1]],Table1[[#This Row],[70,9 км]])</f>
        <v>0.10344907407407408</v>
      </c>
      <c r="AI36" s="1">
        <v>8.0983796296296304E-2</v>
      </c>
      <c r="AJ36" s="1">
        <f>SUM(Table1[[#This Row],[T1]],Table1[[#This Row],[74,9 км]])</f>
        <v>0.10781250000000001</v>
      </c>
      <c r="AK36" s="1">
        <v>9.2025462962962976E-2</v>
      </c>
      <c r="AL36" s="1">
        <f>SUM(Table1[[#This Row],[T1]],Table1[[#This Row],[84,1 км]])</f>
        <v>0.11885416666666668</v>
      </c>
      <c r="AM36" s="1">
        <v>9.46412037037037E-2</v>
      </c>
      <c r="AN36" s="1">
        <f>SUM(Table1[[#This Row],[T1]],Table1[[#This Row],[86,6 км]])</f>
        <v>0.1214699074074074</v>
      </c>
      <c r="AO36" s="1">
        <v>9.7731481481481475E-2</v>
      </c>
      <c r="AP36" s="1">
        <f>SUM(Table1[[#This Row],[T1]],Table1[[#This Row],[90 км]])</f>
        <v>0.12456018518518518</v>
      </c>
      <c r="AQ36" s="1">
        <v>0.12454861111111111</v>
      </c>
      <c r="AR36" s="1">
        <v>0.12586805555555555</v>
      </c>
      <c r="AS36" s="1">
        <v>4.1203703703703706E-3</v>
      </c>
      <c r="AT36" s="1">
        <f>SUM(Table1[[#This Row],[T2]],Table1[[#This Row],[1 км]])</f>
        <v>0.12998842592592591</v>
      </c>
      <c r="AU36" s="1">
        <v>1.3564814814814816E-2</v>
      </c>
      <c r="AV36" s="1">
        <f>SUM(Table1[[#This Row],[T2]],Table1[[#This Row],[3,5 км]])</f>
        <v>0.13943287037037036</v>
      </c>
      <c r="AW36" s="1">
        <v>2.0532407407407405E-2</v>
      </c>
      <c r="AX36" s="1">
        <f>SUM(Table1[[#This Row],[T2]],Table1[[#This Row],[6 км]])</f>
        <v>0.14640046296296297</v>
      </c>
      <c r="AY36" s="1">
        <v>2.7916666666666669E-2</v>
      </c>
      <c r="AZ36" s="1">
        <f>SUM(Table1[[#This Row],[T2]],Table1[[#This Row],[8,5 км]])</f>
        <v>0.15378472222222223</v>
      </c>
      <c r="BA36" s="1">
        <v>3.3101851851851848E-2</v>
      </c>
      <c r="BB36" s="1">
        <f>SUM(Table1[[#This Row],[T2]],Table1[[#This Row],[10,5 км]])</f>
        <v>0.15896990740740741</v>
      </c>
      <c r="BC36" s="1">
        <v>3.7511574074074072E-2</v>
      </c>
      <c r="BD36" s="1">
        <f>SUM(Table1[[#This Row],[T2]],Table1[[#This Row],[11,5 км]])</f>
        <v>0.16337962962962962</v>
      </c>
      <c r="BE36" s="1">
        <v>4.7870370370370369E-2</v>
      </c>
      <c r="BF36" s="1">
        <f>SUM(Table1[[#This Row],[T2]],Table1[[#This Row],[14 км]])</f>
        <v>0.17373842592592592</v>
      </c>
      <c r="BG36" s="1">
        <v>5.5428240740740743E-2</v>
      </c>
      <c r="BH36" s="1">
        <f>SUM(Table1[[#This Row],[T2]],Table1[[#This Row],[16,5 км]])</f>
        <v>0.18129629629629629</v>
      </c>
      <c r="BI36" s="1">
        <v>6.5023148148148149E-2</v>
      </c>
      <c r="BJ36" s="1">
        <f>SUM(Table1[[#This Row],[T2]],Table1[[#This Row],[19 км]])</f>
        <v>0.19089120370370372</v>
      </c>
      <c r="BK36" s="1">
        <v>7.1087962962962964E-2</v>
      </c>
      <c r="BL36" s="1">
        <f>SUM(Table1[[#This Row],[T2]],Table1[[#This Row],[Финиш]])</f>
        <v>0.19695601851851852</v>
      </c>
      <c r="BM36" s="1">
        <v>0.19695601851851852</v>
      </c>
      <c r="BN36" s="1">
        <v>0</v>
      </c>
      <c r="BO36" s="1">
        <f>Table1[[#This Row],[Плавание]]-Table1[[#Totals],[Плавание]]</f>
        <v>7.1643518518518523E-3</v>
      </c>
      <c r="BP36" s="1">
        <f>Table1[[#This Row],[T1]]-Table1[[#Totals],[T1]]</f>
        <v>8.1712962962962946E-3</v>
      </c>
      <c r="BQ36" s="1">
        <f>Table1[[#This Row],[16 км_]]-Table1[[#Totals],[16 км_]]</f>
        <v>9.0625000000000011E-3</v>
      </c>
      <c r="BR36" s="1">
        <f>Table1[[#This Row],[18,5 км_]]-Table1[[#Totals],[18,5 км_]]</f>
        <v>9.2245370370370311E-3</v>
      </c>
      <c r="BS36" s="1">
        <f>Table1[[#This Row],[22,7 км_]]-Table1[[#Totals],[22,7 км_]]</f>
        <v>9.4097222222222221E-3</v>
      </c>
      <c r="BT36" s="1">
        <f>Table1[[#This Row],[38,7 км_]]-Table1[[#Totals],[38,7 км_]]</f>
        <v>1.0347222222222216E-2</v>
      </c>
      <c r="BU36" s="1">
        <f>Table1[[#This Row],[41,2 км_]]-Table1[[#Totals],[41,2 км_]]</f>
        <v>1.0462962962962966E-2</v>
      </c>
      <c r="BV36" s="1">
        <f>Table1[[#This Row],[45,4 км_]]-Table1[[#Totals],[45,4 км_]]</f>
        <v>1.0625000000000009E-2</v>
      </c>
      <c r="BW36" s="1">
        <f>Table1[[#This Row],[48,2 км_]]-Table1[[#Totals],[48,2 км_]]</f>
        <v>1.0787037037037039E-2</v>
      </c>
      <c r="BX36" s="1">
        <f>Table1[[#This Row],[52,2 км_]]-Table1[[#Totals],[52,2 км_]]</f>
        <v>1.112268518518518E-2</v>
      </c>
      <c r="BY36" s="1">
        <f>Table1[[#This Row],[61,4 км_]]-Table1[[#Totals],[61,4 км_]]</f>
        <v>1.1724537037037019E-2</v>
      </c>
      <c r="BZ36" s="1">
        <f>Table1[[#This Row],[63,9 км_]]-Table1[[#Totals],[63,9 км_]]</f>
        <v>1.1840277777777769E-2</v>
      </c>
      <c r="CA36" s="1">
        <f>Table1[[#This Row],[68,1 км_]]-Table1[[#Totals],[68,1 км_]]</f>
        <v>1.1956018518518519E-2</v>
      </c>
      <c r="CB36" s="1">
        <f>Table1[[#This Row],[70,9 км_]]-Table1[[#Totals],[70,9 км_]]</f>
        <v>1.197916666666668E-2</v>
      </c>
      <c r="CC36" s="1">
        <f>Table1[[#This Row],[74,9 км_]]-Table1[[#Totals],[74,9 км_]]</f>
        <v>1.2106481481481496E-2</v>
      </c>
      <c r="CD36" s="1">
        <f>Table1[[#This Row],[84,1 км_]]-Table1[[#Totals],[84,1 км_]]</f>
        <v>1.2534722222222239E-2</v>
      </c>
      <c r="CE36" s="1">
        <f>Table1[[#This Row],[86,6 км_]]-Table1[[#Totals],[86,6 км_]]</f>
        <v>1.2824074074074071E-2</v>
      </c>
      <c r="CF36" s="1">
        <f>Table1[[#This Row],[90 км_]]-Table1[[#Totals],[90 км_]]</f>
        <v>1.3206018518518506E-2</v>
      </c>
      <c r="CG36" s="1">
        <f>Table1[[#This Row],[T2]]-Table1[[#Totals],[T2]]</f>
        <v>1.3321759259259255E-2</v>
      </c>
      <c r="CH36" s="1">
        <f>Table1[[#This Row],[1 км_]]-Table1[[#Totals],[1 км_]]</f>
        <v>1.4131944444444433E-2</v>
      </c>
      <c r="CI36" s="1">
        <f>Table1[[#This Row],[3,5 км_]]-Table1[[#Totals],[3,5 км_]]</f>
        <v>1.596064814814814E-2</v>
      </c>
      <c r="CJ36" s="1">
        <f>Table1[[#This Row],[6 км_]]-Table1[[#Totals],[6 км_]]</f>
        <v>1.7685185185185193E-2</v>
      </c>
      <c r="CK36" s="1">
        <f>Table1[[#This Row],[8,5 км_]]-Table1[[#Totals],[8,5 км_]]</f>
        <v>1.9375000000000003E-2</v>
      </c>
      <c r="CL36" s="1">
        <f>Table1[[#This Row],[10,5 км_]]-Table1[[#Totals],[10,5 км_]]</f>
        <v>2.0590277777777777E-2</v>
      </c>
      <c r="CM36" s="1">
        <f>Table1[[#This Row],[11,5 км_]]-Table1[[#Totals],[11,5 км_]]</f>
        <v>2.1608796296296279E-2</v>
      </c>
      <c r="CN36" s="1">
        <f>Table1[[#This Row],[14 км_]]-Table1[[#Totals],[14 км_]]</f>
        <v>2.4259259259259258E-2</v>
      </c>
      <c r="CO36" s="1">
        <f>Table1[[#This Row],[16,5 км_]]-Table1[[#Totals],[16,5 км_]]</f>
        <v>2.629629629629629E-2</v>
      </c>
      <c r="CP36" s="1">
        <f>Table1[[#This Row],[19 км_]]-Table1[[#Totals],[19 км_]]</f>
        <v>2.9895833333333344E-2</v>
      </c>
      <c r="CQ36" s="1">
        <f>Table1[[#This Row],[21,1 км_]]-Table1[[#Totals],[21,1 км_]]</f>
        <v>3.1620370370370354E-2</v>
      </c>
    </row>
    <row r="37" spans="1:95" x14ac:dyDescent="0.2">
      <c r="A37">
        <v>36</v>
      </c>
      <c r="B37">
        <v>187</v>
      </c>
      <c r="C37" t="s">
        <v>122</v>
      </c>
      <c r="D37" t="s">
        <v>123</v>
      </c>
      <c r="E37">
        <v>39</v>
      </c>
      <c r="F37" t="s">
        <v>46</v>
      </c>
      <c r="H37" t="s">
        <v>62</v>
      </c>
      <c r="I37" s="1">
        <v>2.614583333333333E-2</v>
      </c>
      <c r="J37" s="1">
        <v>2.7789351851851853E-2</v>
      </c>
      <c r="K37" s="1">
        <v>1.9351851851851853E-2</v>
      </c>
      <c r="L37" s="1">
        <f>SUM(Table1[[#This Row],[T1]],Table1[[#This Row],[16 км]])</f>
        <v>4.7141203703703706E-2</v>
      </c>
      <c r="M37" s="1">
        <v>2.2013888888888888E-2</v>
      </c>
      <c r="N37" s="1">
        <f>SUM(Table1[[#This Row],[T1]],Table1[[#This Row],[18,5 км]])</f>
        <v>4.9803240740740745E-2</v>
      </c>
      <c r="O37" s="1">
        <v>2.6805555555555555E-2</v>
      </c>
      <c r="P37" s="1">
        <f>SUM(Table1[[#This Row],[T1]],Table1[[#This Row],[22,7 км]])</f>
        <v>5.4594907407407411E-2</v>
      </c>
      <c r="Q37" s="1">
        <v>4.6134259259259264E-2</v>
      </c>
      <c r="R37" s="1">
        <f>SUM(Table1[[#This Row],[T1]],Table1[[#This Row],[38,7 км]])</f>
        <v>7.392361111111112E-2</v>
      </c>
      <c r="S37" s="1">
        <v>4.8773148148148149E-2</v>
      </c>
      <c r="T37" s="1">
        <f>SUM(Table1[[#This Row],[T1]],Table1[[#This Row],[41,2 км]])</f>
        <v>7.6562500000000006E-2</v>
      </c>
      <c r="U37" s="1">
        <v>5.3738425925925926E-2</v>
      </c>
      <c r="V37" s="1">
        <f>SUM(Table1[[#This Row],[T1]],Table1[[#This Row],[45,4 км]])</f>
        <v>8.1527777777777782E-2</v>
      </c>
      <c r="W37" s="1">
        <v>5.6886574074074076E-2</v>
      </c>
      <c r="X37" s="1">
        <f>SUM(Table1[[#This Row],[T1]],Table1[[#This Row],[48,2 км]])</f>
        <v>8.4675925925925932E-2</v>
      </c>
      <c r="Y37" s="1">
        <v>6.1527777777777772E-2</v>
      </c>
      <c r="Z37" s="1">
        <f>SUM(Table1[[#This Row],[T1]],Table1[[#This Row],[52,2 км]])</f>
        <v>8.9317129629629621E-2</v>
      </c>
      <c r="AA37" s="1">
        <v>7.3136574074074076E-2</v>
      </c>
      <c r="AB37" s="1">
        <f>SUM(Table1[[#This Row],[T1]],Table1[[#This Row],[61,4 км]])</f>
        <v>0.10092592592592593</v>
      </c>
      <c r="AC37" s="1">
        <v>7.5810185185185189E-2</v>
      </c>
      <c r="AD37" s="1">
        <f>SUM(Table1[[#This Row],[T1]],Table1[[#This Row],[63,9 км]])</f>
        <v>0.10359953703703705</v>
      </c>
      <c r="AE37" s="1">
        <v>8.0520833333333333E-2</v>
      </c>
      <c r="AF37" s="1">
        <f>SUM(Table1[[#This Row],[T1]],Table1[[#This Row],[68,1 км]])</f>
        <v>0.10831018518518519</v>
      </c>
      <c r="AG37" s="1">
        <v>8.3622685185185189E-2</v>
      </c>
      <c r="AH37" s="1">
        <f>SUM(Table1[[#This Row],[T1]],Table1[[#This Row],[70,9 км]])</f>
        <v>0.11141203703703705</v>
      </c>
      <c r="AI37" s="1">
        <v>8.8159722222222223E-2</v>
      </c>
      <c r="AJ37" s="1">
        <f>SUM(Table1[[#This Row],[T1]],Table1[[#This Row],[74,9 км]])</f>
        <v>0.11594907407407408</v>
      </c>
      <c r="AK37" s="1">
        <v>9.9965277777777792E-2</v>
      </c>
      <c r="AL37" s="1">
        <f>SUM(Table1[[#This Row],[T1]],Table1[[#This Row],[84,1 км]])</f>
        <v>0.12775462962962963</v>
      </c>
      <c r="AM37" s="1">
        <v>0.10262731481481481</v>
      </c>
      <c r="AN37" s="1">
        <f>SUM(Table1[[#This Row],[T1]],Table1[[#This Row],[86,6 км]])</f>
        <v>0.13041666666666665</v>
      </c>
      <c r="AO37" s="1">
        <v>0.10577546296296296</v>
      </c>
      <c r="AP37" s="1">
        <f>SUM(Table1[[#This Row],[T1]],Table1[[#This Row],[90 км]])</f>
        <v>0.1335648148148148</v>
      </c>
      <c r="AQ37" s="1">
        <v>0.1335763888888889</v>
      </c>
      <c r="AR37" s="1">
        <v>0.13483796296296297</v>
      </c>
      <c r="AS37" s="1">
        <v>4.0162037037037033E-3</v>
      </c>
      <c r="AT37" s="1">
        <f>SUM(Table1[[#This Row],[T2]],Table1[[#This Row],[1 км]])</f>
        <v>0.13885416666666667</v>
      </c>
      <c r="AU37" s="1">
        <v>1.2789351851851852E-2</v>
      </c>
      <c r="AV37" s="1">
        <f>SUM(Table1[[#This Row],[T2]],Table1[[#This Row],[3,5 км]])</f>
        <v>0.14762731481481481</v>
      </c>
      <c r="AW37" s="1">
        <v>1.9085648148148147E-2</v>
      </c>
      <c r="AX37" s="1">
        <f>SUM(Table1[[#This Row],[T2]],Table1[[#This Row],[6 км]])</f>
        <v>0.15392361111111111</v>
      </c>
      <c r="AY37" s="1">
        <v>2.5821759259259256E-2</v>
      </c>
      <c r="AZ37" s="1">
        <f>SUM(Table1[[#This Row],[T2]],Table1[[#This Row],[8,5 км]])</f>
        <v>0.16065972222222222</v>
      </c>
      <c r="BA37" s="1">
        <v>3.0659722222222224E-2</v>
      </c>
      <c r="BB37" s="1">
        <f>SUM(Table1[[#This Row],[T2]],Table1[[#This Row],[10,5 км]])</f>
        <v>0.16549768518518518</v>
      </c>
      <c r="BC37" s="1">
        <v>3.4791666666666672E-2</v>
      </c>
      <c r="BD37" s="1">
        <f>SUM(Table1[[#This Row],[T2]],Table1[[#This Row],[11,5 км]])</f>
        <v>0.16962962962962963</v>
      </c>
      <c r="BE37" s="1">
        <v>4.3842592592592593E-2</v>
      </c>
      <c r="BF37" s="1">
        <f>SUM(Table1[[#This Row],[T2]],Table1[[#This Row],[14 км]])</f>
        <v>0.17868055555555556</v>
      </c>
      <c r="BG37" s="1">
        <v>5.0439814814814819E-2</v>
      </c>
      <c r="BH37" s="1">
        <f>SUM(Table1[[#This Row],[T2]],Table1[[#This Row],[16,5 км]])</f>
        <v>0.18527777777777779</v>
      </c>
      <c r="BI37" s="1">
        <v>5.7222222222222223E-2</v>
      </c>
      <c r="BJ37" s="1">
        <f>SUM(Table1[[#This Row],[T2]],Table1[[#This Row],[19 км]])</f>
        <v>0.19206018518518519</v>
      </c>
      <c r="BK37" s="1">
        <v>6.2141203703703705E-2</v>
      </c>
      <c r="BL37" s="1">
        <f>SUM(Table1[[#This Row],[T2]],Table1[[#This Row],[Финиш]])</f>
        <v>0.19697916666666668</v>
      </c>
      <c r="BM37" s="1">
        <v>0.19697916666666668</v>
      </c>
      <c r="BN37" s="1">
        <v>0</v>
      </c>
      <c r="BO37" s="1">
        <f>Table1[[#This Row],[Плавание]]-Table1[[#Totals],[Плавание]]</f>
        <v>8.5416666666666627E-3</v>
      </c>
      <c r="BP37" s="1">
        <f>Table1[[#This Row],[T1]]-Table1[[#Totals],[T1]]</f>
        <v>9.131944444444446E-3</v>
      </c>
      <c r="BQ37" s="1">
        <f>Table1[[#This Row],[16 км_]]-Table1[[#Totals],[16 км_]]</f>
        <v>1.1574074074074077E-2</v>
      </c>
      <c r="BR37" s="1">
        <f>Table1[[#This Row],[18,5 км_]]-Table1[[#Totals],[18,5 км_]]</f>
        <v>1.1886574074074077E-2</v>
      </c>
      <c r="BS37" s="1">
        <f>Table1[[#This Row],[22,7 км_]]-Table1[[#Totals],[22,7 км_]]</f>
        <v>1.2557870370370372E-2</v>
      </c>
      <c r="BT37" s="1">
        <f>Table1[[#This Row],[38,7 км_]]-Table1[[#Totals],[38,7 км_]]</f>
        <v>1.5335648148148154E-2</v>
      </c>
      <c r="BU37" s="1">
        <f>Table1[[#This Row],[41,2 км_]]-Table1[[#Totals],[41,2 км_]]</f>
        <v>1.5613425925925933E-2</v>
      </c>
      <c r="BV37" s="1">
        <f>Table1[[#This Row],[45,4 км_]]-Table1[[#Totals],[45,4 км_]]</f>
        <v>1.636574074074075E-2</v>
      </c>
      <c r="BW37" s="1">
        <f>Table1[[#This Row],[48,2 км_]]-Table1[[#Totals],[48,2 км_]]</f>
        <v>1.6828703703703707E-2</v>
      </c>
      <c r="BX37" s="1">
        <f>Table1[[#This Row],[52,2 км_]]-Table1[[#Totals],[52,2 км_]]</f>
        <v>1.7499999999999988E-2</v>
      </c>
      <c r="BY37" s="1">
        <f>Table1[[#This Row],[61,4 км_]]-Table1[[#Totals],[61,4 км_]]</f>
        <v>1.9155092592592585E-2</v>
      </c>
      <c r="BZ37" s="1">
        <f>Table1[[#This Row],[63,9 км_]]-Table1[[#Totals],[63,9 км_]]</f>
        <v>1.9432870370370378E-2</v>
      </c>
      <c r="CA37" s="1">
        <f>Table1[[#This Row],[68,1 км_]]-Table1[[#Totals],[68,1 км_]]</f>
        <v>1.9722222222222238E-2</v>
      </c>
      <c r="CB37" s="1">
        <f>Table1[[#This Row],[70,9 км_]]-Table1[[#Totals],[70,9 км_]]</f>
        <v>1.9942129629629643E-2</v>
      </c>
      <c r="CC37" s="1">
        <f>Table1[[#This Row],[74,9 км_]]-Table1[[#Totals],[74,9 км_]]</f>
        <v>2.024305555555557E-2</v>
      </c>
      <c r="CD37" s="1">
        <f>Table1[[#This Row],[84,1 км_]]-Table1[[#Totals],[84,1 км_]]</f>
        <v>2.1435185185185196E-2</v>
      </c>
      <c r="CE37" s="1">
        <f>Table1[[#This Row],[86,6 км_]]-Table1[[#Totals],[86,6 км_]]</f>
        <v>2.1770833333333323E-2</v>
      </c>
      <c r="CF37" s="1">
        <f>Table1[[#This Row],[90 км_]]-Table1[[#Totals],[90 км_]]</f>
        <v>2.2210648148148132E-2</v>
      </c>
      <c r="CG37" s="1">
        <f>Table1[[#This Row],[T2]]-Table1[[#Totals],[T2]]</f>
        <v>2.2291666666666668E-2</v>
      </c>
      <c r="CH37" s="1">
        <f>Table1[[#This Row],[1 км_]]-Table1[[#Totals],[1 км_]]</f>
        <v>2.299768518518519E-2</v>
      </c>
      <c r="CI37" s="1">
        <f>Table1[[#This Row],[3,5 км_]]-Table1[[#Totals],[3,5 км_]]</f>
        <v>2.4155092592592589E-2</v>
      </c>
      <c r="CJ37" s="1">
        <f>Table1[[#This Row],[6 км_]]-Table1[[#Totals],[6 км_]]</f>
        <v>2.5208333333333333E-2</v>
      </c>
      <c r="CK37" s="1">
        <f>Table1[[#This Row],[8,5 км_]]-Table1[[#Totals],[8,5 км_]]</f>
        <v>2.6249999999999996E-2</v>
      </c>
      <c r="CL37" s="1">
        <f>Table1[[#This Row],[10,5 км_]]-Table1[[#Totals],[10,5 км_]]</f>
        <v>2.7118055555555548E-2</v>
      </c>
      <c r="CM37" s="1">
        <f>Table1[[#This Row],[11,5 км_]]-Table1[[#Totals],[11,5 км_]]</f>
        <v>2.7858796296296284E-2</v>
      </c>
      <c r="CN37" s="1">
        <f>Table1[[#This Row],[14 км_]]-Table1[[#Totals],[14 км_]]</f>
        <v>2.9201388888888902E-2</v>
      </c>
      <c r="CO37" s="1">
        <f>Table1[[#This Row],[16,5 км_]]-Table1[[#Totals],[16,5 км_]]</f>
        <v>3.0277777777777792E-2</v>
      </c>
      <c r="CP37" s="1">
        <f>Table1[[#This Row],[19 км_]]-Table1[[#Totals],[19 км_]]</f>
        <v>3.1064814814814823E-2</v>
      </c>
      <c r="CQ37" s="1">
        <f>Table1[[#This Row],[21,1 км_]]-Table1[[#Totals],[21,1 км_]]</f>
        <v>3.1643518518518515E-2</v>
      </c>
    </row>
    <row r="38" spans="1:95" x14ac:dyDescent="0.2">
      <c r="A38">
        <v>37</v>
      </c>
      <c r="B38">
        <v>145</v>
      </c>
      <c r="C38" t="s">
        <v>124</v>
      </c>
      <c r="D38" t="s">
        <v>125</v>
      </c>
      <c r="E38">
        <v>38</v>
      </c>
      <c r="F38" t="s">
        <v>41</v>
      </c>
      <c r="G38" t="s">
        <v>53</v>
      </c>
      <c r="H38" t="s">
        <v>62</v>
      </c>
      <c r="I38" s="1">
        <v>2.4918981481481483E-2</v>
      </c>
      <c r="J38" s="1">
        <v>2.6354166666666668E-2</v>
      </c>
      <c r="K38" s="1">
        <v>1.9328703703703702E-2</v>
      </c>
      <c r="L38" s="1">
        <f>SUM(Table1[[#This Row],[T1]],Table1[[#This Row],[16 км]])</f>
        <v>4.5682870370370374E-2</v>
      </c>
      <c r="M38" s="1">
        <v>2.1840277777777778E-2</v>
      </c>
      <c r="N38" s="1">
        <f>SUM(Table1[[#This Row],[T1]],Table1[[#This Row],[18,5 км]])</f>
        <v>4.8194444444444443E-2</v>
      </c>
      <c r="O38" s="1">
        <v>2.6458333333333334E-2</v>
      </c>
      <c r="P38" s="1">
        <f>SUM(Table1[[#This Row],[T1]],Table1[[#This Row],[22,7 км]])</f>
        <v>5.2812499999999998E-2</v>
      </c>
      <c r="Q38" s="1">
        <v>4.4641203703703704E-2</v>
      </c>
      <c r="R38" s="1">
        <f>SUM(Table1[[#This Row],[T1]],Table1[[#This Row],[38,7 км]])</f>
        <v>7.0995370370370375E-2</v>
      </c>
      <c r="S38" s="1">
        <v>4.71875E-2</v>
      </c>
      <c r="T38" s="1">
        <f>SUM(Table1[[#This Row],[T1]],Table1[[#This Row],[41,2 км]])</f>
        <v>7.3541666666666672E-2</v>
      </c>
      <c r="U38" s="1">
        <v>5.2025462962962961E-2</v>
      </c>
      <c r="V38" s="1">
        <f>SUM(Table1[[#This Row],[T1]],Table1[[#This Row],[45,4 км]])</f>
        <v>7.8379629629629632E-2</v>
      </c>
      <c r="W38" s="1">
        <v>5.5138888888888883E-2</v>
      </c>
      <c r="X38" s="1">
        <f>SUM(Table1[[#This Row],[T1]],Table1[[#This Row],[48,2 км]])</f>
        <v>8.1493055555555555E-2</v>
      </c>
      <c r="Y38" s="1">
        <v>5.9780092592592593E-2</v>
      </c>
      <c r="Z38" s="1">
        <f>SUM(Table1[[#This Row],[T1]],Table1[[#This Row],[52,2 км]])</f>
        <v>8.6134259259259258E-2</v>
      </c>
      <c r="AA38" s="1">
        <v>7.1446759259259265E-2</v>
      </c>
      <c r="AB38" s="1">
        <f>SUM(Table1[[#This Row],[T1]],Table1[[#This Row],[61,4 км]])</f>
        <v>9.780092592592593E-2</v>
      </c>
      <c r="AC38" s="1">
        <v>7.407407407407407E-2</v>
      </c>
      <c r="AD38" s="1">
        <f>SUM(Table1[[#This Row],[T1]],Table1[[#This Row],[63,9 км]])</f>
        <v>0.10042824074074073</v>
      </c>
      <c r="AE38" s="1">
        <v>7.8993055555555566E-2</v>
      </c>
      <c r="AF38" s="1">
        <f>SUM(Table1[[#This Row],[T1]],Table1[[#This Row],[68,1 км]])</f>
        <v>0.10534722222222223</v>
      </c>
      <c r="AG38" s="1">
        <v>8.2071759259259261E-2</v>
      </c>
      <c r="AH38" s="1">
        <f>SUM(Table1[[#This Row],[T1]],Table1[[#This Row],[70,9 км]])</f>
        <v>0.10842592592592593</v>
      </c>
      <c r="AI38" s="1">
        <v>8.6574074074074081E-2</v>
      </c>
      <c r="AJ38" s="1">
        <f>SUM(Table1[[#This Row],[T1]],Table1[[#This Row],[74,9 км]])</f>
        <v>0.11292824074074075</v>
      </c>
      <c r="AK38" s="1">
        <v>9.752314814814815E-2</v>
      </c>
      <c r="AL38" s="1">
        <f>SUM(Table1[[#This Row],[T1]],Table1[[#This Row],[84,1 км]])</f>
        <v>0.12387731481481482</v>
      </c>
      <c r="AM38" s="1">
        <v>0.10003472222222222</v>
      </c>
      <c r="AN38" s="1">
        <f>SUM(Table1[[#This Row],[T1]],Table1[[#This Row],[86,6 км]])</f>
        <v>0.12638888888888888</v>
      </c>
      <c r="AO38" s="1">
        <v>0.10336805555555556</v>
      </c>
      <c r="AP38" s="1">
        <f>SUM(Table1[[#This Row],[T1]],Table1[[#This Row],[90 км]])</f>
        <v>0.12972222222222224</v>
      </c>
      <c r="AQ38" s="1">
        <v>0.12973379629629631</v>
      </c>
      <c r="AR38" s="1">
        <v>0.13168981481481482</v>
      </c>
      <c r="AS38" s="1">
        <v>4.4212962962962956E-3</v>
      </c>
      <c r="AT38" s="1">
        <f>SUM(Table1[[#This Row],[T2]],Table1[[#This Row],[1 км]])</f>
        <v>0.1361111111111111</v>
      </c>
      <c r="AU38" s="1">
        <v>1.40625E-2</v>
      </c>
      <c r="AV38" s="1">
        <f>SUM(Table1[[#This Row],[T2]],Table1[[#This Row],[3,5 км]])</f>
        <v>0.14575231481481482</v>
      </c>
      <c r="AW38" s="1">
        <v>2.0844907407407406E-2</v>
      </c>
      <c r="AX38" s="1">
        <f>SUM(Table1[[#This Row],[T2]],Table1[[#This Row],[6 км]])</f>
        <v>0.15253472222222222</v>
      </c>
      <c r="AY38" s="1">
        <v>2.8148148148148148E-2</v>
      </c>
      <c r="AZ38" s="1">
        <f>SUM(Table1[[#This Row],[T2]],Table1[[#This Row],[8,5 км]])</f>
        <v>0.15983796296296296</v>
      </c>
      <c r="BA38" s="1">
        <v>3.3171296296296296E-2</v>
      </c>
      <c r="BB38" s="1">
        <f>SUM(Table1[[#This Row],[T2]],Table1[[#This Row],[10,5 км]])</f>
        <v>0.16486111111111112</v>
      </c>
      <c r="BC38" s="1">
        <v>3.7488425925925925E-2</v>
      </c>
      <c r="BD38" s="1">
        <f>SUM(Table1[[#This Row],[T2]],Table1[[#This Row],[11,5 км]])</f>
        <v>0.16917824074074073</v>
      </c>
      <c r="BE38" s="1">
        <v>4.6979166666666662E-2</v>
      </c>
      <c r="BF38" s="1">
        <f>SUM(Table1[[#This Row],[T2]],Table1[[#This Row],[14 км]])</f>
        <v>0.17866898148148147</v>
      </c>
      <c r="BG38" s="1">
        <v>5.3715277777777772E-2</v>
      </c>
      <c r="BH38" s="1">
        <f>SUM(Table1[[#This Row],[T2]],Table1[[#This Row],[16,5 км]])</f>
        <v>0.18540509259259258</v>
      </c>
      <c r="BI38" s="1">
        <v>6.069444444444444E-2</v>
      </c>
      <c r="BJ38" s="1">
        <f>SUM(Table1[[#This Row],[T2]],Table1[[#This Row],[19 км]])</f>
        <v>0.19238425925925925</v>
      </c>
      <c r="BK38" s="1">
        <v>6.5474537037037039E-2</v>
      </c>
      <c r="BL38" s="1">
        <f>SUM(Table1[[#This Row],[T2]],Table1[[#This Row],[Финиш]])</f>
        <v>0.19716435185185185</v>
      </c>
      <c r="BM38" s="1">
        <v>0.19716435185185185</v>
      </c>
      <c r="BN38" s="1">
        <v>0</v>
      </c>
      <c r="BO38" s="1">
        <f>Table1[[#This Row],[Плавание]]-Table1[[#Totals],[Плавание]]</f>
        <v>7.3148148148148157E-3</v>
      </c>
      <c r="BP38" s="1">
        <f>Table1[[#This Row],[T1]]-Table1[[#Totals],[T1]]</f>
        <v>7.6967592592592608E-3</v>
      </c>
      <c r="BQ38" s="1">
        <f>Table1[[#This Row],[16 км_]]-Table1[[#Totals],[16 км_]]</f>
        <v>1.0115740740740745E-2</v>
      </c>
      <c r="BR38" s="1">
        <f>Table1[[#This Row],[18,5 км_]]-Table1[[#Totals],[18,5 км_]]</f>
        <v>1.0277777777777775E-2</v>
      </c>
      <c r="BS38" s="1">
        <f>Table1[[#This Row],[22,7 км_]]-Table1[[#Totals],[22,7 км_]]</f>
        <v>1.0775462962962959E-2</v>
      </c>
      <c r="BT38" s="1">
        <f>Table1[[#This Row],[38,7 км_]]-Table1[[#Totals],[38,7 км_]]</f>
        <v>1.2407407407407409E-2</v>
      </c>
      <c r="BU38" s="1">
        <f>Table1[[#This Row],[41,2 км_]]-Table1[[#Totals],[41,2 км_]]</f>
        <v>1.25925925925926E-2</v>
      </c>
      <c r="BV38" s="1">
        <f>Table1[[#This Row],[45,4 км_]]-Table1[[#Totals],[45,4 км_]]</f>
        <v>1.32175925925926E-2</v>
      </c>
      <c r="BW38" s="1">
        <f>Table1[[#This Row],[48,2 км_]]-Table1[[#Totals],[48,2 км_]]</f>
        <v>1.3645833333333329E-2</v>
      </c>
      <c r="BX38" s="1">
        <f>Table1[[#This Row],[52,2 км_]]-Table1[[#Totals],[52,2 км_]]</f>
        <v>1.4317129629629624E-2</v>
      </c>
      <c r="BY38" s="1">
        <f>Table1[[#This Row],[61,4 км_]]-Table1[[#Totals],[61,4 км_]]</f>
        <v>1.6030092592592582E-2</v>
      </c>
      <c r="BZ38" s="1">
        <f>Table1[[#This Row],[63,9 км_]]-Table1[[#Totals],[63,9 км_]]</f>
        <v>1.6261574074074067E-2</v>
      </c>
      <c r="CA38" s="1">
        <f>Table1[[#This Row],[68,1 км_]]-Table1[[#Totals],[68,1 км_]]</f>
        <v>1.6759259259259279E-2</v>
      </c>
      <c r="CB38" s="1">
        <f>Table1[[#This Row],[70,9 км_]]-Table1[[#Totals],[70,9 км_]]</f>
        <v>1.6956018518518523E-2</v>
      </c>
      <c r="CC38" s="1">
        <f>Table1[[#This Row],[74,9 км_]]-Table1[[#Totals],[74,9 км_]]</f>
        <v>1.7222222222222236E-2</v>
      </c>
      <c r="CD38" s="1">
        <f>Table1[[#This Row],[84,1 км_]]-Table1[[#Totals],[84,1 км_]]</f>
        <v>1.7557870370370376E-2</v>
      </c>
      <c r="CE38" s="1">
        <f>Table1[[#This Row],[86,6 км_]]-Table1[[#Totals],[86,6 км_]]</f>
        <v>1.7743055555555554E-2</v>
      </c>
      <c r="CF38" s="1">
        <f>Table1[[#This Row],[90 км_]]-Table1[[#Totals],[90 км_]]</f>
        <v>1.8368055555555568E-2</v>
      </c>
      <c r="CG38" s="1">
        <f>Table1[[#This Row],[T2]]-Table1[[#Totals],[T2]]</f>
        <v>1.9143518518518518E-2</v>
      </c>
      <c r="CH38" s="1">
        <f>Table1[[#This Row],[1 км_]]-Table1[[#Totals],[1 км_]]</f>
        <v>2.0254629629629622E-2</v>
      </c>
      <c r="CI38" s="1">
        <f>Table1[[#This Row],[3,5 км_]]-Table1[[#Totals],[3,5 км_]]</f>
        <v>2.2280092592592601E-2</v>
      </c>
      <c r="CJ38" s="1">
        <f>Table1[[#This Row],[6 км_]]-Table1[[#Totals],[6 км_]]</f>
        <v>2.3819444444444449E-2</v>
      </c>
      <c r="CK38" s="1">
        <f>Table1[[#This Row],[8,5 км_]]-Table1[[#Totals],[8,5 км_]]</f>
        <v>2.5428240740740737E-2</v>
      </c>
      <c r="CL38" s="1">
        <f>Table1[[#This Row],[10,5 км_]]-Table1[[#Totals],[10,5 км_]]</f>
        <v>2.6481481481481495E-2</v>
      </c>
      <c r="CM38" s="1">
        <f>Table1[[#This Row],[11,5 км_]]-Table1[[#Totals],[11,5 км_]]</f>
        <v>2.740740740740738E-2</v>
      </c>
      <c r="CN38" s="1">
        <f>Table1[[#This Row],[14 км_]]-Table1[[#Totals],[14 км_]]</f>
        <v>2.9189814814814807E-2</v>
      </c>
      <c r="CO38" s="1">
        <f>Table1[[#This Row],[16,5 км_]]-Table1[[#Totals],[16,5 км_]]</f>
        <v>3.0405092592592581E-2</v>
      </c>
      <c r="CP38" s="1">
        <f>Table1[[#This Row],[19 км_]]-Table1[[#Totals],[19 км_]]</f>
        <v>3.1388888888888883E-2</v>
      </c>
      <c r="CQ38" s="1">
        <f>Table1[[#This Row],[21,1 км_]]-Table1[[#Totals],[21,1 км_]]</f>
        <v>3.1828703703703692E-2</v>
      </c>
    </row>
    <row r="39" spans="1:95" x14ac:dyDescent="0.2">
      <c r="A39">
        <v>38</v>
      </c>
      <c r="B39">
        <v>12</v>
      </c>
      <c r="C39" t="s">
        <v>126</v>
      </c>
      <c r="D39" t="s">
        <v>127</v>
      </c>
      <c r="E39">
        <v>19</v>
      </c>
      <c r="F39" t="s">
        <v>41</v>
      </c>
      <c r="G39" t="s">
        <v>53</v>
      </c>
      <c r="H39" t="s">
        <v>43</v>
      </c>
      <c r="I39" s="1">
        <v>1.8449074074074073E-2</v>
      </c>
      <c r="J39" s="1">
        <v>2.0104166666666666E-2</v>
      </c>
      <c r="K39" s="1">
        <v>1.9814814814814816E-2</v>
      </c>
      <c r="L39" s="1">
        <f>SUM(Table1[[#This Row],[T1]],Table1[[#This Row],[16 км]])</f>
        <v>3.9918981481481486E-2</v>
      </c>
      <c r="M39" s="1">
        <v>2.2766203703703702E-2</v>
      </c>
      <c r="N39" s="1">
        <f>SUM(Table1[[#This Row],[T1]],Table1[[#This Row],[18,5 км]])</f>
        <v>4.2870370370370364E-2</v>
      </c>
      <c r="O39" s="1">
        <v>2.78125E-2</v>
      </c>
      <c r="P39" s="1">
        <f>SUM(Table1[[#This Row],[T1]],Table1[[#This Row],[22,7 км]])</f>
        <v>4.7916666666666663E-2</v>
      </c>
      <c r="Q39" s="1">
        <v>4.809027777777778E-2</v>
      </c>
      <c r="R39" s="1">
        <f>SUM(Table1[[#This Row],[T1]],Table1[[#This Row],[38,7 км]])</f>
        <v>6.8194444444444446E-2</v>
      </c>
      <c r="S39" s="1">
        <v>5.0972222222222224E-2</v>
      </c>
      <c r="T39" s="1">
        <f>SUM(Table1[[#This Row],[T1]],Table1[[#This Row],[41,2 км]])</f>
        <v>7.1076388888888897E-2</v>
      </c>
      <c r="U39" s="1">
        <v>5.6076388888888884E-2</v>
      </c>
      <c r="V39" s="1">
        <f>SUM(Table1[[#This Row],[T1]],Table1[[#This Row],[45,4 км]])</f>
        <v>7.6180555555555557E-2</v>
      </c>
      <c r="W39" s="1">
        <v>5.935185185185185E-2</v>
      </c>
      <c r="X39" s="1">
        <f>SUM(Table1[[#This Row],[T1]],Table1[[#This Row],[48,2 км]])</f>
        <v>7.9456018518518523E-2</v>
      </c>
      <c r="Y39" s="1">
        <v>6.4201388888888891E-2</v>
      </c>
      <c r="Z39" s="1">
        <f>SUM(Table1[[#This Row],[T1]],Table1[[#This Row],[52,2 км]])</f>
        <v>8.430555555555555E-2</v>
      </c>
      <c r="AA39" s="1">
        <v>7.6203703703703704E-2</v>
      </c>
      <c r="AB39" s="1">
        <f>SUM(Table1[[#This Row],[T1]],Table1[[#This Row],[61,4 км]])</f>
        <v>9.6307870370370363E-2</v>
      </c>
      <c r="AC39" s="1">
        <v>7.90162037037037E-2</v>
      </c>
      <c r="AD39" s="1">
        <f>SUM(Table1[[#This Row],[T1]],Table1[[#This Row],[63,9 км]])</f>
        <v>9.9120370370370359E-2</v>
      </c>
      <c r="AE39" s="1">
        <v>8.4108796296296293E-2</v>
      </c>
      <c r="AF39" s="1">
        <f>SUM(Table1[[#This Row],[T1]],Table1[[#This Row],[68,1 км]])</f>
        <v>0.10421296296296295</v>
      </c>
      <c r="AG39" s="1">
        <v>8.7372685185185192E-2</v>
      </c>
      <c r="AH39" s="1">
        <f>SUM(Table1[[#This Row],[T1]],Table1[[#This Row],[70,9 км]])</f>
        <v>0.10747685185185185</v>
      </c>
      <c r="AI39" s="1">
        <v>9.2326388888888888E-2</v>
      </c>
      <c r="AJ39" s="1">
        <f>SUM(Table1[[#This Row],[T1]],Table1[[#This Row],[74,9 км]])</f>
        <v>0.11243055555555556</v>
      </c>
      <c r="AK39" s="1">
        <v>0.1046875</v>
      </c>
      <c r="AL39" s="1">
        <f>SUM(Table1[[#This Row],[T1]],Table1[[#This Row],[84,1 км]])</f>
        <v>0.12479166666666666</v>
      </c>
      <c r="AM39" s="1">
        <v>0.10761574074074075</v>
      </c>
      <c r="AN39" s="1">
        <f>SUM(Table1[[#This Row],[T1]],Table1[[#This Row],[86,6 км]])</f>
        <v>0.12771990740740741</v>
      </c>
      <c r="AO39" s="1">
        <v>0.11100694444444444</v>
      </c>
      <c r="AP39" s="1">
        <f>SUM(Table1[[#This Row],[T1]],Table1[[#This Row],[90 км]])</f>
        <v>0.13111111111111109</v>
      </c>
      <c r="AQ39" s="1">
        <v>0.13111111111111109</v>
      </c>
      <c r="AR39" s="1">
        <v>0.13219907407407408</v>
      </c>
      <c r="AS39" s="1">
        <v>4.0277777777777777E-3</v>
      </c>
      <c r="AT39" s="1">
        <f>SUM(Table1[[#This Row],[T2]],Table1[[#This Row],[1 км]])</f>
        <v>0.13622685185185185</v>
      </c>
      <c r="AU39" s="1">
        <v>1.3310185185185187E-2</v>
      </c>
      <c r="AV39" s="1">
        <f>SUM(Table1[[#This Row],[T2]],Table1[[#This Row],[3,5 км]])</f>
        <v>0.14550925925925925</v>
      </c>
      <c r="AW39" s="1">
        <v>1.9953703703703706E-2</v>
      </c>
      <c r="AX39" s="1">
        <f>SUM(Table1[[#This Row],[T2]],Table1[[#This Row],[6 км]])</f>
        <v>0.15215277777777778</v>
      </c>
      <c r="AY39" s="1">
        <v>2.704861111111111E-2</v>
      </c>
      <c r="AZ39" s="1">
        <f>SUM(Table1[[#This Row],[T2]],Table1[[#This Row],[8,5 км]])</f>
        <v>0.1592476851851852</v>
      </c>
      <c r="BA39" s="1">
        <v>3.2037037037037037E-2</v>
      </c>
      <c r="BB39" s="1">
        <f>SUM(Table1[[#This Row],[T2]],Table1[[#This Row],[10,5 км]])</f>
        <v>0.16423611111111111</v>
      </c>
      <c r="BC39" s="1">
        <v>3.6273148148148145E-2</v>
      </c>
      <c r="BD39" s="1">
        <f>SUM(Table1[[#This Row],[T2]],Table1[[#This Row],[11,5 км]])</f>
        <v>0.16847222222222222</v>
      </c>
      <c r="BE39" s="1">
        <v>4.6087962962962963E-2</v>
      </c>
      <c r="BF39" s="1">
        <f>SUM(Table1[[#This Row],[T2]],Table1[[#This Row],[14 км]])</f>
        <v>0.17828703703703705</v>
      </c>
      <c r="BG39" s="1">
        <v>5.3657407407407404E-2</v>
      </c>
      <c r="BH39" s="1">
        <f>SUM(Table1[[#This Row],[T2]],Table1[[#This Row],[16,5 км]])</f>
        <v>0.18585648148148148</v>
      </c>
      <c r="BI39" s="1">
        <v>6.1261574074074072E-2</v>
      </c>
      <c r="BJ39" s="1">
        <f>SUM(Table1[[#This Row],[T2]],Table1[[#This Row],[19 км]])</f>
        <v>0.19346064814814815</v>
      </c>
      <c r="BK39" s="1">
        <v>6.6134259259259254E-2</v>
      </c>
      <c r="BL39" s="1">
        <f>SUM(Table1[[#This Row],[T2]],Table1[[#This Row],[Финиш]])</f>
        <v>0.19833333333333333</v>
      </c>
      <c r="BM39" s="1">
        <v>0.19833333333333333</v>
      </c>
      <c r="BN39" s="1">
        <v>0</v>
      </c>
      <c r="BO39" s="1">
        <f>Table1[[#This Row],[Плавание]]-Table1[[#Totals],[Плавание]]</f>
        <v>8.4490740740740533E-4</v>
      </c>
      <c r="BP39" s="1">
        <f>Table1[[#This Row],[T1]]-Table1[[#Totals],[T1]]</f>
        <v>1.4467592592592587E-3</v>
      </c>
      <c r="BQ39" s="1">
        <f>Table1[[#This Row],[16 км_]]-Table1[[#Totals],[16 км_]]</f>
        <v>4.3518518518518567E-3</v>
      </c>
      <c r="BR39" s="1">
        <f>Table1[[#This Row],[18,5 км_]]-Table1[[#Totals],[18,5 км_]]</f>
        <v>4.9537037037036963E-3</v>
      </c>
      <c r="BS39" s="1">
        <f>Table1[[#This Row],[22,7 км_]]-Table1[[#Totals],[22,7 км_]]</f>
        <v>5.8796296296296235E-3</v>
      </c>
      <c r="BT39" s="1">
        <f>Table1[[#This Row],[38,7 км_]]-Table1[[#Totals],[38,7 км_]]</f>
        <v>9.6064814814814797E-3</v>
      </c>
      <c r="BU39" s="1">
        <f>Table1[[#This Row],[41,2 км_]]-Table1[[#Totals],[41,2 км_]]</f>
        <v>1.0127314814814825E-2</v>
      </c>
      <c r="BV39" s="1">
        <f>Table1[[#This Row],[45,4 км_]]-Table1[[#Totals],[45,4 км_]]</f>
        <v>1.1018518518518525E-2</v>
      </c>
      <c r="BW39" s="1">
        <f>Table1[[#This Row],[48,2 км_]]-Table1[[#Totals],[48,2 км_]]</f>
        <v>1.1608796296296298E-2</v>
      </c>
      <c r="BX39" s="1">
        <f>Table1[[#This Row],[52,2 км_]]-Table1[[#Totals],[52,2 км_]]</f>
        <v>1.2488425925925917E-2</v>
      </c>
      <c r="BY39" s="1">
        <f>Table1[[#This Row],[61,4 км_]]-Table1[[#Totals],[61,4 км_]]</f>
        <v>1.4537037037037015E-2</v>
      </c>
      <c r="BZ39" s="1">
        <f>Table1[[#This Row],[63,9 км_]]-Table1[[#Totals],[63,9 км_]]</f>
        <v>1.4953703703703691E-2</v>
      </c>
      <c r="CA39" s="1">
        <f>Table1[[#This Row],[68,1 км_]]-Table1[[#Totals],[68,1 км_]]</f>
        <v>1.5625E-2</v>
      </c>
      <c r="CB39" s="1">
        <f>Table1[[#This Row],[70,9 км_]]-Table1[[#Totals],[70,9 км_]]</f>
        <v>1.6006944444444449E-2</v>
      </c>
      <c r="CC39" s="1">
        <f>Table1[[#This Row],[74,9 км_]]-Table1[[#Totals],[74,9 км_]]</f>
        <v>1.6724537037037052E-2</v>
      </c>
      <c r="CD39" s="1">
        <f>Table1[[#This Row],[84,1 км_]]-Table1[[#Totals],[84,1 км_]]</f>
        <v>1.8472222222222223E-2</v>
      </c>
      <c r="CE39" s="1">
        <f>Table1[[#This Row],[86,6 км_]]-Table1[[#Totals],[86,6 км_]]</f>
        <v>1.9074074074074077E-2</v>
      </c>
      <c r="CF39" s="1">
        <f>Table1[[#This Row],[90 км_]]-Table1[[#Totals],[90 км_]]</f>
        <v>1.9756944444444424E-2</v>
      </c>
      <c r="CG39" s="1">
        <f>Table1[[#This Row],[T2]]-Table1[[#Totals],[T2]]</f>
        <v>1.9652777777777783E-2</v>
      </c>
      <c r="CH39" s="1">
        <f>Table1[[#This Row],[1 км_]]-Table1[[#Totals],[1 км_]]</f>
        <v>2.0370370370370372E-2</v>
      </c>
      <c r="CI39" s="1">
        <f>Table1[[#This Row],[3,5 км_]]-Table1[[#Totals],[3,5 км_]]</f>
        <v>2.2037037037037036E-2</v>
      </c>
      <c r="CJ39" s="1">
        <f>Table1[[#This Row],[6 км_]]-Table1[[#Totals],[6 км_]]</f>
        <v>2.34375E-2</v>
      </c>
      <c r="CK39" s="1">
        <f>Table1[[#This Row],[8,5 км_]]-Table1[[#Totals],[8,5 км_]]</f>
        <v>2.4837962962962978E-2</v>
      </c>
      <c r="CL39" s="1">
        <f>Table1[[#This Row],[10,5 км_]]-Table1[[#Totals],[10,5 км_]]</f>
        <v>2.585648148148148E-2</v>
      </c>
      <c r="CM39" s="1">
        <f>Table1[[#This Row],[11,5 км_]]-Table1[[#Totals],[11,5 км_]]</f>
        <v>2.6701388888888872E-2</v>
      </c>
      <c r="CN39" s="1">
        <f>Table1[[#This Row],[14 км_]]-Table1[[#Totals],[14 км_]]</f>
        <v>2.8807870370370386E-2</v>
      </c>
      <c r="CO39" s="1">
        <f>Table1[[#This Row],[16,5 км_]]-Table1[[#Totals],[16,5 км_]]</f>
        <v>3.0856481481481485E-2</v>
      </c>
      <c r="CP39" s="1">
        <f>Table1[[#This Row],[19 км_]]-Table1[[#Totals],[19 км_]]</f>
        <v>3.2465277777777773E-2</v>
      </c>
      <c r="CQ39" s="1">
        <f>Table1[[#This Row],[21,1 км_]]-Table1[[#Totals],[21,1 км_]]</f>
        <v>3.2997685185185172E-2</v>
      </c>
    </row>
    <row r="40" spans="1:95" x14ac:dyDescent="0.2">
      <c r="A40">
        <v>39</v>
      </c>
      <c r="B40">
        <v>234</v>
      </c>
      <c r="C40" t="s">
        <v>128</v>
      </c>
      <c r="D40" t="s">
        <v>129</v>
      </c>
      <c r="E40">
        <v>40</v>
      </c>
      <c r="F40" t="s">
        <v>46</v>
      </c>
      <c r="H40" t="s">
        <v>54</v>
      </c>
      <c r="I40" s="1">
        <v>2.3865740740740743E-2</v>
      </c>
      <c r="J40" s="1">
        <v>2.5810185185185183E-2</v>
      </c>
      <c r="K40" s="1">
        <v>1.8749999999999999E-2</v>
      </c>
      <c r="L40" s="1">
        <f>SUM(Table1[[#This Row],[T1]],Table1[[#This Row],[16 км]])</f>
        <v>4.4560185185185182E-2</v>
      </c>
      <c r="M40" s="1">
        <v>2.1412037037037035E-2</v>
      </c>
      <c r="N40" s="1">
        <f>SUM(Table1[[#This Row],[T1]],Table1[[#This Row],[18,5 км]])</f>
        <v>4.7222222222222221E-2</v>
      </c>
      <c r="O40" s="1">
        <v>2.6122685185185183E-2</v>
      </c>
      <c r="P40" s="1">
        <f>SUM(Table1[[#This Row],[T1]],Table1[[#This Row],[22,7 км]])</f>
        <v>5.1932870370370365E-2</v>
      </c>
      <c r="Q40" s="1">
        <v>4.4861111111111109E-2</v>
      </c>
      <c r="R40" s="1">
        <f>SUM(Table1[[#This Row],[T1]],Table1[[#This Row],[38,7 км]])</f>
        <v>7.0671296296296288E-2</v>
      </c>
      <c r="S40" s="1">
        <v>4.7569444444444442E-2</v>
      </c>
      <c r="T40" s="1">
        <f>SUM(Table1[[#This Row],[T1]],Table1[[#This Row],[41,2 км]])</f>
        <v>7.3379629629629628E-2</v>
      </c>
      <c r="U40" s="1">
        <v>5.2407407407407403E-2</v>
      </c>
      <c r="V40" s="1">
        <f>SUM(Table1[[#This Row],[T1]],Table1[[#This Row],[45,4 км]])</f>
        <v>7.8217592592592589E-2</v>
      </c>
      <c r="W40" s="1">
        <v>5.5393518518518516E-2</v>
      </c>
      <c r="X40" s="1">
        <f>SUM(Table1[[#This Row],[T1]],Table1[[#This Row],[48,2 км]])</f>
        <v>8.1203703703703695E-2</v>
      </c>
      <c r="Y40" s="1">
        <v>5.9918981481481483E-2</v>
      </c>
      <c r="Z40" s="1">
        <f>SUM(Table1[[#This Row],[T1]],Table1[[#This Row],[52,2 км]])</f>
        <v>8.5729166666666662E-2</v>
      </c>
      <c r="AA40" s="1">
        <v>7.0856481481481479E-2</v>
      </c>
      <c r="AB40" s="1">
        <f>SUM(Table1[[#This Row],[T1]],Table1[[#This Row],[61,4 км]])</f>
        <v>9.6666666666666665E-2</v>
      </c>
      <c r="AC40" s="1">
        <v>7.3530092592592591E-2</v>
      </c>
      <c r="AD40" s="1">
        <f>SUM(Table1[[#This Row],[T1]],Table1[[#This Row],[63,9 км]])</f>
        <v>9.9340277777777777E-2</v>
      </c>
      <c r="AE40" s="1">
        <v>7.8356481481481485E-2</v>
      </c>
      <c r="AF40" s="1">
        <f>SUM(Table1[[#This Row],[T1]],Table1[[#This Row],[68,1 км]])</f>
        <v>0.10416666666666667</v>
      </c>
      <c r="AG40" s="1">
        <v>8.1377314814814819E-2</v>
      </c>
      <c r="AH40" s="1">
        <f>SUM(Table1[[#This Row],[T1]],Table1[[#This Row],[70,9 км]])</f>
        <v>0.1071875</v>
      </c>
      <c r="AI40" s="1">
        <v>8.5960648148148147E-2</v>
      </c>
      <c r="AJ40" s="1">
        <f>SUM(Table1[[#This Row],[T1]],Table1[[#This Row],[74,9 км]])</f>
        <v>0.11177083333333333</v>
      </c>
      <c r="AK40" s="1">
        <v>9.7546296296296298E-2</v>
      </c>
      <c r="AL40" s="1">
        <f>SUM(Table1[[#This Row],[T1]],Table1[[#This Row],[84,1 км]])</f>
        <v>0.12335648148148148</v>
      </c>
      <c r="AM40" s="1">
        <v>0.10023148148148148</v>
      </c>
      <c r="AN40" s="1">
        <f>SUM(Table1[[#This Row],[T1]],Table1[[#This Row],[86,6 км]])</f>
        <v>0.12604166666666666</v>
      </c>
      <c r="AO40" s="1">
        <v>0.1034837962962963</v>
      </c>
      <c r="AP40" s="1">
        <f>SUM(Table1[[#This Row],[T1]],Table1[[#This Row],[90 км]])</f>
        <v>0.12929398148148147</v>
      </c>
      <c r="AQ40" s="1">
        <v>0.1292939814814815</v>
      </c>
      <c r="AR40" s="1">
        <v>0.13086805555555556</v>
      </c>
      <c r="AS40" s="1">
        <v>4.1782407407407402E-3</v>
      </c>
      <c r="AT40" s="1">
        <f>SUM(Table1[[#This Row],[T2]],Table1[[#This Row],[1 км]])</f>
        <v>0.1350462962962963</v>
      </c>
      <c r="AU40" s="1">
        <v>1.3530092592592594E-2</v>
      </c>
      <c r="AV40" s="1">
        <f>SUM(Table1[[#This Row],[T2]],Table1[[#This Row],[3,5 км]])</f>
        <v>0.14439814814814816</v>
      </c>
      <c r="AW40" s="1">
        <v>2.0312500000000001E-2</v>
      </c>
      <c r="AX40" s="1">
        <f>SUM(Table1[[#This Row],[T2]],Table1[[#This Row],[6 км]])</f>
        <v>0.15118055555555557</v>
      </c>
      <c r="AY40" s="1">
        <v>2.7511574074074074E-2</v>
      </c>
      <c r="AZ40" s="1">
        <f>SUM(Table1[[#This Row],[T2]],Table1[[#This Row],[8,5 км]])</f>
        <v>0.15837962962962962</v>
      </c>
      <c r="BA40" s="1">
        <v>3.2581018518518516E-2</v>
      </c>
      <c r="BB40" s="1">
        <f>SUM(Table1[[#This Row],[T2]],Table1[[#This Row],[10,5 км]])</f>
        <v>0.16344907407407408</v>
      </c>
      <c r="BC40" s="1">
        <v>3.6921296296296292E-2</v>
      </c>
      <c r="BD40" s="1">
        <f>SUM(Table1[[#This Row],[T2]],Table1[[#This Row],[11,5 км]])</f>
        <v>0.16778935185185184</v>
      </c>
      <c r="BE40" s="1">
        <v>4.6944444444444448E-2</v>
      </c>
      <c r="BF40" s="1">
        <f>SUM(Table1[[#This Row],[T2]],Table1[[#This Row],[14 км]])</f>
        <v>0.17781250000000001</v>
      </c>
      <c r="BG40" s="1">
        <v>5.424768518518519E-2</v>
      </c>
      <c r="BH40" s="1">
        <f>SUM(Table1[[#This Row],[T2]],Table1[[#This Row],[16,5 км]])</f>
        <v>0.18511574074074075</v>
      </c>
      <c r="BI40" s="1">
        <v>6.2152777777777779E-2</v>
      </c>
      <c r="BJ40" s="1">
        <f>SUM(Table1[[#This Row],[T2]],Table1[[#This Row],[19 км]])</f>
        <v>0.19302083333333334</v>
      </c>
      <c r="BK40" s="1">
        <v>6.7662037037037034E-2</v>
      </c>
      <c r="BL40" s="1">
        <f>SUM(Table1[[#This Row],[T2]],Table1[[#This Row],[Финиш]])</f>
        <v>0.19853009259259258</v>
      </c>
      <c r="BM40" s="1">
        <v>0.19853009259259258</v>
      </c>
      <c r="BN40" s="1">
        <v>0</v>
      </c>
      <c r="BO40" s="1">
        <f>Table1[[#This Row],[Плавание]]-Table1[[#Totals],[Плавание]]</f>
        <v>6.2615740740740757E-3</v>
      </c>
      <c r="BP40" s="1">
        <f>Table1[[#This Row],[T1]]-Table1[[#Totals],[T1]]</f>
        <v>7.1527777777777753E-3</v>
      </c>
      <c r="BQ40" s="1">
        <f>Table1[[#This Row],[16 км_]]-Table1[[#Totals],[16 км_]]</f>
        <v>8.9930555555555527E-3</v>
      </c>
      <c r="BR40" s="1">
        <f>Table1[[#This Row],[18,5 км_]]-Table1[[#Totals],[18,5 км_]]</f>
        <v>9.305555555555553E-3</v>
      </c>
      <c r="BS40" s="1">
        <f>Table1[[#This Row],[22,7 км_]]-Table1[[#Totals],[22,7 км_]]</f>
        <v>9.8958333333333259E-3</v>
      </c>
      <c r="BT40" s="1">
        <f>Table1[[#This Row],[38,7 км_]]-Table1[[#Totals],[38,7 км_]]</f>
        <v>1.2083333333333321E-2</v>
      </c>
      <c r="BU40" s="1">
        <f>Table1[[#This Row],[41,2 км_]]-Table1[[#Totals],[41,2 км_]]</f>
        <v>1.2430555555555556E-2</v>
      </c>
      <c r="BV40" s="1">
        <f>Table1[[#This Row],[45,4 км_]]-Table1[[#Totals],[45,4 км_]]</f>
        <v>1.3055555555555556E-2</v>
      </c>
      <c r="BW40" s="1">
        <f>Table1[[#This Row],[48,2 км_]]-Table1[[#Totals],[48,2 км_]]</f>
        <v>1.3356481481481469E-2</v>
      </c>
      <c r="BX40" s="1">
        <f>Table1[[#This Row],[52,2 км_]]-Table1[[#Totals],[52,2 км_]]</f>
        <v>1.3912037037037028E-2</v>
      </c>
      <c r="BY40" s="1">
        <f>Table1[[#This Row],[61,4 км_]]-Table1[[#Totals],[61,4 км_]]</f>
        <v>1.4895833333333316E-2</v>
      </c>
      <c r="BZ40" s="1">
        <f>Table1[[#This Row],[63,9 км_]]-Table1[[#Totals],[63,9 км_]]</f>
        <v>1.517361111111111E-2</v>
      </c>
      <c r="CA40" s="1">
        <f>Table1[[#This Row],[68,1 км_]]-Table1[[#Totals],[68,1 км_]]</f>
        <v>1.557870370370372E-2</v>
      </c>
      <c r="CB40" s="1">
        <f>Table1[[#This Row],[70,9 км_]]-Table1[[#Totals],[70,9 км_]]</f>
        <v>1.5717592592592602E-2</v>
      </c>
      <c r="CC40" s="1">
        <f>Table1[[#This Row],[74,9 км_]]-Table1[[#Totals],[74,9 км_]]</f>
        <v>1.6064814814814823E-2</v>
      </c>
      <c r="CD40" s="1">
        <f>Table1[[#This Row],[84,1 км_]]-Table1[[#Totals],[84,1 км_]]</f>
        <v>1.7037037037037045E-2</v>
      </c>
      <c r="CE40" s="1">
        <f>Table1[[#This Row],[86,6 км_]]-Table1[[#Totals],[86,6 км_]]</f>
        <v>1.7395833333333333E-2</v>
      </c>
      <c r="CF40" s="1">
        <f>Table1[[#This Row],[90 км_]]-Table1[[#Totals],[90 км_]]</f>
        <v>1.7939814814814797E-2</v>
      </c>
      <c r="CG40" s="1">
        <f>Table1[[#This Row],[T2]]-Table1[[#Totals],[T2]]</f>
        <v>1.832175925925926E-2</v>
      </c>
      <c r="CH40" s="1">
        <f>Table1[[#This Row],[1 км_]]-Table1[[#Totals],[1 км_]]</f>
        <v>1.9189814814814826E-2</v>
      </c>
      <c r="CI40" s="1">
        <f>Table1[[#This Row],[3,5 км_]]-Table1[[#Totals],[3,5 км_]]</f>
        <v>2.0925925925925945E-2</v>
      </c>
      <c r="CJ40" s="1">
        <f>Table1[[#This Row],[6 км_]]-Table1[[#Totals],[6 км_]]</f>
        <v>2.2465277777777792E-2</v>
      </c>
      <c r="CK40" s="1">
        <f>Table1[[#This Row],[8,5 км_]]-Table1[[#Totals],[8,5 км_]]</f>
        <v>2.3969907407407398E-2</v>
      </c>
      <c r="CL40" s="1">
        <f>Table1[[#This Row],[10,5 км_]]-Table1[[#Totals],[10,5 км_]]</f>
        <v>2.506944444444445E-2</v>
      </c>
      <c r="CM40" s="1">
        <f>Table1[[#This Row],[11,5 км_]]-Table1[[#Totals],[11,5 км_]]</f>
        <v>2.6018518518518496E-2</v>
      </c>
      <c r="CN40" s="1">
        <f>Table1[[#This Row],[14 км_]]-Table1[[#Totals],[14 км_]]</f>
        <v>2.8333333333333349E-2</v>
      </c>
      <c r="CO40" s="1">
        <f>Table1[[#This Row],[16,5 км_]]-Table1[[#Totals],[16,5 км_]]</f>
        <v>3.0115740740740748E-2</v>
      </c>
      <c r="CP40" s="1">
        <f>Table1[[#This Row],[19 км_]]-Table1[[#Totals],[19 км_]]</f>
        <v>3.2025462962962964E-2</v>
      </c>
      <c r="CQ40" s="1">
        <f>Table1[[#This Row],[21,1 км_]]-Table1[[#Totals],[21,1 км_]]</f>
        <v>3.3194444444444415E-2</v>
      </c>
    </row>
    <row r="41" spans="1:95" x14ac:dyDescent="0.2">
      <c r="A41">
        <v>40</v>
      </c>
      <c r="B41">
        <v>96</v>
      </c>
      <c r="C41" t="s">
        <v>130</v>
      </c>
      <c r="D41" t="s">
        <v>88</v>
      </c>
      <c r="E41">
        <v>38</v>
      </c>
      <c r="F41" t="s">
        <v>46</v>
      </c>
      <c r="G41" t="s">
        <v>53</v>
      </c>
      <c r="H41" t="s">
        <v>62</v>
      </c>
      <c r="I41" s="1">
        <v>2.8599537037037034E-2</v>
      </c>
      <c r="J41" s="1">
        <v>3.0266203703703708E-2</v>
      </c>
      <c r="K41" s="1">
        <v>1.7939814814814815E-2</v>
      </c>
      <c r="L41" s="1">
        <f>SUM(Table1[[#This Row],[T1]],Table1[[#This Row],[16 км]])</f>
        <v>4.8206018518518523E-2</v>
      </c>
      <c r="M41" s="1">
        <v>2.0416666666666666E-2</v>
      </c>
      <c r="N41" s="1">
        <f>SUM(Table1[[#This Row],[T1]],Table1[[#This Row],[18,5 км]])</f>
        <v>5.0682870370370378E-2</v>
      </c>
      <c r="O41" s="1">
        <v>2.4849537037037035E-2</v>
      </c>
      <c r="P41" s="1">
        <f>SUM(Table1[[#This Row],[T1]],Table1[[#This Row],[22,7 км]])</f>
        <v>5.5115740740740743E-2</v>
      </c>
      <c r="Q41" s="1">
        <v>4.2453703703703709E-2</v>
      </c>
      <c r="R41" s="1">
        <f>SUM(Table1[[#This Row],[T1]],Table1[[#This Row],[38,7 км]])</f>
        <v>7.2719907407407414E-2</v>
      </c>
      <c r="S41" s="1">
        <v>4.4895833333333329E-2</v>
      </c>
      <c r="T41" s="1">
        <f>SUM(Table1[[#This Row],[T1]],Table1[[#This Row],[41,2 км]])</f>
        <v>7.5162037037037041E-2</v>
      </c>
      <c r="U41" s="1">
        <v>4.9467592592592591E-2</v>
      </c>
      <c r="V41" s="1">
        <f>SUM(Table1[[#This Row],[T1]],Table1[[#This Row],[45,4 км]])</f>
        <v>7.9733796296296303E-2</v>
      </c>
      <c r="W41" s="1">
        <v>5.2418981481481476E-2</v>
      </c>
      <c r="X41" s="1">
        <f>SUM(Table1[[#This Row],[T1]],Table1[[#This Row],[48,2 км]])</f>
        <v>8.2685185185185181E-2</v>
      </c>
      <c r="Y41" s="1">
        <v>5.6747685185185186E-2</v>
      </c>
      <c r="Z41" s="1">
        <f>SUM(Table1[[#This Row],[T1]],Table1[[#This Row],[52,2 км]])</f>
        <v>8.7013888888888891E-2</v>
      </c>
      <c r="AA41" s="1">
        <v>6.7650462962962968E-2</v>
      </c>
      <c r="AB41" s="1">
        <f>SUM(Table1[[#This Row],[T1]],Table1[[#This Row],[61,4 км]])</f>
        <v>9.791666666666668E-2</v>
      </c>
      <c r="AC41" s="1">
        <v>7.0185185185185184E-2</v>
      </c>
      <c r="AD41" s="1">
        <f>SUM(Table1[[#This Row],[T1]],Table1[[#This Row],[63,9 км]])</f>
        <v>0.1004513888888889</v>
      </c>
      <c r="AE41" s="1">
        <v>7.4895833333333328E-2</v>
      </c>
      <c r="AF41" s="1">
        <f>SUM(Table1[[#This Row],[T1]],Table1[[#This Row],[68,1 км]])</f>
        <v>0.10516203703703704</v>
      </c>
      <c r="AG41" s="1">
        <v>7.7986111111111103E-2</v>
      </c>
      <c r="AH41" s="1">
        <f>SUM(Table1[[#This Row],[T1]],Table1[[#This Row],[70,9 км]])</f>
        <v>0.10825231481481482</v>
      </c>
      <c r="AI41" s="1">
        <v>8.2430555555555562E-2</v>
      </c>
      <c r="AJ41" s="1">
        <f>SUM(Table1[[#This Row],[T1]],Table1[[#This Row],[74,9 км]])</f>
        <v>0.11269675925925927</v>
      </c>
      <c r="AK41" s="1">
        <v>9.3599537037037037E-2</v>
      </c>
      <c r="AL41" s="1">
        <f>SUM(Table1[[#This Row],[T1]],Table1[[#This Row],[84,1 км]])</f>
        <v>0.12386574074074075</v>
      </c>
      <c r="AM41" s="1">
        <v>9.6168981481481494E-2</v>
      </c>
      <c r="AN41" s="1">
        <f>SUM(Table1[[#This Row],[T1]],Table1[[#This Row],[86,6 км]])</f>
        <v>0.12643518518518521</v>
      </c>
      <c r="AO41" s="1">
        <v>9.9386574074074072E-2</v>
      </c>
      <c r="AP41" s="1">
        <f>SUM(Table1[[#This Row],[T1]],Table1[[#This Row],[90 км]])</f>
        <v>0.12965277777777778</v>
      </c>
      <c r="AQ41" s="1">
        <v>0.12965277777777778</v>
      </c>
      <c r="AR41" s="1">
        <v>0.13186342592592593</v>
      </c>
      <c r="AS41" s="1">
        <v>3.8657407407407408E-3</v>
      </c>
      <c r="AT41" s="1">
        <f>SUM(Table1[[#This Row],[T2]],Table1[[#This Row],[1 км]])</f>
        <v>0.13572916666666668</v>
      </c>
      <c r="AU41" s="1">
        <v>1.3113425925925926E-2</v>
      </c>
      <c r="AV41" s="1">
        <f>SUM(Table1[[#This Row],[T2]],Table1[[#This Row],[3,5 км]])</f>
        <v>0.14497685185185186</v>
      </c>
      <c r="AW41" s="1">
        <v>2.0312500000000001E-2</v>
      </c>
      <c r="AX41" s="1">
        <f>SUM(Table1[[#This Row],[T2]],Table1[[#This Row],[6 км]])</f>
        <v>0.15217592592592594</v>
      </c>
      <c r="AY41" s="1">
        <v>2.7662037037037041E-2</v>
      </c>
      <c r="AZ41" s="1">
        <f>SUM(Table1[[#This Row],[T2]],Table1[[#This Row],[8,5 км]])</f>
        <v>0.15952546296296297</v>
      </c>
      <c r="BA41" s="1">
        <v>3.2708333333333332E-2</v>
      </c>
      <c r="BB41" s="1">
        <f>SUM(Table1[[#This Row],[T2]],Table1[[#This Row],[10,5 км]])</f>
        <v>0.16457175925925926</v>
      </c>
      <c r="BC41" s="1">
        <v>3.7291666666666667E-2</v>
      </c>
      <c r="BD41" s="1">
        <f>SUM(Table1[[#This Row],[T2]],Table1[[#This Row],[11,5 км]])</f>
        <v>0.16915509259259259</v>
      </c>
      <c r="BE41" s="1">
        <v>4.7199074074074067E-2</v>
      </c>
      <c r="BF41" s="1">
        <f>SUM(Table1[[#This Row],[T2]],Table1[[#This Row],[14 км]])</f>
        <v>0.17906249999999999</v>
      </c>
      <c r="BG41" s="1">
        <v>5.4490740740740735E-2</v>
      </c>
      <c r="BH41" s="1">
        <f>SUM(Table1[[#This Row],[T2]],Table1[[#This Row],[16,5 км]])</f>
        <v>0.18635416666666665</v>
      </c>
      <c r="BI41" s="1">
        <v>6.2407407407407411E-2</v>
      </c>
      <c r="BJ41" s="1">
        <f>SUM(Table1[[#This Row],[T2]],Table1[[#This Row],[19 км]])</f>
        <v>0.19427083333333334</v>
      </c>
      <c r="BK41" s="1">
        <v>6.7152777777777783E-2</v>
      </c>
      <c r="BL41" s="1">
        <f>SUM(Table1[[#This Row],[T2]],Table1[[#This Row],[Финиш]])</f>
        <v>0.19901620370370371</v>
      </c>
      <c r="BM41" s="1">
        <v>0.19901620370370368</v>
      </c>
      <c r="BN41" s="1">
        <v>0</v>
      </c>
      <c r="BO41" s="1">
        <f>Table1[[#This Row],[Плавание]]-Table1[[#Totals],[Плавание]]</f>
        <v>1.0995370370370367E-2</v>
      </c>
      <c r="BP41" s="1">
        <f>Table1[[#This Row],[T1]]-Table1[[#Totals],[T1]]</f>
        <v>1.1608796296296301E-2</v>
      </c>
      <c r="BQ41" s="1">
        <f>Table1[[#This Row],[16 км_]]-Table1[[#Totals],[16 км_]]</f>
        <v>1.2638888888888894E-2</v>
      </c>
      <c r="BR41" s="1">
        <f>Table1[[#This Row],[18,5 км_]]-Table1[[#Totals],[18,5 км_]]</f>
        <v>1.276620370370371E-2</v>
      </c>
      <c r="BS41" s="1">
        <f>Table1[[#This Row],[22,7 км_]]-Table1[[#Totals],[22,7 км_]]</f>
        <v>1.3078703703703703E-2</v>
      </c>
      <c r="BT41" s="1">
        <f>Table1[[#This Row],[38,7 км_]]-Table1[[#Totals],[38,7 км_]]</f>
        <v>1.4131944444444447E-2</v>
      </c>
      <c r="BU41" s="1">
        <f>Table1[[#This Row],[41,2 км_]]-Table1[[#Totals],[41,2 км_]]</f>
        <v>1.4212962962962969E-2</v>
      </c>
      <c r="BV41" s="1">
        <f>Table1[[#This Row],[45,4 км_]]-Table1[[#Totals],[45,4 км_]]</f>
        <v>1.457175925925927E-2</v>
      </c>
      <c r="BW41" s="1">
        <f>Table1[[#This Row],[48,2 км_]]-Table1[[#Totals],[48,2 км_]]</f>
        <v>1.4837962962962956E-2</v>
      </c>
      <c r="BX41" s="1">
        <f>Table1[[#This Row],[52,2 км_]]-Table1[[#Totals],[52,2 км_]]</f>
        <v>1.5196759259259257E-2</v>
      </c>
      <c r="BY41" s="1">
        <f>Table1[[#This Row],[61,4 км_]]-Table1[[#Totals],[61,4 км_]]</f>
        <v>1.6145833333333331E-2</v>
      </c>
      <c r="BZ41" s="1">
        <f>Table1[[#This Row],[63,9 км_]]-Table1[[#Totals],[63,9 км_]]</f>
        <v>1.6284722222222228E-2</v>
      </c>
      <c r="CA41" s="1">
        <f>Table1[[#This Row],[68,1 км_]]-Table1[[#Totals],[68,1 км_]]</f>
        <v>1.6574074074074088E-2</v>
      </c>
      <c r="CB41" s="1">
        <f>Table1[[#This Row],[70,9 км_]]-Table1[[#Totals],[70,9 км_]]</f>
        <v>1.6782407407407413E-2</v>
      </c>
      <c r="CC41" s="1">
        <f>Table1[[#This Row],[74,9 км_]]-Table1[[#Totals],[74,9 км_]]</f>
        <v>1.6990740740740765E-2</v>
      </c>
      <c r="CD41" s="1">
        <f>Table1[[#This Row],[84,1 км_]]-Table1[[#Totals],[84,1 км_]]</f>
        <v>1.754629629629631E-2</v>
      </c>
      <c r="CE41" s="1">
        <f>Table1[[#This Row],[86,6 км_]]-Table1[[#Totals],[86,6 км_]]</f>
        <v>1.7789351851851876E-2</v>
      </c>
      <c r="CF41" s="1">
        <f>Table1[[#This Row],[90 км_]]-Table1[[#Totals],[90 км_]]</f>
        <v>1.8298611111111113E-2</v>
      </c>
      <c r="CG41" s="1">
        <f>Table1[[#This Row],[T2]]-Table1[[#Totals],[T2]]</f>
        <v>1.9317129629629629E-2</v>
      </c>
      <c r="CH41" s="1">
        <f>Table1[[#This Row],[1 км_]]-Table1[[#Totals],[1 км_]]</f>
        <v>1.9872685185185202E-2</v>
      </c>
      <c r="CI41" s="1">
        <f>Table1[[#This Row],[3,5 км_]]-Table1[[#Totals],[3,5 км_]]</f>
        <v>2.1504629629629637E-2</v>
      </c>
      <c r="CJ41" s="1">
        <f>Table1[[#This Row],[6 км_]]-Table1[[#Totals],[6 км_]]</f>
        <v>2.3460648148148161E-2</v>
      </c>
      <c r="CK41" s="1">
        <f>Table1[[#This Row],[8,5 км_]]-Table1[[#Totals],[8,5 км_]]</f>
        <v>2.5115740740740744E-2</v>
      </c>
      <c r="CL41" s="1">
        <f>Table1[[#This Row],[10,5 км_]]-Table1[[#Totals],[10,5 км_]]</f>
        <v>2.6192129629629635E-2</v>
      </c>
      <c r="CM41" s="1">
        <f>Table1[[#This Row],[11,5 км_]]-Table1[[#Totals],[11,5 км_]]</f>
        <v>2.7384259259259247E-2</v>
      </c>
      <c r="CN41" s="1">
        <f>Table1[[#This Row],[14 км_]]-Table1[[#Totals],[14 км_]]</f>
        <v>2.9583333333333323E-2</v>
      </c>
      <c r="CO41" s="1">
        <f>Table1[[#This Row],[16,5 км_]]-Table1[[#Totals],[16,5 км_]]</f>
        <v>3.1354166666666655E-2</v>
      </c>
      <c r="CP41" s="1">
        <f>Table1[[#This Row],[19 км_]]-Table1[[#Totals],[19 км_]]</f>
        <v>3.3275462962962965E-2</v>
      </c>
      <c r="CQ41" s="1">
        <f>Table1[[#This Row],[21,1 км_]]-Table1[[#Totals],[21,1 км_]]</f>
        <v>3.3680555555555547E-2</v>
      </c>
    </row>
    <row r="42" spans="1:95" x14ac:dyDescent="0.2">
      <c r="A42">
        <v>41</v>
      </c>
      <c r="B42">
        <v>111</v>
      </c>
      <c r="C42" t="s">
        <v>131</v>
      </c>
      <c r="D42" t="s">
        <v>61</v>
      </c>
      <c r="E42">
        <v>44</v>
      </c>
      <c r="F42" t="s">
        <v>46</v>
      </c>
      <c r="H42" t="s">
        <v>54</v>
      </c>
      <c r="I42" s="1">
        <v>1.7627314814814814E-2</v>
      </c>
      <c r="J42" s="1">
        <v>1.8749999999999999E-2</v>
      </c>
      <c r="K42" s="1">
        <v>1.9733796296296298E-2</v>
      </c>
      <c r="L42" s="1">
        <f>SUM(Table1[[#This Row],[T1]],Table1[[#This Row],[16 км]])</f>
        <v>3.8483796296296294E-2</v>
      </c>
      <c r="M42" s="1">
        <v>2.2430555555555554E-2</v>
      </c>
      <c r="N42" s="1">
        <f>SUM(Table1[[#This Row],[T1]],Table1[[#This Row],[18,5 км]])</f>
        <v>4.1180555555555554E-2</v>
      </c>
      <c r="O42" s="1">
        <v>2.71875E-2</v>
      </c>
      <c r="P42" s="1">
        <f>SUM(Table1[[#This Row],[T1]],Table1[[#This Row],[22,7 км]])</f>
        <v>4.5937499999999999E-2</v>
      </c>
      <c r="Q42" s="1">
        <v>4.6273148148148147E-2</v>
      </c>
      <c r="R42" s="1">
        <f>SUM(Table1[[#This Row],[T1]],Table1[[#This Row],[38,7 км]])</f>
        <v>6.5023148148148149E-2</v>
      </c>
      <c r="S42" s="1">
        <v>4.8900462962962965E-2</v>
      </c>
      <c r="T42" s="1">
        <f>SUM(Table1[[#This Row],[T1]],Table1[[#This Row],[41,2 км]])</f>
        <v>6.7650462962962968E-2</v>
      </c>
      <c r="U42" s="1">
        <v>5.3715277777777772E-2</v>
      </c>
      <c r="V42" s="1">
        <f>SUM(Table1[[#This Row],[T1]],Table1[[#This Row],[45,4 км]])</f>
        <v>7.2465277777777767E-2</v>
      </c>
      <c r="W42" s="1">
        <v>5.6886574074074076E-2</v>
      </c>
      <c r="X42" s="1">
        <f>SUM(Table1[[#This Row],[T1]],Table1[[#This Row],[48,2 км]])</f>
        <v>7.5636574074074078E-2</v>
      </c>
      <c r="Y42" s="1">
        <v>6.1469907407407404E-2</v>
      </c>
      <c r="Z42" s="1">
        <f>SUM(Table1[[#This Row],[T1]],Table1[[#This Row],[52,2 км]])</f>
        <v>8.0219907407407406E-2</v>
      </c>
      <c r="AA42" s="1">
        <v>7.2928240740740738E-2</v>
      </c>
      <c r="AB42" s="1">
        <f>SUM(Table1[[#This Row],[T1]],Table1[[#This Row],[61,4 км]])</f>
        <v>9.1678240740740741E-2</v>
      </c>
      <c r="AC42" s="1">
        <v>7.554398148148149E-2</v>
      </c>
      <c r="AD42" s="1">
        <f>SUM(Table1[[#This Row],[T1]],Table1[[#This Row],[63,9 км]])</f>
        <v>9.4293981481481493E-2</v>
      </c>
      <c r="AE42" s="1">
        <v>8.0462962962962958E-2</v>
      </c>
      <c r="AF42" s="1">
        <f>SUM(Table1[[#This Row],[T1]],Table1[[#This Row],[68,1 км]])</f>
        <v>9.9212962962962961E-2</v>
      </c>
      <c r="AG42" s="1">
        <v>8.3634259259259255E-2</v>
      </c>
      <c r="AH42" s="1">
        <f>SUM(Table1[[#This Row],[T1]],Table1[[#This Row],[70,9 км]])</f>
        <v>0.10238425925925926</v>
      </c>
      <c r="AI42" s="1">
        <v>8.8356481481481494E-2</v>
      </c>
      <c r="AJ42" s="1">
        <f>SUM(Table1[[#This Row],[T1]],Table1[[#This Row],[74,9 км]])</f>
        <v>0.1071064814814815</v>
      </c>
      <c r="AK42" s="1">
        <v>9.9780092592592587E-2</v>
      </c>
      <c r="AL42" s="1">
        <f>SUM(Table1[[#This Row],[T1]],Table1[[#This Row],[84,1 км]])</f>
        <v>0.11853009259259259</v>
      </c>
      <c r="AM42" s="1">
        <v>0.10233796296296298</v>
      </c>
      <c r="AN42" s="1">
        <f>SUM(Table1[[#This Row],[T1]],Table1[[#This Row],[86,6 км]])</f>
        <v>0.12108796296296298</v>
      </c>
      <c r="AO42" s="1">
        <v>0.10548611111111111</v>
      </c>
      <c r="AP42" s="1">
        <f>SUM(Table1[[#This Row],[T1]],Table1[[#This Row],[90 км]])</f>
        <v>0.12423611111111112</v>
      </c>
      <c r="AQ42" s="1">
        <v>0.1242361111111111</v>
      </c>
      <c r="AR42" s="1">
        <v>0.12550925925925926</v>
      </c>
      <c r="AS42" s="1">
        <v>4.2824074074074075E-3</v>
      </c>
      <c r="AT42" s="1">
        <f>SUM(Table1[[#This Row],[T2]],Table1[[#This Row],[1 км]])</f>
        <v>0.12979166666666667</v>
      </c>
      <c r="AU42" s="1">
        <v>1.4398148148148148E-2</v>
      </c>
      <c r="AV42" s="1">
        <f>SUM(Table1[[#This Row],[T2]],Table1[[#This Row],[3,5 км]])</f>
        <v>0.13990740740740742</v>
      </c>
      <c r="AW42" s="1">
        <v>2.2175925925925929E-2</v>
      </c>
      <c r="AX42" s="1">
        <f>SUM(Table1[[#This Row],[T2]],Table1[[#This Row],[6 км]])</f>
        <v>0.1476851851851852</v>
      </c>
      <c r="AY42" s="1">
        <v>3.0844907407407404E-2</v>
      </c>
      <c r="AZ42" s="1">
        <f>SUM(Table1[[#This Row],[T2]],Table1[[#This Row],[8,5 км]])</f>
        <v>0.15635416666666668</v>
      </c>
      <c r="BA42" s="1">
        <v>3.6747685185185182E-2</v>
      </c>
      <c r="BB42" s="1">
        <f>SUM(Table1[[#This Row],[T2]],Table1[[#This Row],[10,5 км]])</f>
        <v>0.16225694444444444</v>
      </c>
      <c r="BC42" s="1">
        <v>4.1678240740740745E-2</v>
      </c>
      <c r="BD42" s="1">
        <f>SUM(Table1[[#This Row],[T2]],Table1[[#This Row],[11,5 км]])</f>
        <v>0.16718750000000002</v>
      </c>
      <c r="BE42" s="1">
        <v>5.2511574074074079E-2</v>
      </c>
      <c r="BF42" s="1">
        <f>SUM(Table1[[#This Row],[T2]],Table1[[#This Row],[14 км]])</f>
        <v>0.17802083333333335</v>
      </c>
      <c r="BG42" s="1">
        <v>6.0451388888888895E-2</v>
      </c>
      <c r="BH42" s="1">
        <f>SUM(Table1[[#This Row],[T2]],Table1[[#This Row],[16,5 км]])</f>
        <v>0.18596064814814817</v>
      </c>
      <c r="BI42" s="1">
        <v>6.8622685185185189E-2</v>
      </c>
      <c r="BJ42" s="1">
        <f>SUM(Table1[[#This Row],[T2]],Table1[[#This Row],[19 км]])</f>
        <v>0.19413194444444445</v>
      </c>
      <c r="BK42" s="1">
        <v>7.4155092592592592E-2</v>
      </c>
      <c r="BL42" s="1">
        <f>SUM(Table1[[#This Row],[T2]],Table1[[#This Row],[Финиш]])</f>
        <v>0.19966435185185186</v>
      </c>
      <c r="BM42" s="1">
        <v>0.19966435185185186</v>
      </c>
      <c r="BN42" s="1">
        <v>0</v>
      </c>
      <c r="BO42" s="1">
        <f>Table1[[#This Row],[Плавание]]-Table1[[#Totals],[Плавание]]</f>
        <v>2.3148148148147141E-5</v>
      </c>
      <c r="BP42" s="1">
        <f>Table1[[#This Row],[T1]]-Table1[[#Totals],[T1]]</f>
        <v>9.2592592592592032E-5</v>
      </c>
      <c r="BQ42" s="1">
        <f>Table1[[#This Row],[16 км_]]-Table1[[#Totals],[16 км_]]</f>
        <v>2.9166666666666646E-3</v>
      </c>
      <c r="BR42" s="1">
        <f>Table1[[#This Row],[18,5 км_]]-Table1[[#Totals],[18,5 км_]]</f>
        <v>3.2638888888888856E-3</v>
      </c>
      <c r="BS42" s="1">
        <f>Table1[[#This Row],[22,7 км_]]-Table1[[#Totals],[22,7 км_]]</f>
        <v>3.9004629629629597E-3</v>
      </c>
      <c r="BT42" s="1">
        <f>Table1[[#This Row],[38,7 км_]]-Table1[[#Totals],[38,7 км_]]</f>
        <v>6.4351851851851827E-3</v>
      </c>
      <c r="BU42" s="1">
        <f>Table1[[#This Row],[41,2 км_]]-Table1[[#Totals],[41,2 км_]]</f>
        <v>6.7013888888888956E-3</v>
      </c>
      <c r="BV42" s="1">
        <f>Table1[[#This Row],[45,4 км_]]-Table1[[#Totals],[45,4 км_]]</f>
        <v>7.3032407407407351E-3</v>
      </c>
      <c r="BW42" s="1">
        <f>Table1[[#This Row],[48,2 км_]]-Table1[[#Totals],[48,2 км_]]</f>
        <v>7.7893518518518529E-3</v>
      </c>
      <c r="BX42" s="1">
        <f>Table1[[#This Row],[52,2 км_]]-Table1[[#Totals],[52,2 км_]]</f>
        <v>8.4027777777777729E-3</v>
      </c>
      <c r="BY42" s="1">
        <f>Table1[[#This Row],[61,4 км_]]-Table1[[#Totals],[61,4 км_]]</f>
        <v>9.9074074074073926E-3</v>
      </c>
      <c r="BZ42" s="1">
        <f>Table1[[#This Row],[63,9 км_]]-Table1[[#Totals],[63,9 км_]]</f>
        <v>1.0127314814814825E-2</v>
      </c>
      <c r="CA42" s="1">
        <f>Table1[[#This Row],[68,1 км_]]-Table1[[#Totals],[68,1 км_]]</f>
        <v>1.0625000000000009E-2</v>
      </c>
      <c r="CB42" s="1">
        <f>Table1[[#This Row],[70,9 км_]]-Table1[[#Totals],[70,9 км_]]</f>
        <v>1.0914351851851856E-2</v>
      </c>
      <c r="CC42" s="1">
        <f>Table1[[#This Row],[74,9 км_]]-Table1[[#Totals],[74,9 км_]]</f>
        <v>1.1400462962962987E-2</v>
      </c>
      <c r="CD42" s="1">
        <f>Table1[[#This Row],[84,1 км_]]-Table1[[#Totals],[84,1 км_]]</f>
        <v>1.2210648148148151E-2</v>
      </c>
      <c r="CE42" s="1">
        <f>Table1[[#This Row],[86,6 км_]]-Table1[[#Totals],[86,6 км_]]</f>
        <v>1.244212962962965E-2</v>
      </c>
      <c r="CF42" s="1">
        <f>Table1[[#This Row],[90 км_]]-Table1[[#Totals],[90 км_]]</f>
        <v>1.2881944444444446E-2</v>
      </c>
      <c r="CG42" s="1">
        <f>Table1[[#This Row],[T2]]-Table1[[#Totals],[T2]]</f>
        <v>1.2962962962962968E-2</v>
      </c>
      <c r="CH42" s="1">
        <f>Table1[[#This Row],[1 км_]]-Table1[[#Totals],[1 км_]]</f>
        <v>1.3935185185185189E-2</v>
      </c>
      <c r="CI42" s="1">
        <f>Table1[[#This Row],[3,5 км_]]-Table1[[#Totals],[3,5 км_]]</f>
        <v>1.6435185185185205E-2</v>
      </c>
      <c r="CJ42" s="1">
        <f>Table1[[#This Row],[6 км_]]-Table1[[#Totals],[6 км_]]</f>
        <v>1.8969907407407421E-2</v>
      </c>
      <c r="CK42" s="1">
        <f>Table1[[#This Row],[8,5 км_]]-Table1[[#Totals],[8,5 км_]]</f>
        <v>2.1944444444444461E-2</v>
      </c>
      <c r="CL42" s="1">
        <f>Table1[[#This Row],[10,5 км_]]-Table1[[#Totals],[10,5 км_]]</f>
        <v>2.387731481481481E-2</v>
      </c>
      <c r="CM42" s="1">
        <f>Table1[[#This Row],[11,5 км_]]-Table1[[#Totals],[11,5 км_]]</f>
        <v>2.5416666666666671E-2</v>
      </c>
      <c r="CN42" s="1">
        <f>Table1[[#This Row],[14 км_]]-Table1[[#Totals],[14 км_]]</f>
        <v>2.8541666666666687E-2</v>
      </c>
      <c r="CO42" s="1">
        <f>Table1[[#This Row],[16,5 км_]]-Table1[[#Totals],[16,5 км_]]</f>
        <v>3.0960648148148168E-2</v>
      </c>
      <c r="CP42" s="1">
        <f>Table1[[#This Row],[19 км_]]-Table1[[#Totals],[19 км_]]</f>
        <v>3.3136574074074082E-2</v>
      </c>
      <c r="CQ42" s="1">
        <f>Table1[[#This Row],[21,1 км_]]-Table1[[#Totals],[21,1 км_]]</f>
        <v>3.4328703703703695E-2</v>
      </c>
    </row>
    <row r="43" spans="1:95" x14ac:dyDescent="0.2">
      <c r="A43">
        <v>42</v>
      </c>
      <c r="B43">
        <v>21</v>
      </c>
      <c r="C43" t="s">
        <v>132</v>
      </c>
      <c r="D43" t="s">
        <v>75</v>
      </c>
      <c r="E43">
        <v>42</v>
      </c>
      <c r="F43" t="s">
        <v>41</v>
      </c>
      <c r="G43" t="s">
        <v>53</v>
      </c>
      <c r="H43" t="s">
        <v>54</v>
      </c>
      <c r="I43" s="1">
        <v>2.4537037037037038E-2</v>
      </c>
      <c r="J43" s="1">
        <v>2.6064814814814815E-2</v>
      </c>
      <c r="K43" s="1">
        <v>1.909722222222222E-2</v>
      </c>
      <c r="L43" s="1">
        <f>SUM(Table1[[#This Row],[T1]],Table1[[#This Row],[16 км]])</f>
        <v>4.5162037037037035E-2</v>
      </c>
      <c r="M43" s="1">
        <v>2.1747685185185186E-2</v>
      </c>
      <c r="N43" s="1">
        <f>SUM(Table1[[#This Row],[T1]],Table1[[#This Row],[18,5 км]])</f>
        <v>4.7812500000000001E-2</v>
      </c>
      <c r="O43" s="1">
        <v>2.6435185185185187E-2</v>
      </c>
      <c r="P43" s="1">
        <f>SUM(Table1[[#This Row],[T1]],Table1[[#This Row],[22,7 км]])</f>
        <v>5.2500000000000005E-2</v>
      </c>
      <c r="Q43" s="1">
        <v>4.5254629629629624E-2</v>
      </c>
      <c r="R43" s="1">
        <f>SUM(Table1[[#This Row],[T1]],Table1[[#This Row],[38,7 км]])</f>
        <v>7.1319444444444435E-2</v>
      </c>
      <c r="S43" s="1">
        <v>4.780092592592592E-2</v>
      </c>
      <c r="T43" s="1">
        <f>SUM(Table1[[#This Row],[T1]],Table1[[#This Row],[41,2 км]])</f>
        <v>7.3865740740740732E-2</v>
      </c>
      <c r="U43" s="1">
        <v>5.2569444444444446E-2</v>
      </c>
      <c r="V43" s="1">
        <f>SUM(Table1[[#This Row],[T1]],Table1[[#This Row],[45,4 км]])</f>
        <v>7.8634259259259265E-2</v>
      </c>
      <c r="W43" s="1">
        <v>5.5543981481481486E-2</v>
      </c>
      <c r="X43" s="1">
        <f>SUM(Table1[[#This Row],[T1]],Table1[[#This Row],[48,2 км]])</f>
        <v>8.1608796296296304E-2</v>
      </c>
      <c r="Y43" s="1">
        <v>6.011574074074074E-2</v>
      </c>
      <c r="Z43" s="1">
        <f>SUM(Table1[[#This Row],[T1]],Table1[[#This Row],[52,2 км]])</f>
        <v>8.6180555555555552E-2</v>
      </c>
      <c r="AA43" s="1">
        <v>7.12037037037037E-2</v>
      </c>
      <c r="AB43" s="1">
        <f>SUM(Table1[[#This Row],[T1]],Table1[[#This Row],[61,4 км]])</f>
        <v>9.7268518518518518E-2</v>
      </c>
      <c r="AC43" s="1">
        <v>7.379629629629629E-2</v>
      </c>
      <c r="AD43" s="1">
        <f>SUM(Table1[[#This Row],[T1]],Table1[[#This Row],[63,9 км]])</f>
        <v>9.9861111111111109E-2</v>
      </c>
      <c r="AE43" s="1">
        <v>7.8634259259259265E-2</v>
      </c>
      <c r="AF43" s="1">
        <f>SUM(Table1[[#This Row],[T1]],Table1[[#This Row],[68,1 км]])</f>
        <v>0.10469907407407408</v>
      </c>
      <c r="AG43" s="1">
        <v>8.1736111111111107E-2</v>
      </c>
      <c r="AH43" s="1">
        <f>SUM(Table1[[#This Row],[T1]],Table1[[#This Row],[70,9 км]])</f>
        <v>0.10780092592592593</v>
      </c>
      <c r="AI43" s="1">
        <v>8.6342592592592596E-2</v>
      </c>
      <c r="AJ43" s="1">
        <f>SUM(Table1[[#This Row],[T1]],Table1[[#This Row],[74,9 км]])</f>
        <v>0.11240740740740741</v>
      </c>
      <c r="AK43" s="1">
        <v>9.7905092592592599E-2</v>
      </c>
      <c r="AL43" s="1">
        <f>SUM(Table1[[#This Row],[T1]],Table1[[#This Row],[84,1 км]])</f>
        <v>0.12396990740740742</v>
      </c>
      <c r="AM43" s="1">
        <v>0.1005787037037037</v>
      </c>
      <c r="AN43" s="1">
        <f>SUM(Table1[[#This Row],[T1]],Table1[[#This Row],[86,6 км]])</f>
        <v>0.12664351851851852</v>
      </c>
      <c r="AO43" s="1">
        <v>0.10383101851851852</v>
      </c>
      <c r="AP43" s="1">
        <f>SUM(Table1[[#This Row],[T1]],Table1[[#This Row],[90 км]])</f>
        <v>0.12989583333333332</v>
      </c>
      <c r="AQ43" s="1">
        <v>0.12989583333333335</v>
      </c>
      <c r="AR43" s="1">
        <v>0.13152777777777777</v>
      </c>
      <c r="AS43" s="1">
        <v>4.4791666666666669E-3</v>
      </c>
      <c r="AT43" s="1">
        <f>SUM(Table1[[#This Row],[T2]],Table1[[#This Row],[1 км]])</f>
        <v>0.13600694444444444</v>
      </c>
      <c r="AU43" s="1">
        <v>1.4687499999999999E-2</v>
      </c>
      <c r="AV43" s="1">
        <f>SUM(Table1[[#This Row],[T2]],Table1[[#This Row],[3,5 км]])</f>
        <v>0.14621527777777776</v>
      </c>
      <c r="AW43" s="1">
        <v>2.1956018518518517E-2</v>
      </c>
      <c r="AX43" s="1">
        <f>SUM(Table1[[#This Row],[T2]],Table1[[#This Row],[6 км]])</f>
        <v>0.1534837962962963</v>
      </c>
      <c r="AY43" s="1">
        <v>2.9629629629629627E-2</v>
      </c>
      <c r="AZ43" s="1">
        <f>SUM(Table1[[#This Row],[T2]],Table1[[#This Row],[8,5 км]])</f>
        <v>0.16115740740740739</v>
      </c>
      <c r="BA43" s="1">
        <v>3.5023148148148144E-2</v>
      </c>
      <c r="BB43" s="1">
        <f>SUM(Table1[[#This Row],[T2]],Table1[[#This Row],[10,5 км]])</f>
        <v>0.16655092592592591</v>
      </c>
      <c r="BC43" s="1">
        <v>3.9571759259259258E-2</v>
      </c>
      <c r="BD43" s="1">
        <f>SUM(Table1[[#This Row],[T2]],Table1[[#This Row],[11,5 км]])</f>
        <v>0.17109953703703704</v>
      </c>
      <c r="BE43" s="1">
        <v>4.9699074074074069E-2</v>
      </c>
      <c r="BF43" s="1">
        <f>SUM(Table1[[#This Row],[T2]],Table1[[#This Row],[14 км]])</f>
        <v>0.18122685185185183</v>
      </c>
      <c r="BG43" s="1">
        <v>5.6747685185185186E-2</v>
      </c>
      <c r="BH43" s="1">
        <f>SUM(Table1[[#This Row],[T2]],Table1[[#This Row],[16,5 км]])</f>
        <v>0.18827546296296296</v>
      </c>
      <c r="BI43" s="1">
        <v>6.40162037037037E-2</v>
      </c>
      <c r="BJ43" s="1">
        <f>SUM(Table1[[#This Row],[T2]],Table1[[#This Row],[19 км]])</f>
        <v>0.19554398148148147</v>
      </c>
      <c r="BK43" s="1">
        <v>6.8865740740740741E-2</v>
      </c>
      <c r="BL43" s="1">
        <f>SUM(Table1[[#This Row],[T2]],Table1[[#This Row],[Финиш]])</f>
        <v>0.2003935185185185</v>
      </c>
      <c r="BM43" s="1">
        <v>0.20039351851851853</v>
      </c>
      <c r="BN43" s="1">
        <v>0</v>
      </c>
      <c r="BO43" s="1">
        <f>Table1[[#This Row],[Плавание]]-Table1[[#Totals],[Плавание]]</f>
        <v>6.9328703703703705E-3</v>
      </c>
      <c r="BP43" s="1">
        <f>Table1[[#This Row],[T1]]-Table1[[#Totals],[T1]]</f>
        <v>7.4074074074074077E-3</v>
      </c>
      <c r="BQ43" s="1">
        <f>Table1[[#This Row],[16 км_]]-Table1[[#Totals],[16 км_]]</f>
        <v>9.5949074074074062E-3</v>
      </c>
      <c r="BR43" s="1">
        <f>Table1[[#This Row],[18,5 км_]]-Table1[[#Totals],[18,5 км_]]</f>
        <v>9.8958333333333329E-3</v>
      </c>
      <c r="BS43" s="1">
        <f>Table1[[#This Row],[22,7 км_]]-Table1[[#Totals],[22,7 км_]]</f>
        <v>1.0462962962962966E-2</v>
      </c>
      <c r="BT43" s="1">
        <f>Table1[[#This Row],[38,7 км_]]-Table1[[#Totals],[38,7 км_]]</f>
        <v>1.2731481481481469E-2</v>
      </c>
      <c r="BU43" s="1">
        <f>Table1[[#This Row],[41,2 км_]]-Table1[[#Totals],[41,2 км_]]</f>
        <v>1.291666666666666E-2</v>
      </c>
      <c r="BV43" s="1">
        <f>Table1[[#This Row],[45,4 км_]]-Table1[[#Totals],[45,4 км_]]</f>
        <v>1.3472222222222233E-2</v>
      </c>
      <c r="BW43" s="1">
        <f>Table1[[#This Row],[48,2 км_]]-Table1[[#Totals],[48,2 км_]]</f>
        <v>1.3761574074074079E-2</v>
      </c>
      <c r="BX43" s="1">
        <f>Table1[[#This Row],[52,2 км_]]-Table1[[#Totals],[52,2 км_]]</f>
        <v>1.4363425925925918E-2</v>
      </c>
      <c r="BY43" s="1">
        <f>Table1[[#This Row],[61,4 км_]]-Table1[[#Totals],[61,4 км_]]</f>
        <v>1.549768518518517E-2</v>
      </c>
      <c r="BZ43" s="1">
        <f>Table1[[#This Row],[63,9 км_]]-Table1[[#Totals],[63,9 км_]]</f>
        <v>1.5694444444444441E-2</v>
      </c>
      <c r="CA43" s="1">
        <f>Table1[[#This Row],[68,1 км_]]-Table1[[#Totals],[68,1 км_]]</f>
        <v>1.6111111111111132E-2</v>
      </c>
      <c r="CB43" s="1">
        <f>Table1[[#This Row],[70,9 км_]]-Table1[[#Totals],[70,9 км_]]</f>
        <v>1.6331018518518522E-2</v>
      </c>
      <c r="CC43" s="1">
        <f>Table1[[#This Row],[74,9 км_]]-Table1[[#Totals],[74,9 км_]]</f>
        <v>1.6701388888888904E-2</v>
      </c>
      <c r="CD43" s="1">
        <f>Table1[[#This Row],[84,1 км_]]-Table1[[#Totals],[84,1 км_]]</f>
        <v>1.7650462962962979E-2</v>
      </c>
      <c r="CE43" s="1">
        <f>Table1[[#This Row],[86,6 км_]]-Table1[[#Totals],[86,6 км_]]</f>
        <v>1.7997685185185186E-2</v>
      </c>
      <c r="CF43" s="1">
        <f>Table1[[#This Row],[90 км_]]-Table1[[#Totals],[90 км_]]</f>
        <v>1.8541666666666651E-2</v>
      </c>
      <c r="CG43" s="1">
        <f>Table1[[#This Row],[T2]]-Table1[[#Totals],[T2]]</f>
        <v>1.8981481481481474E-2</v>
      </c>
      <c r="CH43" s="1">
        <f>Table1[[#This Row],[1 км_]]-Table1[[#Totals],[1 км_]]</f>
        <v>2.0150462962962967E-2</v>
      </c>
      <c r="CI43" s="1">
        <f>Table1[[#This Row],[3,5 км_]]-Table1[[#Totals],[3,5 км_]]</f>
        <v>2.2743055555555544E-2</v>
      </c>
      <c r="CJ43" s="1">
        <f>Table1[[#This Row],[6 км_]]-Table1[[#Totals],[6 км_]]</f>
        <v>2.4768518518518523E-2</v>
      </c>
      <c r="CK43" s="1">
        <f>Table1[[#This Row],[8,5 км_]]-Table1[[#Totals],[8,5 км_]]</f>
        <v>2.6747685185185166E-2</v>
      </c>
      <c r="CL43" s="1">
        <f>Table1[[#This Row],[10,5 км_]]-Table1[[#Totals],[10,5 км_]]</f>
        <v>2.8171296296296278E-2</v>
      </c>
      <c r="CM43" s="1">
        <f>Table1[[#This Row],[11,5 км_]]-Table1[[#Totals],[11,5 км_]]</f>
        <v>2.932870370370369E-2</v>
      </c>
      <c r="CN43" s="1">
        <f>Table1[[#This Row],[14 км_]]-Table1[[#Totals],[14 км_]]</f>
        <v>3.174768518518517E-2</v>
      </c>
      <c r="CO43" s="1">
        <f>Table1[[#This Row],[16,5 км_]]-Table1[[#Totals],[16,5 км_]]</f>
        <v>3.3275462962962965E-2</v>
      </c>
      <c r="CP43" s="1">
        <f>Table1[[#This Row],[19 км_]]-Table1[[#Totals],[19 км_]]</f>
        <v>3.4548611111111099E-2</v>
      </c>
      <c r="CQ43" s="1">
        <f>Table1[[#This Row],[21,1 км_]]-Table1[[#Totals],[21,1 км_]]</f>
        <v>3.5057870370370336E-2</v>
      </c>
    </row>
    <row r="44" spans="1:95" x14ac:dyDescent="0.2">
      <c r="A44">
        <v>43</v>
      </c>
      <c r="B44">
        <v>50</v>
      </c>
      <c r="C44" t="s">
        <v>133</v>
      </c>
      <c r="D44" t="s">
        <v>61</v>
      </c>
      <c r="E44">
        <v>36</v>
      </c>
      <c r="F44" t="s">
        <v>41</v>
      </c>
      <c r="G44" t="s">
        <v>50</v>
      </c>
      <c r="H44" t="s">
        <v>62</v>
      </c>
      <c r="I44" s="1">
        <v>2.5821759259259256E-2</v>
      </c>
      <c r="J44" s="1">
        <v>2.7974537037037034E-2</v>
      </c>
      <c r="K44" s="1">
        <v>1.9027777777777779E-2</v>
      </c>
      <c r="L44" s="1">
        <f>SUM(Table1[[#This Row],[T1]],Table1[[#This Row],[16 км]])</f>
        <v>4.7002314814814816E-2</v>
      </c>
      <c r="M44" s="1">
        <v>2.1712962962962962E-2</v>
      </c>
      <c r="N44" s="1">
        <f>SUM(Table1[[#This Row],[T1]],Table1[[#This Row],[18,5 км]])</f>
        <v>4.9687499999999996E-2</v>
      </c>
      <c r="O44" s="1">
        <v>2.6435185185185187E-2</v>
      </c>
      <c r="P44" s="1">
        <f>SUM(Table1[[#This Row],[T1]],Table1[[#This Row],[22,7 км]])</f>
        <v>5.440972222222222E-2</v>
      </c>
      <c r="Q44" s="1">
        <v>4.5115740740740741E-2</v>
      </c>
      <c r="R44" s="1">
        <f>SUM(Table1[[#This Row],[T1]],Table1[[#This Row],[38,7 км]])</f>
        <v>7.3090277777777768E-2</v>
      </c>
      <c r="S44" s="1">
        <v>4.7685185185185185E-2</v>
      </c>
      <c r="T44" s="1">
        <f>SUM(Table1[[#This Row],[T1]],Table1[[#This Row],[41,2 км]])</f>
        <v>7.5659722222222225E-2</v>
      </c>
      <c r="U44" s="1">
        <v>5.2476851851851851E-2</v>
      </c>
      <c r="V44" s="1">
        <f>SUM(Table1[[#This Row],[T1]],Table1[[#This Row],[45,4 км]])</f>
        <v>8.0451388888888892E-2</v>
      </c>
      <c r="W44" s="1">
        <v>5.5543981481481486E-2</v>
      </c>
      <c r="X44" s="1">
        <f>SUM(Table1[[#This Row],[T1]],Table1[[#This Row],[48,2 км]])</f>
        <v>8.351851851851852E-2</v>
      </c>
      <c r="Y44" s="1">
        <v>6.0092592592592593E-2</v>
      </c>
      <c r="Z44" s="1">
        <f>SUM(Table1[[#This Row],[T1]],Table1[[#This Row],[52,2 км]])</f>
        <v>8.806712962962962E-2</v>
      </c>
      <c r="AA44" s="1">
        <v>7.1562499999999987E-2</v>
      </c>
      <c r="AB44" s="1">
        <f>SUM(Table1[[#This Row],[T1]],Table1[[#This Row],[61,4 км]])</f>
        <v>9.9537037037037021E-2</v>
      </c>
      <c r="AC44" s="1">
        <v>7.4282407407407408E-2</v>
      </c>
      <c r="AD44" s="1">
        <f>SUM(Table1[[#This Row],[T1]],Table1[[#This Row],[63,9 км]])</f>
        <v>0.10225694444444444</v>
      </c>
      <c r="AE44" s="1">
        <v>7.9282407407407399E-2</v>
      </c>
      <c r="AF44" s="1">
        <f>SUM(Table1[[#This Row],[T1]],Table1[[#This Row],[68,1 км]])</f>
        <v>0.10725694444444443</v>
      </c>
      <c r="AG44" s="1">
        <v>8.2430555555555562E-2</v>
      </c>
      <c r="AH44" s="1">
        <f>SUM(Table1[[#This Row],[T1]],Table1[[#This Row],[70,9 км]])</f>
        <v>0.1104050925925926</v>
      </c>
      <c r="AI44" s="1">
        <v>8.7094907407407399E-2</v>
      </c>
      <c r="AJ44" s="1">
        <f>SUM(Table1[[#This Row],[T1]],Table1[[#This Row],[74,9 км]])</f>
        <v>0.11506944444444443</v>
      </c>
      <c r="AK44" s="1">
        <v>9.9166666666666667E-2</v>
      </c>
      <c r="AL44" s="1">
        <f>SUM(Table1[[#This Row],[T1]],Table1[[#This Row],[84,1 км]])</f>
        <v>0.12714120370370369</v>
      </c>
      <c r="AM44" s="1">
        <v>0.10195601851851853</v>
      </c>
      <c r="AN44" s="1">
        <f>SUM(Table1[[#This Row],[T1]],Table1[[#This Row],[86,6 км]])</f>
        <v>0.12993055555555555</v>
      </c>
      <c r="AO44" s="1">
        <v>0.10540509259259261</v>
      </c>
      <c r="AP44" s="1">
        <f>SUM(Table1[[#This Row],[T1]],Table1[[#This Row],[90 км]])</f>
        <v>0.13337962962962963</v>
      </c>
      <c r="AQ44" s="1">
        <v>0.13337962962962963</v>
      </c>
      <c r="AR44" s="1">
        <v>0.13469907407407408</v>
      </c>
      <c r="AS44" s="1">
        <v>4.0972222222222226E-3</v>
      </c>
      <c r="AT44" s="1">
        <f>SUM(Table1[[#This Row],[T2]],Table1[[#This Row],[1 км]])</f>
        <v>0.13879629629629631</v>
      </c>
      <c r="AU44" s="1">
        <v>1.3310185185185187E-2</v>
      </c>
      <c r="AV44" s="1">
        <f>SUM(Table1[[#This Row],[T2]],Table1[[#This Row],[3,5 км]])</f>
        <v>0.14800925925925926</v>
      </c>
      <c r="AW44" s="1">
        <v>1.9942129629629629E-2</v>
      </c>
      <c r="AX44" s="1">
        <f>SUM(Table1[[#This Row],[T2]],Table1[[#This Row],[6 км]])</f>
        <v>0.15464120370370371</v>
      </c>
      <c r="AY44" s="1">
        <v>2.6956018518518522E-2</v>
      </c>
      <c r="AZ44" s="1">
        <f>SUM(Table1[[#This Row],[T2]],Table1[[#This Row],[8,5 км]])</f>
        <v>0.16165509259259261</v>
      </c>
      <c r="BA44" s="1">
        <v>3.1979166666666663E-2</v>
      </c>
      <c r="BB44" s="1">
        <f>SUM(Table1[[#This Row],[T2]],Table1[[#This Row],[10,5 км]])</f>
        <v>0.16667824074074075</v>
      </c>
      <c r="BC44" s="1">
        <v>3.6249999999999998E-2</v>
      </c>
      <c r="BD44" s="1">
        <f>SUM(Table1[[#This Row],[T2]],Table1[[#This Row],[11,5 км]])</f>
        <v>0.17094907407407409</v>
      </c>
      <c r="BE44" s="1">
        <v>4.5937499999999999E-2</v>
      </c>
      <c r="BF44" s="1">
        <f>SUM(Table1[[#This Row],[T2]],Table1[[#This Row],[14 км]])</f>
        <v>0.18063657407407407</v>
      </c>
      <c r="BG44" s="1">
        <v>5.2939814814814821E-2</v>
      </c>
      <c r="BH44" s="1">
        <f>SUM(Table1[[#This Row],[T2]],Table1[[#This Row],[16,5 км]])</f>
        <v>0.18763888888888891</v>
      </c>
      <c r="BI44" s="1">
        <v>6.0543981481481483E-2</v>
      </c>
      <c r="BJ44" s="1">
        <f>SUM(Table1[[#This Row],[T2]],Table1[[#This Row],[19 км]])</f>
        <v>0.19524305555555557</v>
      </c>
      <c r="BK44" s="1">
        <v>6.5833333333333341E-2</v>
      </c>
      <c r="BL44" s="1">
        <f>SUM(Table1[[#This Row],[T2]],Table1[[#This Row],[Финиш]])</f>
        <v>0.20053240740740741</v>
      </c>
      <c r="BM44" s="1">
        <v>0.20053240740740741</v>
      </c>
      <c r="BN44" s="1">
        <v>0</v>
      </c>
      <c r="BO44" s="1">
        <f>Table1[[#This Row],[Плавание]]-Table1[[#Totals],[Плавание]]</f>
        <v>8.2175925925925888E-3</v>
      </c>
      <c r="BP44" s="1">
        <f>Table1[[#This Row],[T1]]-Table1[[#Totals],[T1]]</f>
        <v>9.3171296296296266E-3</v>
      </c>
      <c r="BQ44" s="1">
        <f>Table1[[#This Row],[16 км_]]-Table1[[#Totals],[16 км_]]</f>
        <v>1.1435185185185187E-2</v>
      </c>
      <c r="BR44" s="1">
        <f>Table1[[#This Row],[18,5 км_]]-Table1[[#Totals],[18,5 км_]]</f>
        <v>1.1770833333333328E-2</v>
      </c>
      <c r="BS44" s="1">
        <f>Table1[[#This Row],[22,7 км_]]-Table1[[#Totals],[22,7 км_]]</f>
        <v>1.2372685185185181E-2</v>
      </c>
      <c r="BT44" s="1">
        <f>Table1[[#This Row],[38,7 км_]]-Table1[[#Totals],[38,7 км_]]</f>
        <v>1.4502314814814801E-2</v>
      </c>
      <c r="BU44" s="1">
        <f>Table1[[#This Row],[41,2 км_]]-Table1[[#Totals],[41,2 км_]]</f>
        <v>1.4710648148148153E-2</v>
      </c>
      <c r="BV44" s="1">
        <f>Table1[[#This Row],[45,4 км_]]-Table1[[#Totals],[45,4 км_]]</f>
        <v>1.528935185185186E-2</v>
      </c>
      <c r="BW44" s="1">
        <f>Table1[[#This Row],[48,2 км_]]-Table1[[#Totals],[48,2 км_]]</f>
        <v>1.5671296296296294E-2</v>
      </c>
      <c r="BX44" s="1">
        <f>Table1[[#This Row],[52,2 км_]]-Table1[[#Totals],[52,2 км_]]</f>
        <v>1.6249999999999987E-2</v>
      </c>
      <c r="BY44" s="1">
        <f>Table1[[#This Row],[61,4 км_]]-Table1[[#Totals],[61,4 км_]]</f>
        <v>1.7766203703703673E-2</v>
      </c>
      <c r="BZ44" s="1">
        <f>Table1[[#This Row],[63,9 км_]]-Table1[[#Totals],[63,9 км_]]</f>
        <v>1.8090277777777775E-2</v>
      </c>
      <c r="CA44" s="1">
        <f>Table1[[#This Row],[68,1 км_]]-Table1[[#Totals],[68,1 км_]]</f>
        <v>1.8668981481481481E-2</v>
      </c>
      <c r="CB44" s="1">
        <f>Table1[[#This Row],[70,9 км_]]-Table1[[#Totals],[70,9 км_]]</f>
        <v>1.8935185185185194E-2</v>
      </c>
      <c r="CC44" s="1">
        <f>Table1[[#This Row],[74,9 км_]]-Table1[[#Totals],[74,9 км_]]</f>
        <v>1.9363425925925923E-2</v>
      </c>
      <c r="CD44" s="1">
        <f>Table1[[#This Row],[84,1 км_]]-Table1[[#Totals],[84,1 км_]]</f>
        <v>2.0821759259259248E-2</v>
      </c>
      <c r="CE44" s="1">
        <f>Table1[[#This Row],[86,6 км_]]-Table1[[#Totals],[86,6 км_]]</f>
        <v>2.1284722222222219E-2</v>
      </c>
      <c r="CF44" s="1">
        <f>Table1[[#This Row],[90 км_]]-Table1[[#Totals],[90 км_]]</f>
        <v>2.2025462962962955E-2</v>
      </c>
      <c r="CG44" s="1">
        <f>Table1[[#This Row],[T2]]-Table1[[#Totals],[T2]]</f>
        <v>2.2152777777777785E-2</v>
      </c>
      <c r="CH44" s="1">
        <f>Table1[[#This Row],[1 км_]]-Table1[[#Totals],[1 км_]]</f>
        <v>2.293981481481483E-2</v>
      </c>
      <c r="CI44" s="1">
        <f>Table1[[#This Row],[3,5 км_]]-Table1[[#Totals],[3,5 км_]]</f>
        <v>2.4537037037037038E-2</v>
      </c>
      <c r="CJ44" s="1">
        <f>Table1[[#This Row],[6 км_]]-Table1[[#Totals],[6 км_]]</f>
        <v>2.5925925925925936E-2</v>
      </c>
      <c r="CK44" s="1">
        <f>Table1[[#This Row],[8,5 км_]]-Table1[[#Totals],[8,5 км_]]</f>
        <v>2.7245370370370392E-2</v>
      </c>
      <c r="CL44" s="1">
        <f>Table1[[#This Row],[10,5 км_]]-Table1[[#Totals],[10,5 км_]]</f>
        <v>2.8298611111111122E-2</v>
      </c>
      <c r="CM44" s="1">
        <f>Table1[[#This Row],[11,5 км_]]-Table1[[#Totals],[11,5 км_]]</f>
        <v>2.9178240740740741E-2</v>
      </c>
      <c r="CN44" s="1">
        <f>Table1[[#This Row],[14 км_]]-Table1[[#Totals],[14 км_]]</f>
        <v>3.1157407407407411E-2</v>
      </c>
      <c r="CO44" s="1">
        <f>Table1[[#This Row],[16,5 км_]]-Table1[[#Totals],[16,5 км_]]</f>
        <v>3.2638888888888912E-2</v>
      </c>
      <c r="CP44" s="1">
        <f>Table1[[#This Row],[19 км_]]-Table1[[#Totals],[19 км_]]</f>
        <v>3.42476851851852E-2</v>
      </c>
      <c r="CQ44" s="1">
        <f>Table1[[#This Row],[21,1 км_]]-Table1[[#Totals],[21,1 км_]]</f>
        <v>3.5196759259259247E-2</v>
      </c>
    </row>
    <row r="45" spans="1:95" x14ac:dyDescent="0.2">
      <c r="A45">
        <v>44</v>
      </c>
      <c r="B45">
        <v>70</v>
      </c>
      <c r="C45" t="s">
        <v>111</v>
      </c>
      <c r="D45" t="s">
        <v>134</v>
      </c>
      <c r="E45">
        <v>45</v>
      </c>
      <c r="F45" t="s">
        <v>41</v>
      </c>
      <c r="G45" t="s">
        <v>78</v>
      </c>
      <c r="H45" t="s">
        <v>103</v>
      </c>
      <c r="I45" s="1">
        <v>2.3136574074074077E-2</v>
      </c>
      <c r="J45" s="1">
        <v>2.4386574074074074E-2</v>
      </c>
      <c r="K45" s="1">
        <v>1.9398148148148147E-2</v>
      </c>
      <c r="L45" s="1">
        <f>SUM(Table1[[#This Row],[T1]],Table1[[#This Row],[16 км]])</f>
        <v>4.3784722222222225E-2</v>
      </c>
      <c r="M45" s="1">
        <v>2.2094907407407407E-2</v>
      </c>
      <c r="N45" s="1">
        <f>SUM(Table1[[#This Row],[T1]],Table1[[#This Row],[18,5 км]])</f>
        <v>4.6481481481481485E-2</v>
      </c>
      <c r="O45" s="1">
        <v>2.6898148148148147E-2</v>
      </c>
      <c r="P45" s="1">
        <f>SUM(Table1[[#This Row],[T1]],Table1[[#This Row],[22,7 км]])</f>
        <v>5.1284722222222218E-2</v>
      </c>
      <c r="Q45" s="1">
        <v>4.6446759259259257E-2</v>
      </c>
      <c r="R45" s="1">
        <f>SUM(Table1[[#This Row],[T1]],Table1[[#This Row],[38,7 км]])</f>
        <v>7.0833333333333331E-2</v>
      </c>
      <c r="S45" s="1">
        <v>4.9224537037037032E-2</v>
      </c>
      <c r="T45" s="1">
        <f>SUM(Table1[[#This Row],[T1]],Table1[[#This Row],[41,2 км]])</f>
        <v>7.3611111111111099E-2</v>
      </c>
      <c r="U45" s="1">
        <v>5.4259259259259257E-2</v>
      </c>
      <c r="V45" s="1">
        <f>SUM(Table1[[#This Row],[T1]],Table1[[#This Row],[45,4 км]])</f>
        <v>7.8645833333333331E-2</v>
      </c>
      <c r="W45" s="1">
        <v>5.7453703703703701E-2</v>
      </c>
      <c r="X45" s="1">
        <f>SUM(Table1[[#This Row],[T1]],Table1[[#This Row],[48,2 км]])</f>
        <v>8.1840277777777776E-2</v>
      </c>
      <c r="Y45" s="1">
        <v>6.2337962962962963E-2</v>
      </c>
      <c r="Z45" s="1">
        <f>SUM(Table1[[#This Row],[T1]],Table1[[#This Row],[52,2 км]])</f>
        <v>8.6724537037037031E-2</v>
      </c>
      <c r="AA45" s="1">
        <v>7.4224537037037033E-2</v>
      </c>
      <c r="AB45" s="1">
        <f>SUM(Table1[[#This Row],[T1]],Table1[[#This Row],[61,4 км]])</f>
        <v>9.8611111111111108E-2</v>
      </c>
      <c r="AC45" s="1">
        <v>7.6932870370370374E-2</v>
      </c>
      <c r="AD45" s="1">
        <f>SUM(Table1[[#This Row],[T1]],Table1[[#This Row],[63,9 км]])</f>
        <v>0.10131944444444445</v>
      </c>
      <c r="AE45" s="1">
        <v>8.1956018518518511E-2</v>
      </c>
      <c r="AF45" s="1">
        <f>SUM(Table1[[#This Row],[T1]],Table1[[#This Row],[68,1 км]])</f>
        <v>0.10634259259259259</v>
      </c>
      <c r="AG45" s="1">
        <v>8.5266203703703705E-2</v>
      </c>
      <c r="AH45" s="1">
        <f>SUM(Table1[[#This Row],[T1]],Table1[[#This Row],[70,9 км]])</f>
        <v>0.10965277777777778</v>
      </c>
      <c r="AI45" s="1">
        <v>9.0104166666666666E-2</v>
      </c>
      <c r="AJ45" s="1">
        <f>SUM(Table1[[#This Row],[T1]],Table1[[#This Row],[74,9 км]])</f>
        <v>0.11449074074074074</v>
      </c>
      <c r="AK45" s="1">
        <v>0.10233796296296298</v>
      </c>
      <c r="AL45" s="1">
        <f>SUM(Table1[[#This Row],[T1]],Table1[[#This Row],[84,1 км]])</f>
        <v>0.12672453703703707</v>
      </c>
      <c r="AM45" s="1">
        <v>0.10519675925925925</v>
      </c>
      <c r="AN45" s="1">
        <f>SUM(Table1[[#This Row],[T1]],Table1[[#This Row],[86,6 км]])</f>
        <v>0.12958333333333333</v>
      </c>
      <c r="AO45" s="1">
        <v>0.1086111111111111</v>
      </c>
      <c r="AP45" s="1">
        <f>SUM(Table1[[#This Row],[T1]],Table1[[#This Row],[90 км]])</f>
        <v>0.13299768518518518</v>
      </c>
      <c r="AQ45" s="1">
        <v>0.13300925925925924</v>
      </c>
      <c r="AR45" s="1">
        <v>0.13417824074074072</v>
      </c>
      <c r="AS45" s="1">
        <v>4.409722222222222E-3</v>
      </c>
      <c r="AT45" s="1">
        <f>SUM(Table1[[#This Row],[T2]],Table1[[#This Row],[1 км]])</f>
        <v>0.13858796296296294</v>
      </c>
      <c r="AU45" s="1">
        <v>1.3715277777777778E-2</v>
      </c>
      <c r="AV45" s="1">
        <f>SUM(Table1[[#This Row],[T2]],Table1[[#This Row],[3,5 км]])</f>
        <v>0.14789351851851851</v>
      </c>
      <c r="AW45" s="1">
        <v>2.0370370370370369E-2</v>
      </c>
      <c r="AX45" s="1">
        <f>SUM(Table1[[#This Row],[T2]],Table1[[#This Row],[6 км]])</f>
        <v>0.15454861111111109</v>
      </c>
      <c r="AY45" s="1">
        <v>2.7488425925925927E-2</v>
      </c>
      <c r="AZ45" s="1">
        <f>SUM(Table1[[#This Row],[T2]],Table1[[#This Row],[8,5 км]])</f>
        <v>0.16166666666666665</v>
      </c>
      <c r="BA45" s="1">
        <v>3.2523148148148148E-2</v>
      </c>
      <c r="BB45" s="1">
        <f>SUM(Table1[[#This Row],[T2]],Table1[[#This Row],[10,5 км]])</f>
        <v>0.16670138888888886</v>
      </c>
      <c r="BC45" s="1">
        <v>3.6782407407407409E-2</v>
      </c>
      <c r="BD45" s="1">
        <f>SUM(Table1[[#This Row],[T2]],Table1[[#This Row],[11,5 км]])</f>
        <v>0.17096064814814813</v>
      </c>
      <c r="BE45" s="1">
        <v>4.6724537037037044E-2</v>
      </c>
      <c r="BF45" s="1">
        <f>SUM(Table1[[#This Row],[T2]],Table1[[#This Row],[14 км]])</f>
        <v>0.18090277777777777</v>
      </c>
      <c r="BG45" s="1">
        <v>5.3854166666666668E-2</v>
      </c>
      <c r="BH45" s="1">
        <f>SUM(Table1[[#This Row],[T2]],Table1[[#This Row],[16,5 км]])</f>
        <v>0.1880324074074074</v>
      </c>
      <c r="BI45" s="1">
        <v>6.1423611111111109E-2</v>
      </c>
      <c r="BJ45" s="1">
        <f>SUM(Table1[[#This Row],[T2]],Table1[[#This Row],[19 км]])</f>
        <v>0.19560185185185183</v>
      </c>
      <c r="BK45" s="1">
        <v>6.6527777777777783E-2</v>
      </c>
      <c r="BL45" s="1">
        <f>SUM(Table1[[#This Row],[T2]],Table1[[#This Row],[Финиш]])</f>
        <v>0.20070601851851849</v>
      </c>
      <c r="BM45" s="1">
        <v>0.20070601851851852</v>
      </c>
      <c r="BN45" s="1">
        <v>0</v>
      </c>
      <c r="BO45" s="1">
        <f>Table1[[#This Row],[Плавание]]-Table1[[#Totals],[Плавание]]</f>
        <v>5.5324074074074095E-3</v>
      </c>
      <c r="BP45" s="1">
        <f>Table1[[#This Row],[T1]]-Table1[[#Totals],[T1]]</f>
        <v>5.7291666666666671E-3</v>
      </c>
      <c r="BQ45" s="1">
        <f>Table1[[#This Row],[16 км_]]-Table1[[#Totals],[16 км_]]</f>
        <v>8.2175925925925958E-3</v>
      </c>
      <c r="BR45" s="1">
        <f>Table1[[#This Row],[18,5 км_]]-Table1[[#Totals],[18,5 км_]]</f>
        <v>8.5648148148148168E-3</v>
      </c>
      <c r="BS45" s="1">
        <f>Table1[[#This Row],[22,7 км_]]-Table1[[#Totals],[22,7 км_]]</f>
        <v>9.2476851851851782E-3</v>
      </c>
      <c r="BT45" s="1">
        <f>Table1[[#This Row],[38,7 км_]]-Table1[[#Totals],[38,7 км_]]</f>
        <v>1.2245370370370365E-2</v>
      </c>
      <c r="BU45" s="1">
        <f>Table1[[#This Row],[41,2 км_]]-Table1[[#Totals],[41,2 км_]]</f>
        <v>1.2662037037037027E-2</v>
      </c>
      <c r="BV45" s="1">
        <f>Table1[[#This Row],[45,4 км_]]-Table1[[#Totals],[45,4 км_]]</f>
        <v>1.3483796296296299E-2</v>
      </c>
      <c r="BW45" s="1">
        <f>Table1[[#This Row],[48,2 км_]]-Table1[[#Totals],[48,2 км_]]</f>
        <v>1.399305555555555E-2</v>
      </c>
      <c r="BX45" s="1">
        <f>Table1[[#This Row],[52,2 км_]]-Table1[[#Totals],[52,2 км_]]</f>
        <v>1.4907407407407397E-2</v>
      </c>
      <c r="BY45" s="1">
        <f>Table1[[#This Row],[61,4 км_]]-Table1[[#Totals],[61,4 км_]]</f>
        <v>1.684027777777776E-2</v>
      </c>
      <c r="BZ45" s="1">
        <f>Table1[[#This Row],[63,9 км_]]-Table1[[#Totals],[63,9 км_]]</f>
        <v>1.7152777777777781E-2</v>
      </c>
      <c r="CA45" s="1">
        <f>Table1[[#This Row],[68,1 км_]]-Table1[[#Totals],[68,1 км_]]</f>
        <v>1.7754629629629634E-2</v>
      </c>
      <c r="CB45" s="1">
        <f>Table1[[#This Row],[70,9 км_]]-Table1[[#Totals],[70,9 км_]]</f>
        <v>1.8182870370370377E-2</v>
      </c>
      <c r="CC45" s="1">
        <f>Table1[[#This Row],[74,9 км_]]-Table1[[#Totals],[74,9 км_]]</f>
        <v>1.878472222222223E-2</v>
      </c>
      <c r="CD45" s="1">
        <f>Table1[[#This Row],[84,1 км_]]-Table1[[#Totals],[84,1 км_]]</f>
        <v>2.0405092592592627E-2</v>
      </c>
      <c r="CE45" s="1">
        <f>Table1[[#This Row],[86,6 км_]]-Table1[[#Totals],[86,6 км_]]</f>
        <v>2.0937499999999998E-2</v>
      </c>
      <c r="CF45" s="1">
        <f>Table1[[#This Row],[90 км_]]-Table1[[#Totals],[90 км_]]</f>
        <v>2.1643518518518506E-2</v>
      </c>
      <c r="CG45" s="1">
        <f>Table1[[#This Row],[T2]]-Table1[[#Totals],[T2]]</f>
        <v>2.1631944444444426E-2</v>
      </c>
      <c r="CH45" s="1">
        <f>Table1[[#This Row],[1 км_]]-Table1[[#Totals],[1 км_]]</f>
        <v>2.2731481481481464E-2</v>
      </c>
      <c r="CI45" s="1">
        <f>Table1[[#This Row],[3,5 км_]]-Table1[[#Totals],[3,5 км_]]</f>
        <v>2.4421296296296288E-2</v>
      </c>
      <c r="CJ45" s="1">
        <f>Table1[[#This Row],[6 км_]]-Table1[[#Totals],[6 км_]]</f>
        <v>2.5833333333333319E-2</v>
      </c>
      <c r="CK45" s="1">
        <f>Table1[[#This Row],[8,5 км_]]-Table1[[#Totals],[8,5 км_]]</f>
        <v>2.7256944444444431E-2</v>
      </c>
      <c r="CL45" s="1">
        <f>Table1[[#This Row],[10,5 км_]]-Table1[[#Totals],[10,5 км_]]</f>
        <v>2.8321759259259227E-2</v>
      </c>
      <c r="CM45" s="1">
        <f>Table1[[#This Row],[11,5 км_]]-Table1[[#Totals],[11,5 км_]]</f>
        <v>2.918981481481478E-2</v>
      </c>
      <c r="CN45" s="1">
        <f>Table1[[#This Row],[14 км_]]-Table1[[#Totals],[14 км_]]</f>
        <v>3.142361111111111E-2</v>
      </c>
      <c r="CO45" s="1">
        <f>Table1[[#This Row],[16,5 км_]]-Table1[[#Totals],[16,5 км_]]</f>
        <v>3.3032407407407399E-2</v>
      </c>
      <c r="CP45" s="1">
        <f>Table1[[#This Row],[19 км_]]-Table1[[#Totals],[19 км_]]</f>
        <v>3.460648148148146E-2</v>
      </c>
      <c r="CQ45" s="1">
        <f>Table1[[#This Row],[21,1 км_]]-Table1[[#Totals],[21,1 км_]]</f>
        <v>3.537037037037033E-2</v>
      </c>
    </row>
    <row r="46" spans="1:95" x14ac:dyDescent="0.2">
      <c r="A46">
        <v>45</v>
      </c>
      <c r="B46">
        <v>257</v>
      </c>
      <c r="C46" t="s">
        <v>135</v>
      </c>
      <c r="D46" t="s">
        <v>77</v>
      </c>
      <c r="E46">
        <v>42</v>
      </c>
      <c r="F46" t="s">
        <v>46</v>
      </c>
      <c r="H46" t="s">
        <v>54</v>
      </c>
      <c r="I46" s="1">
        <v>2.3020833333333334E-2</v>
      </c>
      <c r="J46" s="1">
        <v>2.417824074074074E-2</v>
      </c>
      <c r="K46" s="1">
        <v>1.818287037037037E-2</v>
      </c>
      <c r="L46" s="1">
        <f>SUM(Table1[[#This Row],[T1]],Table1[[#This Row],[16 км]])</f>
        <v>4.2361111111111113E-2</v>
      </c>
      <c r="M46" s="1">
        <v>2.0729166666666667E-2</v>
      </c>
      <c r="N46" s="1">
        <f>SUM(Table1[[#This Row],[T1]],Table1[[#This Row],[18,5 км]])</f>
        <v>4.490740740740741E-2</v>
      </c>
      <c r="O46" s="1">
        <v>2.5243055555555557E-2</v>
      </c>
      <c r="P46" s="1">
        <f>SUM(Table1[[#This Row],[T1]],Table1[[#This Row],[22,7 км]])</f>
        <v>4.9421296296296297E-2</v>
      </c>
      <c r="Q46" s="1">
        <v>4.3356481481481475E-2</v>
      </c>
      <c r="R46" s="1">
        <f>SUM(Table1[[#This Row],[T1]],Table1[[#This Row],[38,7 км]])</f>
        <v>6.7534722222222218E-2</v>
      </c>
      <c r="S46" s="1">
        <v>4.597222222222222E-2</v>
      </c>
      <c r="T46" s="1">
        <f>SUM(Table1[[#This Row],[T1]],Table1[[#This Row],[41,2 км]])</f>
        <v>7.0150462962962956E-2</v>
      </c>
      <c r="U46" s="1">
        <v>5.0625000000000003E-2</v>
      </c>
      <c r="V46" s="1">
        <f>SUM(Table1[[#This Row],[T1]],Table1[[#This Row],[45,4 км]])</f>
        <v>7.480324074074074E-2</v>
      </c>
      <c r="W46" s="1">
        <v>5.3564814814814815E-2</v>
      </c>
      <c r="X46" s="1">
        <f>SUM(Table1[[#This Row],[T1]],Table1[[#This Row],[48,2 км]])</f>
        <v>7.7743055555555551E-2</v>
      </c>
      <c r="Y46" s="1">
        <v>5.8043981481481481E-2</v>
      </c>
      <c r="Z46" s="1">
        <f>SUM(Table1[[#This Row],[T1]],Table1[[#This Row],[52,2 км]])</f>
        <v>8.2222222222222224E-2</v>
      </c>
      <c r="AA46" s="1">
        <v>6.8888888888888888E-2</v>
      </c>
      <c r="AB46" s="1">
        <f>SUM(Table1[[#This Row],[T1]],Table1[[#This Row],[61,4 км]])</f>
        <v>9.3067129629629625E-2</v>
      </c>
      <c r="AC46" s="1">
        <v>7.1458333333333332E-2</v>
      </c>
      <c r="AD46" s="1">
        <f>SUM(Table1[[#This Row],[T1]],Table1[[#This Row],[63,9 км]])</f>
        <v>9.5636574074074068E-2</v>
      </c>
      <c r="AE46" s="1">
        <v>7.6180555555555557E-2</v>
      </c>
      <c r="AF46" s="1">
        <f>SUM(Table1[[#This Row],[T1]],Table1[[#This Row],[68,1 км]])</f>
        <v>0.10035879629629629</v>
      </c>
      <c r="AG46" s="1">
        <v>7.9212962962962971E-2</v>
      </c>
      <c r="AH46" s="1">
        <f>SUM(Table1[[#This Row],[T1]],Table1[[#This Row],[70,9 км]])</f>
        <v>0.10339120370370371</v>
      </c>
      <c r="AI46" s="1">
        <v>8.3831018518518527E-2</v>
      </c>
      <c r="AJ46" s="1">
        <f>SUM(Table1[[#This Row],[T1]],Table1[[#This Row],[74,9 км]])</f>
        <v>0.10800925925925926</v>
      </c>
      <c r="AK46" s="1">
        <v>9.5729166666666657E-2</v>
      </c>
      <c r="AL46" s="1">
        <f>SUM(Table1[[#This Row],[T1]],Table1[[#This Row],[84,1 км]])</f>
        <v>0.11990740740740739</v>
      </c>
      <c r="AM46" s="1">
        <v>9.85300925925926E-2</v>
      </c>
      <c r="AN46" s="1">
        <f>SUM(Table1[[#This Row],[T1]],Table1[[#This Row],[86,6 км]])</f>
        <v>0.12270833333333334</v>
      </c>
      <c r="AO46" s="1">
        <v>0.10204861111111112</v>
      </c>
      <c r="AP46" s="1">
        <f>SUM(Table1[[#This Row],[T1]],Table1[[#This Row],[90 км]])</f>
        <v>0.12622685185185187</v>
      </c>
      <c r="AQ46" s="1">
        <v>0.12621527777777777</v>
      </c>
      <c r="AR46" s="1">
        <v>0.12748842592592594</v>
      </c>
      <c r="AS46" s="1">
        <v>4.108796296296297E-3</v>
      </c>
      <c r="AT46" s="1">
        <f>SUM(Table1[[#This Row],[T2]],Table1[[#This Row],[1 км]])</f>
        <v>0.13159722222222223</v>
      </c>
      <c r="AU46" s="1">
        <v>1.3773148148148147E-2</v>
      </c>
      <c r="AV46" s="1">
        <f>SUM(Table1[[#This Row],[T2]],Table1[[#This Row],[3,5 км]])</f>
        <v>0.14126157407407408</v>
      </c>
      <c r="AW46" s="1">
        <v>2.1122685185185185E-2</v>
      </c>
      <c r="AX46" s="1">
        <f>SUM(Table1[[#This Row],[T2]],Table1[[#This Row],[6 км]])</f>
        <v>0.14861111111111111</v>
      </c>
      <c r="AY46" s="1">
        <v>2.9675925925925925E-2</v>
      </c>
      <c r="AZ46" s="1">
        <f>SUM(Table1[[#This Row],[T2]],Table1[[#This Row],[8,5 км]])</f>
        <v>0.15716435185185185</v>
      </c>
      <c r="BA46" s="1">
        <v>3.532407407407407E-2</v>
      </c>
      <c r="BB46" s="1">
        <f>SUM(Table1[[#This Row],[T2]],Table1[[#This Row],[10,5 км]])</f>
        <v>0.1628125</v>
      </c>
      <c r="BC46" s="1">
        <v>4.0127314814814817E-2</v>
      </c>
      <c r="BD46" s="1">
        <f>SUM(Table1[[#This Row],[T2]],Table1[[#This Row],[11,5 км]])</f>
        <v>0.16761574074074076</v>
      </c>
      <c r="BE46" s="1">
        <v>5.1643518518518526E-2</v>
      </c>
      <c r="BF46" s="1">
        <f>SUM(Table1[[#This Row],[T2]],Table1[[#This Row],[14 км]])</f>
        <v>0.17913194444444447</v>
      </c>
      <c r="BG46" s="1">
        <v>5.9375000000000004E-2</v>
      </c>
      <c r="BH46" s="1">
        <f>SUM(Table1[[#This Row],[T2]],Table1[[#This Row],[16,5 км]])</f>
        <v>0.18686342592592595</v>
      </c>
      <c r="BI46" s="1">
        <v>6.7592592592592593E-2</v>
      </c>
      <c r="BJ46" s="1">
        <f>SUM(Table1[[#This Row],[T2]],Table1[[#This Row],[19 км]])</f>
        <v>0.19508101851851853</v>
      </c>
      <c r="BK46" s="1">
        <v>7.3263888888888892E-2</v>
      </c>
      <c r="BL46" s="1">
        <f>SUM(Table1[[#This Row],[T2]],Table1[[#This Row],[Финиш]])</f>
        <v>0.20075231481481481</v>
      </c>
      <c r="BM46" s="1">
        <v>0.20075231481481481</v>
      </c>
      <c r="BN46" s="1">
        <v>0</v>
      </c>
      <c r="BO46" s="1">
        <f>Table1[[#This Row],[Плавание]]-Table1[[#Totals],[Плавание]]</f>
        <v>5.4166666666666669E-3</v>
      </c>
      <c r="BP46" s="1">
        <f>Table1[[#This Row],[T1]]-Table1[[#Totals],[T1]]</f>
        <v>5.5208333333333325E-3</v>
      </c>
      <c r="BQ46" s="1">
        <f>Table1[[#This Row],[16 км_]]-Table1[[#Totals],[16 км_]]</f>
        <v>6.7939814814814842E-3</v>
      </c>
      <c r="BR46" s="1">
        <f>Table1[[#This Row],[18,5 км_]]-Table1[[#Totals],[18,5 км_]]</f>
        <v>6.9907407407407418E-3</v>
      </c>
      <c r="BS46" s="1">
        <f>Table1[[#This Row],[22,7 км_]]-Table1[[#Totals],[22,7 км_]]</f>
        <v>7.3842592592592571E-3</v>
      </c>
      <c r="BT46" s="1">
        <f>Table1[[#This Row],[38,7 км_]]-Table1[[#Totals],[38,7 км_]]</f>
        <v>8.9467592592592515E-3</v>
      </c>
      <c r="BU46" s="1">
        <f>Table1[[#This Row],[41,2 км_]]-Table1[[#Totals],[41,2 км_]]</f>
        <v>9.201388888888884E-3</v>
      </c>
      <c r="BV46" s="1">
        <f>Table1[[#This Row],[45,4 км_]]-Table1[[#Totals],[45,4 км_]]</f>
        <v>9.6412037037037074E-3</v>
      </c>
      <c r="BW46" s="1">
        <f>Table1[[#This Row],[48,2 км_]]-Table1[[#Totals],[48,2 км_]]</f>
        <v>9.8958333333333259E-3</v>
      </c>
      <c r="BX46" s="1">
        <f>Table1[[#This Row],[52,2 км_]]-Table1[[#Totals],[52,2 км_]]</f>
        <v>1.0405092592592591E-2</v>
      </c>
      <c r="BY46" s="1">
        <f>Table1[[#This Row],[61,4 км_]]-Table1[[#Totals],[61,4 км_]]</f>
        <v>1.1296296296296277E-2</v>
      </c>
      <c r="BZ46" s="1">
        <f>Table1[[#This Row],[63,9 км_]]-Table1[[#Totals],[63,9 км_]]</f>
        <v>1.1469907407407401E-2</v>
      </c>
      <c r="CA46" s="1">
        <f>Table1[[#This Row],[68,1 км_]]-Table1[[#Totals],[68,1 км_]]</f>
        <v>1.1770833333333341E-2</v>
      </c>
      <c r="CB46" s="1">
        <f>Table1[[#This Row],[70,9 км_]]-Table1[[#Totals],[70,9 км_]]</f>
        <v>1.1921296296296305E-2</v>
      </c>
      <c r="CC46" s="1">
        <f>Table1[[#This Row],[74,9 км_]]-Table1[[#Totals],[74,9 км_]]</f>
        <v>1.2303240740740753E-2</v>
      </c>
      <c r="CD46" s="1">
        <f>Table1[[#This Row],[84,1 км_]]-Table1[[#Totals],[84,1 км_]]</f>
        <v>1.3587962962962954E-2</v>
      </c>
      <c r="CE46" s="1">
        <f>Table1[[#This Row],[86,6 км_]]-Table1[[#Totals],[86,6 км_]]</f>
        <v>1.4062500000000006E-2</v>
      </c>
      <c r="CF46" s="1">
        <f>Table1[[#This Row],[90 км_]]-Table1[[#Totals],[90 км_]]</f>
        <v>1.4872685185185197E-2</v>
      </c>
      <c r="CG46" s="1">
        <f>Table1[[#This Row],[T2]]-Table1[[#Totals],[T2]]</f>
        <v>1.4942129629629639E-2</v>
      </c>
      <c r="CH46" s="1">
        <f>Table1[[#This Row],[1 км_]]-Table1[[#Totals],[1 км_]]</f>
        <v>1.574074074074075E-2</v>
      </c>
      <c r="CI46" s="1">
        <f>Table1[[#This Row],[3,5 км_]]-Table1[[#Totals],[3,5 км_]]</f>
        <v>1.7789351851851862E-2</v>
      </c>
      <c r="CJ46" s="1">
        <f>Table1[[#This Row],[6 км_]]-Table1[[#Totals],[6 км_]]</f>
        <v>1.9895833333333335E-2</v>
      </c>
      <c r="CK46" s="1">
        <f>Table1[[#This Row],[8,5 км_]]-Table1[[#Totals],[8,5 км_]]</f>
        <v>2.2754629629629625E-2</v>
      </c>
      <c r="CL46" s="1">
        <f>Table1[[#This Row],[10,5 км_]]-Table1[[#Totals],[10,5 км_]]</f>
        <v>2.4432870370370369E-2</v>
      </c>
      <c r="CM46" s="1">
        <f>Table1[[#This Row],[11,5 км_]]-Table1[[#Totals],[11,5 км_]]</f>
        <v>2.5844907407407414E-2</v>
      </c>
      <c r="CN46" s="1">
        <f>Table1[[#This Row],[14 км_]]-Table1[[#Totals],[14 км_]]</f>
        <v>2.9652777777777806E-2</v>
      </c>
      <c r="CO46" s="1">
        <f>Table1[[#This Row],[16,5 км_]]-Table1[[#Totals],[16,5 км_]]</f>
        <v>3.1863425925925948E-2</v>
      </c>
      <c r="CP46" s="1">
        <f>Table1[[#This Row],[19 км_]]-Table1[[#Totals],[19 км_]]</f>
        <v>3.4085648148148157E-2</v>
      </c>
      <c r="CQ46" s="1">
        <f>Table1[[#This Row],[21,1 км_]]-Table1[[#Totals],[21,1 км_]]</f>
        <v>3.5416666666666652E-2</v>
      </c>
    </row>
    <row r="47" spans="1:95" x14ac:dyDescent="0.2">
      <c r="A47">
        <v>46</v>
      </c>
      <c r="B47">
        <v>77</v>
      </c>
      <c r="C47" t="s">
        <v>136</v>
      </c>
      <c r="D47" t="s">
        <v>137</v>
      </c>
      <c r="E47">
        <v>27</v>
      </c>
      <c r="F47" t="s">
        <v>46</v>
      </c>
      <c r="G47" t="s">
        <v>53</v>
      </c>
      <c r="H47" t="s">
        <v>57</v>
      </c>
      <c r="I47" s="1">
        <v>2.7407407407407408E-2</v>
      </c>
      <c r="J47" s="1">
        <v>2.9675925925925925E-2</v>
      </c>
      <c r="K47" s="1">
        <v>1.8668981481481481E-2</v>
      </c>
      <c r="L47" s="1">
        <f>SUM(Table1[[#This Row],[T1]],Table1[[#This Row],[16 км]])</f>
        <v>4.8344907407407406E-2</v>
      </c>
      <c r="M47" s="1">
        <v>2.1446759259259259E-2</v>
      </c>
      <c r="N47" s="1">
        <f>SUM(Table1[[#This Row],[T1]],Table1[[#This Row],[18,5 км]])</f>
        <v>5.1122685185185188E-2</v>
      </c>
      <c r="O47" s="1">
        <v>2.6111111111111113E-2</v>
      </c>
      <c r="P47" s="1">
        <f>SUM(Table1[[#This Row],[T1]],Table1[[#This Row],[22,7 км]])</f>
        <v>5.5787037037037038E-2</v>
      </c>
      <c r="Q47" s="1">
        <v>4.4861111111111109E-2</v>
      </c>
      <c r="R47" s="1">
        <f>SUM(Table1[[#This Row],[T1]],Table1[[#This Row],[38,7 км]])</f>
        <v>7.4537037037037041E-2</v>
      </c>
      <c r="S47" s="1">
        <v>4.7511574074074074E-2</v>
      </c>
      <c r="T47" s="1">
        <f>SUM(Table1[[#This Row],[T1]],Table1[[#This Row],[41,2 км]])</f>
        <v>7.7187499999999992E-2</v>
      </c>
      <c r="U47" s="1">
        <v>5.2187499999999998E-2</v>
      </c>
      <c r="V47" s="1">
        <f>SUM(Table1[[#This Row],[T1]],Table1[[#This Row],[45,4 км]])</f>
        <v>8.1863425925925923E-2</v>
      </c>
      <c r="W47" s="1">
        <v>5.5196759259259265E-2</v>
      </c>
      <c r="X47" s="1">
        <f>SUM(Table1[[#This Row],[T1]],Table1[[#This Row],[48,2 км]])</f>
        <v>8.487268518518519E-2</v>
      </c>
      <c r="Y47" s="1">
        <v>5.9791666666666667E-2</v>
      </c>
      <c r="Z47" s="1">
        <f>SUM(Table1[[#This Row],[T1]],Table1[[#This Row],[52,2 км]])</f>
        <v>8.9467592592592599E-2</v>
      </c>
      <c r="AA47" s="1">
        <v>7.1122685185185178E-2</v>
      </c>
      <c r="AB47" s="1">
        <f>SUM(Table1[[#This Row],[T1]],Table1[[#This Row],[61,4 км]])</f>
        <v>0.1007986111111111</v>
      </c>
      <c r="AC47" s="1">
        <v>7.3819444444444438E-2</v>
      </c>
      <c r="AD47" s="1">
        <f>SUM(Table1[[#This Row],[T1]],Table1[[#This Row],[63,9 км]])</f>
        <v>0.10349537037037036</v>
      </c>
      <c r="AE47" s="1">
        <v>7.8518518518518529E-2</v>
      </c>
      <c r="AF47" s="1">
        <f>SUM(Table1[[#This Row],[T1]],Table1[[#This Row],[68,1 км]])</f>
        <v>0.10819444444444445</v>
      </c>
      <c r="AG47" s="1">
        <v>8.1574074074074077E-2</v>
      </c>
      <c r="AH47" s="1">
        <f>SUM(Table1[[#This Row],[T1]],Table1[[#This Row],[70,9 км]])</f>
        <v>0.11125</v>
      </c>
      <c r="AI47" s="1">
        <v>8.6192129629629632E-2</v>
      </c>
      <c r="AJ47" s="1">
        <f>SUM(Table1[[#This Row],[T1]],Table1[[#This Row],[74,9 км]])</f>
        <v>0.11586805555555556</v>
      </c>
      <c r="AK47" s="1">
        <v>9.8032407407407415E-2</v>
      </c>
      <c r="AL47" s="1">
        <f>SUM(Table1[[#This Row],[T1]],Table1[[#This Row],[84,1 км]])</f>
        <v>0.12770833333333334</v>
      </c>
      <c r="AM47" s="1">
        <v>0.10086805555555556</v>
      </c>
      <c r="AN47" s="1">
        <f>SUM(Table1[[#This Row],[T1]],Table1[[#This Row],[86,6 км]])</f>
        <v>0.1305439814814815</v>
      </c>
      <c r="AO47" s="1">
        <v>0.10418981481481482</v>
      </c>
      <c r="AP47" s="1">
        <f>SUM(Table1[[#This Row],[T1]],Table1[[#This Row],[90 км]])</f>
        <v>0.13386574074074076</v>
      </c>
      <c r="AQ47" s="1">
        <v>0.13385416666666666</v>
      </c>
      <c r="AR47" s="1">
        <v>0.13538194444444443</v>
      </c>
      <c r="AS47" s="1">
        <v>3.8310185185185183E-3</v>
      </c>
      <c r="AT47" s="1">
        <f>SUM(Table1[[#This Row],[T2]],Table1[[#This Row],[1 км]])</f>
        <v>0.13921296296296296</v>
      </c>
      <c r="AU47" s="1">
        <v>1.283564814814815E-2</v>
      </c>
      <c r="AV47" s="1">
        <f>SUM(Table1[[#This Row],[T2]],Table1[[#This Row],[3,5 км]])</f>
        <v>0.14821759259259257</v>
      </c>
      <c r="AW47" s="1">
        <v>1.9375E-2</v>
      </c>
      <c r="AX47" s="1">
        <f>SUM(Table1[[#This Row],[T2]],Table1[[#This Row],[6 км]])</f>
        <v>0.15475694444444443</v>
      </c>
      <c r="AY47" s="1">
        <v>2.6365740740740742E-2</v>
      </c>
      <c r="AZ47" s="1">
        <f>SUM(Table1[[#This Row],[T2]],Table1[[#This Row],[8,5 км]])</f>
        <v>0.16174768518518517</v>
      </c>
      <c r="BA47" s="1">
        <v>3.1620370370370368E-2</v>
      </c>
      <c r="BB47" s="1">
        <f>SUM(Table1[[#This Row],[T2]],Table1[[#This Row],[10,5 км]])</f>
        <v>0.16700231481481481</v>
      </c>
      <c r="BC47" s="1">
        <v>3.6006944444444446E-2</v>
      </c>
      <c r="BD47" s="1">
        <f>SUM(Table1[[#This Row],[T2]],Table1[[#This Row],[11,5 км]])</f>
        <v>0.17138888888888887</v>
      </c>
      <c r="BE47" s="1">
        <v>4.5798611111111109E-2</v>
      </c>
      <c r="BF47" s="1">
        <f>SUM(Table1[[#This Row],[T2]],Table1[[#This Row],[14 км]])</f>
        <v>0.18118055555555554</v>
      </c>
      <c r="BG47" s="1">
        <v>5.302083333333333E-2</v>
      </c>
      <c r="BH47" s="1">
        <f>SUM(Table1[[#This Row],[T2]],Table1[[#This Row],[16,5 км]])</f>
        <v>0.18840277777777775</v>
      </c>
      <c r="BI47" s="1">
        <v>6.0520833333333329E-2</v>
      </c>
      <c r="BJ47" s="1">
        <f>SUM(Table1[[#This Row],[T2]],Table1[[#This Row],[19 км]])</f>
        <v>0.19590277777777776</v>
      </c>
      <c r="BK47" s="1">
        <v>6.5682870370370364E-2</v>
      </c>
      <c r="BL47" s="1">
        <f>SUM(Table1[[#This Row],[T2]],Table1[[#This Row],[Финиш]])</f>
        <v>0.20106481481481481</v>
      </c>
      <c r="BM47" s="1">
        <v>0.20106481481481484</v>
      </c>
      <c r="BN47" s="1">
        <v>0</v>
      </c>
      <c r="BO47" s="1">
        <f>Table1[[#This Row],[Плавание]]-Table1[[#Totals],[Плавание]]</f>
        <v>9.8032407407407408E-3</v>
      </c>
      <c r="BP47" s="1">
        <f>Table1[[#This Row],[T1]]-Table1[[#Totals],[T1]]</f>
        <v>1.1018518518518518E-2</v>
      </c>
      <c r="BQ47" s="1">
        <f>Table1[[#This Row],[16 км_]]-Table1[[#Totals],[16 км_]]</f>
        <v>1.2777777777777777E-2</v>
      </c>
      <c r="BR47" s="1">
        <f>Table1[[#This Row],[18,5 км_]]-Table1[[#Totals],[18,5 км_]]</f>
        <v>1.320601851851852E-2</v>
      </c>
      <c r="BS47" s="1">
        <f>Table1[[#This Row],[22,7 км_]]-Table1[[#Totals],[22,7 км_]]</f>
        <v>1.3749999999999998E-2</v>
      </c>
      <c r="BT47" s="1">
        <f>Table1[[#This Row],[38,7 км_]]-Table1[[#Totals],[38,7 км_]]</f>
        <v>1.5949074074074074E-2</v>
      </c>
      <c r="BU47" s="1">
        <f>Table1[[#This Row],[41,2 км_]]-Table1[[#Totals],[41,2 км_]]</f>
        <v>1.623842592592592E-2</v>
      </c>
      <c r="BV47" s="1">
        <f>Table1[[#This Row],[45,4 км_]]-Table1[[#Totals],[45,4 км_]]</f>
        <v>1.6701388888888891E-2</v>
      </c>
      <c r="BW47" s="1">
        <f>Table1[[#This Row],[48,2 км_]]-Table1[[#Totals],[48,2 км_]]</f>
        <v>1.7025462962962964E-2</v>
      </c>
      <c r="BX47" s="1">
        <f>Table1[[#This Row],[52,2 км_]]-Table1[[#Totals],[52,2 км_]]</f>
        <v>1.7650462962962965E-2</v>
      </c>
      <c r="BY47" s="1">
        <f>Table1[[#This Row],[61,4 км_]]-Table1[[#Totals],[61,4 км_]]</f>
        <v>1.9027777777777755E-2</v>
      </c>
      <c r="BZ47" s="1">
        <f>Table1[[#This Row],[63,9 км_]]-Table1[[#Totals],[63,9 км_]]</f>
        <v>1.9328703703703695E-2</v>
      </c>
      <c r="CA47" s="1">
        <f>Table1[[#This Row],[68,1 км_]]-Table1[[#Totals],[68,1 км_]]</f>
        <v>1.9606481481481502E-2</v>
      </c>
      <c r="CB47" s="1">
        <f>Table1[[#This Row],[70,9 км_]]-Table1[[#Totals],[70,9 км_]]</f>
        <v>1.9780092592592599E-2</v>
      </c>
      <c r="CC47" s="1">
        <f>Table1[[#This Row],[74,9 км_]]-Table1[[#Totals],[74,9 км_]]</f>
        <v>2.0162037037037048E-2</v>
      </c>
      <c r="CD47" s="1">
        <f>Table1[[#This Row],[84,1 км_]]-Table1[[#Totals],[84,1 км_]]</f>
        <v>2.1388888888888902E-2</v>
      </c>
      <c r="CE47" s="1">
        <f>Table1[[#This Row],[86,6 км_]]-Table1[[#Totals],[86,6 км_]]</f>
        <v>2.1898148148148167E-2</v>
      </c>
      <c r="CF47" s="1">
        <f>Table1[[#This Row],[90 км_]]-Table1[[#Totals],[90 км_]]</f>
        <v>2.2511574074074087E-2</v>
      </c>
      <c r="CG47" s="1">
        <f>Table1[[#This Row],[T2]]-Table1[[#Totals],[T2]]</f>
        <v>2.2835648148148133E-2</v>
      </c>
      <c r="CH47" s="1">
        <f>Table1[[#This Row],[1 км_]]-Table1[[#Totals],[1 км_]]</f>
        <v>2.3356481481481478E-2</v>
      </c>
      <c r="CI47" s="1">
        <f>Table1[[#This Row],[3,5 км_]]-Table1[[#Totals],[3,5 км_]]</f>
        <v>2.4745370370370348E-2</v>
      </c>
      <c r="CJ47" s="1">
        <f>Table1[[#This Row],[6 км_]]-Table1[[#Totals],[6 км_]]</f>
        <v>2.6041666666666657E-2</v>
      </c>
      <c r="CK47" s="1">
        <f>Table1[[#This Row],[8,5 км_]]-Table1[[#Totals],[8,5 км_]]</f>
        <v>2.7337962962962953E-2</v>
      </c>
      <c r="CL47" s="1">
        <f>Table1[[#This Row],[10,5 км_]]-Table1[[#Totals],[10,5 км_]]</f>
        <v>2.8622685185185182E-2</v>
      </c>
      <c r="CM47" s="1">
        <f>Table1[[#This Row],[11,5 км_]]-Table1[[#Totals],[11,5 км_]]</f>
        <v>2.9618055555555522E-2</v>
      </c>
      <c r="CN47" s="1">
        <f>Table1[[#This Row],[14 км_]]-Table1[[#Totals],[14 км_]]</f>
        <v>3.1701388888888876E-2</v>
      </c>
      <c r="CO47" s="1">
        <f>Table1[[#This Row],[16,5 км_]]-Table1[[#Totals],[16,5 км_]]</f>
        <v>3.3402777777777753E-2</v>
      </c>
      <c r="CP47" s="1">
        <f>Table1[[#This Row],[19 км_]]-Table1[[#Totals],[19 км_]]</f>
        <v>3.4907407407407387E-2</v>
      </c>
      <c r="CQ47" s="1">
        <f>Table1[[#This Row],[21,1 км_]]-Table1[[#Totals],[21,1 км_]]</f>
        <v>3.5729166666666645E-2</v>
      </c>
    </row>
    <row r="48" spans="1:95" x14ac:dyDescent="0.2">
      <c r="A48">
        <v>47</v>
      </c>
      <c r="B48">
        <v>131</v>
      </c>
      <c r="C48" t="s">
        <v>138</v>
      </c>
      <c r="D48" t="s">
        <v>139</v>
      </c>
      <c r="E48">
        <v>37</v>
      </c>
      <c r="F48" t="s">
        <v>41</v>
      </c>
      <c r="G48" t="s">
        <v>53</v>
      </c>
      <c r="H48" t="s">
        <v>62</v>
      </c>
      <c r="I48" s="1">
        <v>2.2719907407407411E-2</v>
      </c>
      <c r="J48" s="1">
        <v>2.4652777777777777E-2</v>
      </c>
      <c r="K48" s="1">
        <v>1.9953703703703706E-2</v>
      </c>
      <c r="L48" s="1">
        <f>SUM(Table1[[#This Row],[T1]],Table1[[#This Row],[16 км]])</f>
        <v>4.4606481481481483E-2</v>
      </c>
      <c r="M48" s="1">
        <v>2.2777777777777775E-2</v>
      </c>
      <c r="N48" s="1">
        <f>SUM(Table1[[#This Row],[T1]],Table1[[#This Row],[18,5 км]])</f>
        <v>4.7430555555555552E-2</v>
      </c>
      <c r="O48" s="1">
        <v>2.7673611111111111E-2</v>
      </c>
      <c r="P48" s="1">
        <f>SUM(Table1[[#This Row],[T1]],Table1[[#This Row],[22,7 км]])</f>
        <v>5.2326388888888888E-2</v>
      </c>
      <c r="Q48" s="1">
        <v>4.7511574074074074E-2</v>
      </c>
      <c r="R48" s="1">
        <f>SUM(Table1[[#This Row],[T1]],Table1[[#This Row],[38,7 км]])</f>
        <v>7.2164351851851855E-2</v>
      </c>
      <c r="S48" s="1">
        <v>5.0312500000000003E-2</v>
      </c>
      <c r="T48" s="1">
        <f>SUM(Table1[[#This Row],[T1]],Table1[[#This Row],[41,2 км]])</f>
        <v>7.4965277777777783E-2</v>
      </c>
      <c r="U48" s="1">
        <v>5.5370370370370368E-2</v>
      </c>
      <c r="V48" s="1">
        <f>SUM(Table1[[#This Row],[T1]],Table1[[#This Row],[45,4 км]])</f>
        <v>8.0023148148148149E-2</v>
      </c>
      <c r="W48" s="1">
        <v>5.859953703703704E-2</v>
      </c>
      <c r="X48" s="1">
        <f>SUM(Table1[[#This Row],[T1]],Table1[[#This Row],[48,2 км]])</f>
        <v>8.3252314814814821E-2</v>
      </c>
      <c r="Y48" s="1">
        <v>6.3425925925925927E-2</v>
      </c>
      <c r="Z48" s="1">
        <f>SUM(Table1[[#This Row],[T1]],Table1[[#This Row],[52,2 км]])</f>
        <v>8.8078703703703701E-2</v>
      </c>
      <c r="AA48" s="1">
        <v>7.5347222222222218E-2</v>
      </c>
      <c r="AB48" s="1">
        <f>SUM(Table1[[#This Row],[T1]],Table1[[#This Row],[61,4 км]])</f>
        <v>9.9999999999999992E-2</v>
      </c>
      <c r="AC48" s="1">
        <v>7.8159722222222214E-2</v>
      </c>
      <c r="AD48" s="1">
        <f>SUM(Table1[[#This Row],[T1]],Table1[[#This Row],[63,9 км]])</f>
        <v>0.10281249999999999</v>
      </c>
      <c r="AE48" s="1">
        <v>8.3217592592592593E-2</v>
      </c>
      <c r="AF48" s="1">
        <f>SUM(Table1[[#This Row],[T1]],Table1[[#This Row],[68,1 км]])</f>
        <v>0.10787037037037037</v>
      </c>
      <c r="AG48" s="1">
        <v>8.6435185185185184E-2</v>
      </c>
      <c r="AH48" s="1">
        <f>SUM(Table1[[#This Row],[T1]],Table1[[#This Row],[70,9 км]])</f>
        <v>0.11108796296296296</v>
      </c>
      <c r="AI48" s="1">
        <v>9.1342592592592586E-2</v>
      </c>
      <c r="AJ48" s="1">
        <f>SUM(Table1[[#This Row],[T1]],Table1[[#This Row],[74,9 км]])</f>
        <v>0.11599537037037036</v>
      </c>
      <c r="AK48" s="1">
        <v>0.10364583333333333</v>
      </c>
      <c r="AL48" s="1">
        <f>SUM(Table1[[#This Row],[T1]],Table1[[#This Row],[84,1 км]])</f>
        <v>0.1282986111111111</v>
      </c>
      <c r="AM48" s="1">
        <v>0.10658564814814815</v>
      </c>
      <c r="AN48" s="1">
        <f>SUM(Table1[[#This Row],[T1]],Table1[[#This Row],[86,6 км]])</f>
        <v>0.13123842592592594</v>
      </c>
      <c r="AO48" s="1">
        <v>0.11002314814814813</v>
      </c>
      <c r="AP48" s="1">
        <f>SUM(Table1[[#This Row],[T1]],Table1[[#This Row],[90 км]])</f>
        <v>0.13467592592592592</v>
      </c>
      <c r="AQ48" s="1">
        <v>0.13467592592592592</v>
      </c>
      <c r="AR48" s="1">
        <v>0.13598379629629628</v>
      </c>
      <c r="AS48" s="1">
        <v>4.108796296296297E-3</v>
      </c>
      <c r="AT48" s="1">
        <f>SUM(Table1[[#This Row],[T2]],Table1[[#This Row],[1 км]])</f>
        <v>0.14009259259259257</v>
      </c>
      <c r="AU48" s="1">
        <v>1.3425925925925924E-2</v>
      </c>
      <c r="AV48" s="1">
        <f>SUM(Table1[[#This Row],[T2]],Table1[[#This Row],[3,5 км]])</f>
        <v>0.14940972222222221</v>
      </c>
      <c r="AW48" s="1">
        <v>2.0185185185185184E-2</v>
      </c>
      <c r="AX48" s="1">
        <f>SUM(Table1[[#This Row],[T2]],Table1[[#This Row],[6 км]])</f>
        <v>0.15616898148148148</v>
      </c>
      <c r="AY48" s="1">
        <v>2.732638888888889E-2</v>
      </c>
      <c r="AZ48" s="1">
        <f>SUM(Table1[[#This Row],[T2]],Table1[[#This Row],[8,5 км]])</f>
        <v>0.16331018518518517</v>
      </c>
      <c r="BA48" s="1">
        <v>3.2384259259259258E-2</v>
      </c>
      <c r="BB48" s="1">
        <f>SUM(Table1[[#This Row],[T2]],Table1[[#This Row],[10,5 км]])</f>
        <v>0.16836805555555553</v>
      </c>
      <c r="BC48" s="1">
        <v>3.6655092592592593E-2</v>
      </c>
      <c r="BD48" s="1">
        <f>SUM(Table1[[#This Row],[T2]],Table1[[#This Row],[11,5 км]])</f>
        <v>0.17263888888888887</v>
      </c>
      <c r="BE48" s="1">
        <v>4.6226851851851852E-2</v>
      </c>
      <c r="BF48" s="1">
        <f>SUM(Table1[[#This Row],[T2]],Table1[[#This Row],[14 км]])</f>
        <v>0.18221064814814814</v>
      </c>
      <c r="BG48" s="1">
        <v>5.303240740740741E-2</v>
      </c>
      <c r="BH48" s="1">
        <f>SUM(Table1[[#This Row],[T2]],Table1[[#This Row],[16,5 км]])</f>
        <v>0.1890162037037037</v>
      </c>
      <c r="BI48" s="1">
        <v>6.025462962962963E-2</v>
      </c>
      <c r="BJ48" s="1">
        <f>SUM(Table1[[#This Row],[T2]],Table1[[#This Row],[19 км]])</f>
        <v>0.19623842592592591</v>
      </c>
      <c r="BK48" s="1">
        <v>6.5173611111111113E-2</v>
      </c>
      <c r="BL48" s="1">
        <f>SUM(Table1[[#This Row],[T2]],Table1[[#This Row],[Финиш]])</f>
        <v>0.2011574074074074</v>
      </c>
      <c r="BM48" s="1">
        <v>0.2011574074074074</v>
      </c>
      <c r="BN48" s="1">
        <v>0</v>
      </c>
      <c r="BO48" s="1">
        <f>Table1[[#This Row],[Плавание]]-Table1[[#Totals],[Плавание]]</f>
        <v>5.1157407407407436E-3</v>
      </c>
      <c r="BP48" s="1">
        <f>Table1[[#This Row],[T1]]-Table1[[#Totals],[T1]]</f>
        <v>5.9953703703703697E-3</v>
      </c>
      <c r="BQ48" s="1">
        <f>Table1[[#This Row],[16 км_]]-Table1[[#Totals],[16 км_]]</f>
        <v>9.039351851851854E-3</v>
      </c>
      <c r="BR48" s="1">
        <f>Table1[[#This Row],[18,5 км_]]-Table1[[#Totals],[18,5 км_]]</f>
        <v>9.5138888888888842E-3</v>
      </c>
      <c r="BS48" s="1">
        <f>Table1[[#This Row],[22,7 км_]]-Table1[[#Totals],[22,7 км_]]</f>
        <v>1.0289351851851848E-2</v>
      </c>
      <c r="BT48" s="1">
        <f>Table1[[#This Row],[38,7 км_]]-Table1[[#Totals],[38,7 км_]]</f>
        <v>1.3576388888888888E-2</v>
      </c>
      <c r="BU48" s="1">
        <f>Table1[[#This Row],[41,2 км_]]-Table1[[#Totals],[41,2 км_]]</f>
        <v>1.4016203703703711E-2</v>
      </c>
      <c r="BV48" s="1">
        <f>Table1[[#This Row],[45,4 км_]]-Table1[[#Totals],[45,4 км_]]</f>
        <v>1.4861111111111117E-2</v>
      </c>
      <c r="BW48" s="1">
        <f>Table1[[#This Row],[48,2 км_]]-Table1[[#Totals],[48,2 км_]]</f>
        <v>1.5405092592592595E-2</v>
      </c>
      <c r="BX48" s="1">
        <f>Table1[[#This Row],[52,2 км_]]-Table1[[#Totals],[52,2 км_]]</f>
        <v>1.6261574074074067E-2</v>
      </c>
      <c r="BY48" s="1">
        <f>Table1[[#This Row],[61,4 км_]]-Table1[[#Totals],[61,4 км_]]</f>
        <v>1.8229166666666644E-2</v>
      </c>
      <c r="BZ48" s="1">
        <f>Table1[[#This Row],[63,9 км_]]-Table1[[#Totals],[63,9 км_]]</f>
        <v>1.864583333333332E-2</v>
      </c>
      <c r="CA48" s="1">
        <f>Table1[[#This Row],[68,1 км_]]-Table1[[#Totals],[68,1 км_]]</f>
        <v>1.9282407407407415E-2</v>
      </c>
      <c r="CB48" s="1">
        <f>Table1[[#This Row],[70,9 км_]]-Table1[[#Totals],[70,9 км_]]</f>
        <v>1.9618055555555555E-2</v>
      </c>
      <c r="CC48" s="1">
        <f>Table1[[#This Row],[74,9 км_]]-Table1[[#Totals],[74,9 км_]]</f>
        <v>2.028935185185185E-2</v>
      </c>
      <c r="CD48" s="1">
        <f>Table1[[#This Row],[84,1 км_]]-Table1[[#Totals],[84,1 км_]]</f>
        <v>2.1979166666666661E-2</v>
      </c>
      <c r="CE48" s="1">
        <f>Table1[[#This Row],[86,6 км_]]-Table1[[#Totals],[86,6 км_]]</f>
        <v>2.2592592592592609E-2</v>
      </c>
      <c r="CF48" s="1">
        <f>Table1[[#This Row],[90 км_]]-Table1[[#Totals],[90 км_]]</f>
        <v>2.332175925925925E-2</v>
      </c>
      <c r="CG48" s="1">
        <f>Table1[[#This Row],[T2]]-Table1[[#Totals],[T2]]</f>
        <v>2.3437499999999986E-2</v>
      </c>
      <c r="CH48" s="1">
        <f>Table1[[#This Row],[1 км_]]-Table1[[#Totals],[1 км_]]</f>
        <v>2.4236111111111097E-2</v>
      </c>
      <c r="CI48" s="1">
        <f>Table1[[#This Row],[3,5 км_]]-Table1[[#Totals],[3,5 км_]]</f>
        <v>2.5937499999999988E-2</v>
      </c>
      <c r="CJ48" s="1">
        <f>Table1[[#This Row],[6 км_]]-Table1[[#Totals],[6 км_]]</f>
        <v>2.7453703703703702E-2</v>
      </c>
      <c r="CK48" s="1">
        <f>Table1[[#This Row],[8,5 км_]]-Table1[[#Totals],[8,5 км_]]</f>
        <v>2.8900462962962947E-2</v>
      </c>
      <c r="CL48" s="1">
        <f>Table1[[#This Row],[10,5 км_]]-Table1[[#Totals],[10,5 км_]]</f>
        <v>2.9988425925925905E-2</v>
      </c>
      <c r="CM48" s="1">
        <f>Table1[[#This Row],[11,5 км_]]-Table1[[#Totals],[11,5 км_]]</f>
        <v>3.0868055555555524E-2</v>
      </c>
      <c r="CN48" s="1">
        <f>Table1[[#This Row],[14 км_]]-Table1[[#Totals],[14 км_]]</f>
        <v>3.2731481481481473E-2</v>
      </c>
      <c r="CO48" s="1">
        <f>Table1[[#This Row],[16,5 км_]]-Table1[[#Totals],[16,5 км_]]</f>
        <v>3.4016203703703701E-2</v>
      </c>
      <c r="CP48" s="1">
        <f>Table1[[#This Row],[19 км_]]-Table1[[#Totals],[19 км_]]</f>
        <v>3.5243055555555541E-2</v>
      </c>
      <c r="CQ48" s="1">
        <f>Table1[[#This Row],[21,1 км_]]-Table1[[#Totals],[21,1 км_]]</f>
        <v>3.5821759259259234E-2</v>
      </c>
    </row>
    <row r="49" spans="1:95" x14ac:dyDescent="0.2">
      <c r="A49">
        <v>48</v>
      </c>
      <c r="B49">
        <v>75</v>
      </c>
      <c r="C49" t="s">
        <v>140</v>
      </c>
      <c r="D49" t="s">
        <v>75</v>
      </c>
      <c r="E49">
        <v>34</v>
      </c>
      <c r="F49" t="s">
        <v>41</v>
      </c>
      <c r="G49" t="s">
        <v>78</v>
      </c>
      <c r="H49" t="s">
        <v>47</v>
      </c>
      <c r="I49" s="1">
        <v>2.1284722222222222E-2</v>
      </c>
      <c r="J49" s="1">
        <v>2.2569444444444444E-2</v>
      </c>
      <c r="K49" s="1">
        <v>2.0185185185185184E-2</v>
      </c>
      <c r="L49" s="1">
        <f>SUM(Table1[[#This Row],[T1]],Table1[[#This Row],[16 км]])</f>
        <v>4.2754629629629629E-2</v>
      </c>
      <c r="M49" s="1">
        <v>2.3032407407407404E-2</v>
      </c>
      <c r="N49" s="1">
        <f>SUM(Table1[[#This Row],[T1]],Table1[[#This Row],[18,5 км]])</f>
        <v>4.5601851851851852E-2</v>
      </c>
      <c r="O49" s="1">
        <v>2.8078703703703703E-2</v>
      </c>
      <c r="P49" s="1">
        <f>SUM(Table1[[#This Row],[T1]],Table1[[#This Row],[22,7 км]])</f>
        <v>5.064814814814815E-2</v>
      </c>
      <c r="Q49" s="1">
        <v>4.8032407407407406E-2</v>
      </c>
      <c r="R49" s="1">
        <f>SUM(Table1[[#This Row],[T1]],Table1[[#This Row],[38,7 км]])</f>
        <v>7.0601851851851846E-2</v>
      </c>
      <c r="S49" s="1">
        <v>5.0798611111111114E-2</v>
      </c>
      <c r="T49" s="1">
        <f>SUM(Table1[[#This Row],[T1]],Table1[[#This Row],[41,2 км]])</f>
        <v>7.3368055555555561E-2</v>
      </c>
      <c r="U49" s="1">
        <v>5.5856481481481479E-2</v>
      </c>
      <c r="V49" s="1">
        <f>SUM(Table1[[#This Row],[T1]],Table1[[#This Row],[45,4 км]])</f>
        <v>7.8425925925925927E-2</v>
      </c>
      <c r="W49" s="1">
        <v>5.9074074074074077E-2</v>
      </c>
      <c r="X49" s="1">
        <f>SUM(Table1[[#This Row],[T1]],Table1[[#This Row],[48,2 км]])</f>
        <v>8.1643518518518518E-2</v>
      </c>
      <c r="Y49" s="1">
        <v>6.3912037037037031E-2</v>
      </c>
      <c r="Z49" s="1">
        <f>SUM(Table1[[#This Row],[T1]],Table1[[#This Row],[52,2 км]])</f>
        <v>8.6481481481481479E-2</v>
      </c>
      <c r="AA49" s="1">
        <v>7.5729166666666667E-2</v>
      </c>
      <c r="AB49" s="1">
        <f>SUM(Table1[[#This Row],[T1]],Table1[[#This Row],[61,4 км]])</f>
        <v>9.8298611111111114E-2</v>
      </c>
      <c r="AC49" s="1">
        <v>7.8414351851851846E-2</v>
      </c>
      <c r="AD49" s="1">
        <f>SUM(Table1[[#This Row],[T1]],Table1[[#This Row],[63,9 км]])</f>
        <v>0.10098379629629629</v>
      </c>
      <c r="AE49" s="1">
        <v>8.3391203703703717E-2</v>
      </c>
      <c r="AF49" s="1">
        <f>SUM(Table1[[#This Row],[T1]],Table1[[#This Row],[68,1 км]])</f>
        <v>0.10596064814814816</v>
      </c>
      <c r="AG49" s="1">
        <v>8.6643518518518522E-2</v>
      </c>
      <c r="AH49" s="1">
        <f>SUM(Table1[[#This Row],[T1]],Table1[[#This Row],[70,9 км]])</f>
        <v>0.10921296296296297</v>
      </c>
      <c r="AI49" s="1">
        <v>9.1377314814814814E-2</v>
      </c>
      <c r="AJ49" s="1">
        <f>SUM(Table1[[#This Row],[T1]],Table1[[#This Row],[74,9 км]])</f>
        <v>0.11394675925925926</v>
      </c>
      <c r="AK49" s="1">
        <v>0.10361111111111111</v>
      </c>
      <c r="AL49" s="1">
        <f>SUM(Table1[[#This Row],[T1]],Table1[[#This Row],[84,1 км]])</f>
        <v>0.12618055555555555</v>
      </c>
      <c r="AM49" s="1">
        <v>0.10637731481481481</v>
      </c>
      <c r="AN49" s="1">
        <f>SUM(Table1[[#This Row],[T1]],Table1[[#This Row],[86,6 км]])</f>
        <v>0.12894675925925925</v>
      </c>
      <c r="AO49" s="1">
        <v>0.10981481481481481</v>
      </c>
      <c r="AP49" s="1">
        <f>SUM(Table1[[#This Row],[T1]],Table1[[#This Row],[90 км]])</f>
        <v>0.13238425925925926</v>
      </c>
      <c r="AQ49" s="1">
        <v>0.13238425925925926</v>
      </c>
      <c r="AR49" s="1">
        <v>0.13391203703703705</v>
      </c>
      <c r="AS49" s="1">
        <v>4.2824074074074075E-3</v>
      </c>
      <c r="AT49" s="1">
        <f>SUM(Table1[[#This Row],[T2]],Table1[[#This Row],[1 км]])</f>
        <v>0.13819444444444445</v>
      </c>
      <c r="AU49" s="1">
        <v>1.3819444444444445E-2</v>
      </c>
      <c r="AV49" s="1">
        <f>SUM(Table1[[#This Row],[T2]],Table1[[#This Row],[3,5 км]])</f>
        <v>0.14773148148148149</v>
      </c>
      <c r="AW49" s="1">
        <v>2.0578703703703703E-2</v>
      </c>
      <c r="AX49" s="1">
        <f>SUM(Table1[[#This Row],[T2]],Table1[[#This Row],[6 км]])</f>
        <v>0.15449074074074076</v>
      </c>
      <c r="AY49" s="1">
        <v>2.7708333333333331E-2</v>
      </c>
      <c r="AZ49" s="1">
        <f>SUM(Table1[[#This Row],[T2]],Table1[[#This Row],[8,5 км]])</f>
        <v>0.16162037037037039</v>
      </c>
      <c r="BA49" s="1">
        <v>3.3032407407407406E-2</v>
      </c>
      <c r="BB49" s="1">
        <f>SUM(Table1[[#This Row],[T2]],Table1[[#This Row],[10,5 км]])</f>
        <v>0.16694444444444445</v>
      </c>
      <c r="BC49" s="1">
        <v>3.7777777777777778E-2</v>
      </c>
      <c r="BD49" s="1">
        <f>SUM(Table1[[#This Row],[T2]],Table1[[#This Row],[11,5 км]])</f>
        <v>0.17168981481481482</v>
      </c>
      <c r="BE49" s="1">
        <v>4.7986111111111111E-2</v>
      </c>
      <c r="BF49" s="1">
        <f>SUM(Table1[[#This Row],[T2]],Table1[[#This Row],[14 км]])</f>
        <v>0.18189814814814817</v>
      </c>
      <c r="BG49" s="1">
        <v>5.5057870370370375E-2</v>
      </c>
      <c r="BH49" s="1">
        <f>SUM(Table1[[#This Row],[T2]],Table1[[#This Row],[16,5 км]])</f>
        <v>0.18896990740740743</v>
      </c>
      <c r="BI49" s="1">
        <v>6.2476851851851846E-2</v>
      </c>
      <c r="BJ49" s="1">
        <f>SUM(Table1[[#This Row],[T2]],Table1[[#This Row],[19 км]])</f>
        <v>0.19638888888888889</v>
      </c>
      <c r="BK49" s="1">
        <v>6.7662037037037034E-2</v>
      </c>
      <c r="BL49" s="1">
        <f>SUM(Table1[[#This Row],[T2]],Table1[[#This Row],[Финиш]])</f>
        <v>0.20157407407407407</v>
      </c>
      <c r="BM49" s="1">
        <v>0.20157407407407404</v>
      </c>
      <c r="BN49" s="1">
        <v>0</v>
      </c>
      <c r="BO49" s="1">
        <f>Table1[[#This Row],[Плавание]]-Table1[[#Totals],[Плавание]]</f>
        <v>3.680555555555555E-3</v>
      </c>
      <c r="BP49" s="1">
        <f>Table1[[#This Row],[T1]]-Table1[[#Totals],[T1]]</f>
        <v>3.9120370370370368E-3</v>
      </c>
      <c r="BQ49" s="1">
        <f>Table1[[#This Row],[16 км_]]-Table1[[#Totals],[16 км_]]</f>
        <v>7.1874999999999994E-3</v>
      </c>
      <c r="BR49" s="1">
        <f>Table1[[#This Row],[18,5 км_]]-Table1[[#Totals],[18,5 км_]]</f>
        <v>7.6851851851851838E-3</v>
      </c>
      <c r="BS49" s="1">
        <f>Table1[[#This Row],[22,7 км_]]-Table1[[#Totals],[22,7 км_]]</f>
        <v>8.611111111111111E-3</v>
      </c>
      <c r="BT49" s="1">
        <f>Table1[[#This Row],[38,7 км_]]-Table1[[#Totals],[38,7 км_]]</f>
        <v>1.201388888888888E-2</v>
      </c>
      <c r="BU49" s="1">
        <f>Table1[[#This Row],[41,2 км_]]-Table1[[#Totals],[41,2 км_]]</f>
        <v>1.2418981481481489E-2</v>
      </c>
      <c r="BV49" s="1">
        <f>Table1[[#This Row],[45,4 км_]]-Table1[[#Totals],[45,4 км_]]</f>
        <v>1.3263888888888895E-2</v>
      </c>
      <c r="BW49" s="1">
        <f>Table1[[#This Row],[48,2 км_]]-Table1[[#Totals],[48,2 км_]]</f>
        <v>1.3796296296296293E-2</v>
      </c>
      <c r="BX49" s="1">
        <f>Table1[[#This Row],[52,2 км_]]-Table1[[#Totals],[52,2 км_]]</f>
        <v>1.4664351851851845E-2</v>
      </c>
      <c r="BY49" s="1">
        <f>Table1[[#This Row],[61,4 км_]]-Table1[[#Totals],[61,4 км_]]</f>
        <v>1.6527777777777766E-2</v>
      </c>
      <c r="BZ49" s="1">
        <f>Table1[[#This Row],[63,9 км_]]-Table1[[#Totals],[63,9 км_]]</f>
        <v>1.6817129629629626E-2</v>
      </c>
      <c r="CA49" s="1">
        <f>Table1[[#This Row],[68,1 км_]]-Table1[[#Totals],[68,1 км_]]</f>
        <v>1.7372685185185213E-2</v>
      </c>
      <c r="CB49" s="1">
        <f>Table1[[#This Row],[70,9 км_]]-Table1[[#Totals],[70,9 км_]]</f>
        <v>1.7743055555555567E-2</v>
      </c>
      <c r="CC49" s="1">
        <f>Table1[[#This Row],[74,9 км_]]-Table1[[#Totals],[74,9 км_]]</f>
        <v>1.8240740740740752E-2</v>
      </c>
      <c r="CD49" s="1">
        <f>Table1[[#This Row],[84,1 км_]]-Table1[[#Totals],[84,1 км_]]</f>
        <v>1.9861111111111107E-2</v>
      </c>
      <c r="CE49" s="1">
        <f>Table1[[#This Row],[86,6 км_]]-Table1[[#Totals],[86,6 км_]]</f>
        <v>2.0300925925925917E-2</v>
      </c>
      <c r="CF49" s="1">
        <f>Table1[[#This Row],[90 км_]]-Table1[[#Totals],[90 км_]]</f>
        <v>2.1030092592592586E-2</v>
      </c>
      <c r="CG49" s="1">
        <f>Table1[[#This Row],[T2]]-Table1[[#Totals],[T2]]</f>
        <v>2.1365740740740755E-2</v>
      </c>
      <c r="CH49" s="1">
        <f>Table1[[#This Row],[1 км_]]-Table1[[#Totals],[1 км_]]</f>
        <v>2.2337962962962976E-2</v>
      </c>
      <c r="CI49" s="1">
        <f>Table1[[#This Row],[3,5 км_]]-Table1[[#Totals],[3,5 км_]]</f>
        <v>2.4259259259259272E-2</v>
      </c>
      <c r="CJ49" s="1">
        <f>Table1[[#This Row],[6 км_]]-Table1[[#Totals],[6 км_]]</f>
        <v>2.5775462962962986E-2</v>
      </c>
      <c r="CK49" s="1">
        <f>Table1[[#This Row],[8,5 км_]]-Table1[[#Totals],[8,5 км_]]</f>
        <v>2.7210648148148164E-2</v>
      </c>
      <c r="CL49" s="1">
        <f>Table1[[#This Row],[10,5 км_]]-Table1[[#Totals],[10,5 км_]]</f>
        <v>2.8564814814814821E-2</v>
      </c>
      <c r="CM49" s="1">
        <f>Table1[[#This Row],[11,5 км_]]-Table1[[#Totals],[11,5 км_]]</f>
        <v>2.9918981481481477E-2</v>
      </c>
      <c r="CN49" s="1">
        <f>Table1[[#This Row],[14 км_]]-Table1[[#Totals],[14 км_]]</f>
        <v>3.2418981481481507E-2</v>
      </c>
      <c r="CO49" s="1">
        <f>Table1[[#This Row],[16,5 км_]]-Table1[[#Totals],[16,5 км_]]</f>
        <v>3.3969907407407435E-2</v>
      </c>
      <c r="CP49" s="1">
        <f>Table1[[#This Row],[19 км_]]-Table1[[#Totals],[19 км_]]</f>
        <v>3.5393518518518519E-2</v>
      </c>
      <c r="CQ49" s="1">
        <f>Table1[[#This Row],[21,1 км_]]-Table1[[#Totals],[21,1 км_]]</f>
        <v>3.623842592592591E-2</v>
      </c>
    </row>
    <row r="50" spans="1:95" x14ac:dyDescent="0.2">
      <c r="A50">
        <v>49</v>
      </c>
      <c r="B50">
        <v>72</v>
      </c>
      <c r="C50" t="s">
        <v>141</v>
      </c>
      <c r="D50" t="s">
        <v>142</v>
      </c>
      <c r="E50">
        <v>38</v>
      </c>
      <c r="F50" t="s">
        <v>41</v>
      </c>
      <c r="G50" t="s">
        <v>53</v>
      </c>
      <c r="H50" t="s">
        <v>62</v>
      </c>
      <c r="I50" s="1">
        <v>2.3356481481481482E-2</v>
      </c>
      <c r="J50" s="1">
        <v>2.5405092592592594E-2</v>
      </c>
      <c r="K50" s="1">
        <v>1.9571759259259257E-2</v>
      </c>
      <c r="L50" s="1">
        <f>SUM(Table1[[#This Row],[T1]],Table1[[#This Row],[16 км]])</f>
        <v>4.4976851851851851E-2</v>
      </c>
      <c r="M50" s="1">
        <v>2.2361111111111113E-2</v>
      </c>
      <c r="N50" s="1">
        <f>SUM(Table1[[#This Row],[T1]],Table1[[#This Row],[18,5 км]])</f>
        <v>4.7766203703703707E-2</v>
      </c>
      <c r="O50" s="1">
        <v>2.7256944444444445E-2</v>
      </c>
      <c r="P50" s="1">
        <f>SUM(Table1[[#This Row],[T1]],Table1[[#This Row],[22,7 км]])</f>
        <v>5.2662037037037035E-2</v>
      </c>
      <c r="Q50" s="1">
        <v>4.673611111111111E-2</v>
      </c>
      <c r="R50" s="1">
        <f>SUM(Table1[[#This Row],[T1]],Table1[[#This Row],[38,7 км]])</f>
        <v>7.2141203703703707E-2</v>
      </c>
      <c r="S50" s="1">
        <v>4.9409722222222223E-2</v>
      </c>
      <c r="T50" s="1">
        <f>SUM(Table1[[#This Row],[T1]],Table1[[#This Row],[41,2 км]])</f>
        <v>7.481481481481482E-2</v>
      </c>
      <c r="U50" s="1">
        <v>5.4340277777777779E-2</v>
      </c>
      <c r="V50" s="1">
        <f>SUM(Table1[[#This Row],[T1]],Table1[[#This Row],[45,4 км]])</f>
        <v>7.9745370370370369E-2</v>
      </c>
      <c r="W50" s="1">
        <v>5.7511574074074069E-2</v>
      </c>
      <c r="X50" s="1">
        <f>SUM(Table1[[#This Row],[T1]],Table1[[#This Row],[48,2 км]])</f>
        <v>8.2916666666666666E-2</v>
      </c>
      <c r="Y50" s="1">
        <v>6.2256944444444441E-2</v>
      </c>
      <c r="Z50" s="1">
        <f>SUM(Table1[[#This Row],[T1]],Table1[[#This Row],[52,2 км]])</f>
        <v>8.7662037037037038E-2</v>
      </c>
      <c r="AA50" s="1">
        <v>7.3946759259259254E-2</v>
      </c>
      <c r="AB50" s="1">
        <f>SUM(Table1[[#This Row],[T1]],Table1[[#This Row],[61,4 км]])</f>
        <v>9.9351851851851844E-2</v>
      </c>
      <c r="AC50" s="1">
        <v>7.6759259259259263E-2</v>
      </c>
      <c r="AD50" s="1">
        <f>SUM(Table1[[#This Row],[T1]],Table1[[#This Row],[63,9 км]])</f>
        <v>0.10216435185185185</v>
      </c>
      <c r="AE50" s="1">
        <v>8.1782407407407401E-2</v>
      </c>
      <c r="AF50" s="1">
        <f>SUM(Table1[[#This Row],[T1]],Table1[[#This Row],[68,1 км]])</f>
        <v>0.10718749999999999</v>
      </c>
      <c r="AG50" s="1">
        <v>8.4988425925925926E-2</v>
      </c>
      <c r="AH50" s="1">
        <f>SUM(Table1[[#This Row],[T1]],Table1[[#This Row],[70,9 км]])</f>
        <v>0.11039351851851852</v>
      </c>
      <c r="AI50" s="1">
        <v>8.9675925925925923E-2</v>
      </c>
      <c r="AJ50" s="1">
        <f>SUM(Table1[[#This Row],[T1]],Table1[[#This Row],[74,9 км]])</f>
        <v>0.11508101851851851</v>
      </c>
      <c r="AK50" s="1">
        <v>0.10135416666666668</v>
      </c>
      <c r="AL50" s="1">
        <f>SUM(Table1[[#This Row],[T1]],Table1[[#This Row],[84,1 км]])</f>
        <v>0.12675925925925927</v>
      </c>
      <c r="AM50" s="1">
        <v>0.10418981481481482</v>
      </c>
      <c r="AN50" s="1">
        <f>SUM(Table1[[#This Row],[T1]],Table1[[#This Row],[86,6 км]])</f>
        <v>0.12959490740740742</v>
      </c>
      <c r="AO50" s="1">
        <v>0.10761574074074075</v>
      </c>
      <c r="AP50" s="1">
        <f>SUM(Table1[[#This Row],[T1]],Table1[[#This Row],[90 км]])</f>
        <v>0.13302083333333334</v>
      </c>
      <c r="AQ50" s="1">
        <v>0.13300925925925924</v>
      </c>
      <c r="AR50" s="1">
        <v>0.13437499999999999</v>
      </c>
      <c r="AS50" s="1">
        <v>4.5254629629629629E-3</v>
      </c>
      <c r="AT50" s="1">
        <f>SUM(Table1[[#This Row],[T2]],Table1[[#This Row],[1 км]])</f>
        <v>0.13890046296296296</v>
      </c>
      <c r="AU50" s="1">
        <v>1.4513888888888889E-2</v>
      </c>
      <c r="AV50" s="1">
        <f>SUM(Table1[[#This Row],[T2]],Table1[[#This Row],[3,5 км]])</f>
        <v>0.14888888888888888</v>
      </c>
      <c r="AW50" s="1">
        <v>2.1597222222222223E-2</v>
      </c>
      <c r="AX50" s="1">
        <f>SUM(Table1[[#This Row],[T2]],Table1[[#This Row],[6 км]])</f>
        <v>0.15597222222222221</v>
      </c>
      <c r="AY50" s="1">
        <v>2.8993055555555553E-2</v>
      </c>
      <c r="AZ50" s="1">
        <f>SUM(Table1[[#This Row],[T2]],Table1[[#This Row],[8,5 км]])</f>
        <v>0.16336805555555556</v>
      </c>
      <c r="BA50" s="1">
        <v>3.4131944444444444E-2</v>
      </c>
      <c r="BB50" s="1">
        <f>SUM(Table1[[#This Row],[T2]],Table1[[#This Row],[10,5 км]])</f>
        <v>0.16850694444444445</v>
      </c>
      <c r="BC50" s="1">
        <v>3.8495370370370367E-2</v>
      </c>
      <c r="BD50" s="1">
        <f>SUM(Table1[[#This Row],[T2]],Table1[[#This Row],[11,5 км]])</f>
        <v>0.17287037037037037</v>
      </c>
      <c r="BE50" s="1">
        <v>4.8344907407407406E-2</v>
      </c>
      <c r="BF50" s="1">
        <f>SUM(Table1[[#This Row],[T2]],Table1[[#This Row],[14 км]])</f>
        <v>0.1827199074074074</v>
      </c>
      <c r="BG50" s="1">
        <v>5.5520833333333332E-2</v>
      </c>
      <c r="BH50" s="1">
        <f>SUM(Table1[[#This Row],[T2]],Table1[[#This Row],[16,5 км]])</f>
        <v>0.18989583333333332</v>
      </c>
      <c r="BI50" s="1">
        <v>6.3032407407407412E-2</v>
      </c>
      <c r="BJ50" s="1">
        <f>SUM(Table1[[#This Row],[T2]],Table1[[#This Row],[19 км]])</f>
        <v>0.19740740740740742</v>
      </c>
      <c r="BK50" s="1">
        <v>6.8275462962962954E-2</v>
      </c>
      <c r="BL50" s="1">
        <f>SUM(Table1[[#This Row],[T2]],Table1[[#This Row],[Финиш]])</f>
        <v>0.20265046296296296</v>
      </c>
      <c r="BM50" s="1">
        <v>0.20265046296296296</v>
      </c>
      <c r="BN50" s="1">
        <v>0</v>
      </c>
      <c r="BO50" s="1">
        <f>Table1[[#This Row],[Плавание]]-Table1[[#Totals],[Плавание]]</f>
        <v>5.7523148148148143E-3</v>
      </c>
      <c r="BP50" s="1">
        <f>Table1[[#This Row],[T1]]-Table1[[#Totals],[T1]]</f>
        <v>6.7476851851851864E-3</v>
      </c>
      <c r="BQ50" s="1">
        <f>Table1[[#This Row],[16 км_]]-Table1[[#Totals],[16 км_]]</f>
        <v>9.4097222222222221E-3</v>
      </c>
      <c r="BR50" s="1">
        <f>Table1[[#This Row],[18,5 км_]]-Table1[[#Totals],[18,5 км_]]</f>
        <v>9.8495370370370386E-3</v>
      </c>
      <c r="BS50" s="1">
        <f>Table1[[#This Row],[22,7 км_]]-Table1[[#Totals],[22,7 км_]]</f>
        <v>1.0624999999999996E-2</v>
      </c>
      <c r="BT50" s="1">
        <f>Table1[[#This Row],[38,7 км_]]-Table1[[#Totals],[38,7 км_]]</f>
        <v>1.3553240740740741E-2</v>
      </c>
      <c r="BU50" s="1">
        <f>Table1[[#This Row],[41,2 км_]]-Table1[[#Totals],[41,2 км_]]</f>
        <v>1.3865740740740748E-2</v>
      </c>
      <c r="BV50" s="1">
        <f>Table1[[#This Row],[45,4 км_]]-Table1[[#Totals],[45,4 км_]]</f>
        <v>1.4583333333333337E-2</v>
      </c>
      <c r="BW50" s="1">
        <f>Table1[[#This Row],[48,2 км_]]-Table1[[#Totals],[48,2 км_]]</f>
        <v>1.5069444444444441E-2</v>
      </c>
      <c r="BX50" s="1">
        <f>Table1[[#This Row],[52,2 км_]]-Table1[[#Totals],[52,2 км_]]</f>
        <v>1.5844907407407405E-2</v>
      </c>
      <c r="BY50" s="1">
        <f>Table1[[#This Row],[61,4 км_]]-Table1[[#Totals],[61,4 км_]]</f>
        <v>1.7581018518518496E-2</v>
      </c>
      <c r="BZ50" s="1">
        <f>Table1[[#This Row],[63,9 км_]]-Table1[[#Totals],[63,9 км_]]</f>
        <v>1.7997685185185186E-2</v>
      </c>
      <c r="CA50" s="1">
        <f>Table1[[#This Row],[68,1 км_]]-Table1[[#Totals],[68,1 км_]]</f>
        <v>1.8599537037037039E-2</v>
      </c>
      <c r="CB50" s="1">
        <f>Table1[[#This Row],[70,9 км_]]-Table1[[#Totals],[70,9 км_]]</f>
        <v>1.8923611111111113E-2</v>
      </c>
      <c r="CC50" s="1">
        <f>Table1[[#This Row],[74,9 км_]]-Table1[[#Totals],[74,9 км_]]</f>
        <v>1.9375000000000003E-2</v>
      </c>
      <c r="CD50" s="1">
        <f>Table1[[#This Row],[84,1 км_]]-Table1[[#Totals],[84,1 км_]]</f>
        <v>2.0439814814814827E-2</v>
      </c>
      <c r="CE50" s="1">
        <f>Table1[[#This Row],[86,6 км_]]-Table1[[#Totals],[86,6 км_]]</f>
        <v>2.0949074074074092E-2</v>
      </c>
      <c r="CF50" s="1">
        <f>Table1[[#This Row],[90 км_]]-Table1[[#Totals],[90 км_]]</f>
        <v>2.1666666666666667E-2</v>
      </c>
      <c r="CG50" s="1">
        <f>Table1[[#This Row],[T2]]-Table1[[#Totals],[T2]]</f>
        <v>2.1828703703703697E-2</v>
      </c>
      <c r="CH50" s="1">
        <f>Table1[[#This Row],[1 км_]]-Table1[[#Totals],[1 км_]]</f>
        <v>2.3043981481481485E-2</v>
      </c>
      <c r="CI50" s="1">
        <f>Table1[[#This Row],[3,5 км_]]-Table1[[#Totals],[3,5 км_]]</f>
        <v>2.5416666666666657E-2</v>
      </c>
      <c r="CJ50" s="1">
        <f>Table1[[#This Row],[6 км_]]-Table1[[#Totals],[6 км_]]</f>
        <v>2.7256944444444431E-2</v>
      </c>
      <c r="CK50" s="1">
        <f>Table1[[#This Row],[8,5 км_]]-Table1[[#Totals],[8,5 км_]]</f>
        <v>2.8958333333333336E-2</v>
      </c>
      <c r="CL50" s="1">
        <f>Table1[[#This Row],[10,5 км_]]-Table1[[#Totals],[10,5 км_]]</f>
        <v>3.0127314814814815E-2</v>
      </c>
      <c r="CM50" s="1">
        <f>Table1[[#This Row],[11,5 км_]]-Table1[[#Totals],[11,5 км_]]</f>
        <v>3.1099537037037023E-2</v>
      </c>
      <c r="CN50" s="1">
        <f>Table1[[#This Row],[14 км_]]-Table1[[#Totals],[14 км_]]</f>
        <v>3.3240740740740737E-2</v>
      </c>
      <c r="CO50" s="1">
        <f>Table1[[#This Row],[16,5 км_]]-Table1[[#Totals],[16,5 км_]]</f>
        <v>3.489583333333332E-2</v>
      </c>
      <c r="CP50" s="1">
        <f>Table1[[#This Row],[19 км_]]-Table1[[#Totals],[19 км_]]</f>
        <v>3.6412037037037048E-2</v>
      </c>
      <c r="CQ50" s="1">
        <f>Table1[[#This Row],[21,1 км_]]-Table1[[#Totals],[21,1 км_]]</f>
        <v>3.7314814814814801E-2</v>
      </c>
    </row>
    <row r="51" spans="1:95" x14ac:dyDescent="0.2">
      <c r="A51">
        <v>50</v>
      </c>
      <c r="B51">
        <v>139</v>
      </c>
      <c r="C51" t="s">
        <v>143</v>
      </c>
      <c r="D51" t="s">
        <v>64</v>
      </c>
      <c r="E51">
        <v>36</v>
      </c>
      <c r="F51" t="s">
        <v>41</v>
      </c>
      <c r="G51" t="s">
        <v>59</v>
      </c>
      <c r="H51" t="s">
        <v>62</v>
      </c>
      <c r="I51" s="1">
        <v>2.6053240740740738E-2</v>
      </c>
      <c r="J51" s="1">
        <v>2.8622685185185185E-2</v>
      </c>
      <c r="K51" s="1">
        <v>1.9120370370370371E-2</v>
      </c>
      <c r="L51" s="1">
        <f>SUM(Table1[[#This Row],[T1]],Table1[[#This Row],[16 км]])</f>
        <v>4.7743055555555552E-2</v>
      </c>
      <c r="M51" s="1">
        <v>2.1724537037037039E-2</v>
      </c>
      <c r="N51" s="1">
        <f>SUM(Table1[[#This Row],[T1]],Table1[[#This Row],[18,5 км]])</f>
        <v>5.0347222222222224E-2</v>
      </c>
      <c r="O51" s="1">
        <v>2.6400462962962962E-2</v>
      </c>
      <c r="P51" s="1">
        <f>SUM(Table1[[#This Row],[T1]],Table1[[#This Row],[22,7 км]])</f>
        <v>5.5023148148148147E-2</v>
      </c>
      <c r="Q51" s="1">
        <v>4.5162037037037035E-2</v>
      </c>
      <c r="R51" s="1">
        <f>SUM(Table1[[#This Row],[T1]],Table1[[#This Row],[38,7 км]])</f>
        <v>7.3784722222222224E-2</v>
      </c>
      <c r="S51" s="1">
        <v>4.7754629629629626E-2</v>
      </c>
      <c r="T51" s="1">
        <f>SUM(Table1[[#This Row],[T1]],Table1[[#This Row],[41,2 км]])</f>
        <v>7.6377314814814815E-2</v>
      </c>
      <c r="U51" s="1">
        <v>5.2546296296296292E-2</v>
      </c>
      <c r="V51" s="1">
        <f>SUM(Table1[[#This Row],[T1]],Table1[[#This Row],[45,4 км]])</f>
        <v>8.1168981481481481E-2</v>
      </c>
      <c r="W51" s="1">
        <v>5.5694444444444442E-2</v>
      </c>
      <c r="X51" s="1">
        <f>SUM(Table1[[#This Row],[T1]],Table1[[#This Row],[48,2 км]])</f>
        <v>8.4317129629629631E-2</v>
      </c>
      <c r="Y51" s="1">
        <v>6.0289351851851851E-2</v>
      </c>
      <c r="Z51" s="1">
        <f>SUM(Table1[[#This Row],[T1]],Table1[[#This Row],[52,2 км]])</f>
        <v>8.8912037037037039E-2</v>
      </c>
      <c r="AA51" s="1">
        <v>7.1504629629629626E-2</v>
      </c>
      <c r="AB51" s="1">
        <f>SUM(Table1[[#This Row],[T1]],Table1[[#This Row],[61,4 км]])</f>
        <v>0.10012731481481481</v>
      </c>
      <c r="AC51" s="1">
        <v>7.4097222222222217E-2</v>
      </c>
      <c r="AD51" s="1">
        <f>SUM(Table1[[#This Row],[T1]],Table1[[#This Row],[63,9 км]])</f>
        <v>0.1027199074074074</v>
      </c>
      <c r="AE51" s="1">
        <v>7.8912037037037031E-2</v>
      </c>
      <c r="AF51" s="1">
        <f>SUM(Table1[[#This Row],[T1]],Table1[[#This Row],[68,1 км]])</f>
        <v>0.10753472222222221</v>
      </c>
      <c r="AG51" s="1">
        <v>8.2037037037037033E-2</v>
      </c>
      <c r="AH51" s="1">
        <f>SUM(Table1[[#This Row],[T1]],Table1[[#This Row],[70,9 км]])</f>
        <v>0.11065972222222221</v>
      </c>
      <c r="AI51" s="1">
        <v>8.6597222222222214E-2</v>
      </c>
      <c r="AJ51" s="1">
        <f>SUM(Table1[[#This Row],[T1]],Table1[[#This Row],[74,9 км]])</f>
        <v>0.1152199074074074</v>
      </c>
      <c r="AK51" s="1">
        <v>9.8263888888888887E-2</v>
      </c>
      <c r="AL51" s="1">
        <f>SUM(Table1[[#This Row],[T1]],Table1[[#This Row],[84,1 км]])</f>
        <v>0.12688657407407408</v>
      </c>
      <c r="AM51" s="1">
        <v>0.10084490740740741</v>
      </c>
      <c r="AN51" s="1">
        <f>SUM(Table1[[#This Row],[T1]],Table1[[#This Row],[86,6 км]])</f>
        <v>0.12946759259259261</v>
      </c>
      <c r="AO51" s="1">
        <v>0.10407407407407408</v>
      </c>
      <c r="AP51" s="1">
        <f>SUM(Table1[[#This Row],[T1]],Table1[[#This Row],[90 км]])</f>
        <v>0.13269675925925928</v>
      </c>
      <c r="AQ51" s="1">
        <v>0.13269675925925925</v>
      </c>
      <c r="AR51" s="1">
        <v>0.13440972222222222</v>
      </c>
      <c r="AS51" s="1">
        <v>4.1203703703703706E-3</v>
      </c>
      <c r="AT51" s="1">
        <f>SUM(Table1[[#This Row],[T2]],Table1[[#This Row],[1 км]])</f>
        <v>0.13853009259259258</v>
      </c>
      <c r="AU51" s="1">
        <v>1.3888888888888888E-2</v>
      </c>
      <c r="AV51" s="1">
        <f>SUM(Table1[[#This Row],[T2]],Table1[[#This Row],[3,5 км]])</f>
        <v>0.14829861111111112</v>
      </c>
      <c r="AW51" s="1">
        <v>2.0902777777777781E-2</v>
      </c>
      <c r="AX51" s="1">
        <f>SUM(Table1[[#This Row],[T2]],Table1[[#This Row],[6 км]])</f>
        <v>0.15531249999999999</v>
      </c>
      <c r="AY51" s="1">
        <v>2.8321759259259258E-2</v>
      </c>
      <c r="AZ51" s="1">
        <f>SUM(Table1[[#This Row],[T2]],Table1[[#This Row],[8,5 км]])</f>
        <v>0.16273148148148148</v>
      </c>
      <c r="BA51" s="1">
        <v>3.349537037037037E-2</v>
      </c>
      <c r="BB51" s="1">
        <f>SUM(Table1[[#This Row],[T2]],Table1[[#This Row],[10,5 км]])</f>
        <v>0.16790509259259259</v>
      </c>
      <c r="BC51" s="1">
        <v>3.784722222222222E-2</v>
      </c>
      <c r="BD51" s="1">
        <f>SUM(Table1[[#This Row],[T2]],Table1[[#This Row],[11,5 км]])</f>
        <v>0.17225694444444445</v>
      </c>
      <c r="BE51" s="1">
        <v>4.7951388888888891E-2</v>
      </c>
      <c r="BF51" s="1">
        <f>SUM(Table1[[#This Row],[T2]],Table1[[#This Row],[14 км]])</f>
        <v>0.18236111111111111</v>
      </c>
      <c r="BG51" s="1">
        <v>5.5185185185185191E-2</v>
      </c>
      <c r="BH51" s="1">
        <f>SUM(Table1[[#This Row],[T2]],Table1[[#This Row],[16,5 км]])</f>
        <v>0.18959490740740742</v>
      </c>
      <c r="BI51" s="1">
        <v>6.2870370370370368E-2</v>
      </c>
      <c r="BJ51" s="1">
        <f>SUM(Table1[[#This Row],[T2]],Table1[[#This Row],[19 км]])</f>
        <v>0.1972800925925926</v>
      </c>
      <c r="BK51" s="1">
        <v>6.8263888888888888E-2</v>
      </c>
      <c r="BL51" s="1">
        <f>SUM(Table1[[#This Row],[T2]],Table1[[#This Row],[Финиш]])</f>
        <v>0.2026736111111111</v>
      </c>
      <c r="BM51" s="1">
        <v>0.20267361111111112</v>
      </c>
      <c r="BN51" s="1">
        <v>0</v>
      </c>
      <c r="BO51" s="1">
        <f>Table1[[#This Row],[Плавание]]-Table1[[#Totals],[Плавание]]</f>
        <v>8.4490740740740707E-3</v>
      </c>
      <c r="BP51" s="1">
        <f>Table1[[#This Row],[T1]]-Table1[[#Totals],[T1]]</f>
        <v>9.9652777777777778E-3</v>
      </c>
      <c r="BQ51" s="1">
        <f>Table1[[#This Row],[16 км_]]-Table1[[#Totals],[16 км_]]</f>
        <v>1.2175925925925923E-2</v>
      </c>
      <c r="BR51" s="1">
        <f>Table1[[#This Row],[18,5 км_]]-Table1[[#Totals],[18,5 км_]]</f>
        <v>1.2430555555555556E-2</v>
      </c>
      <c r="BS51" s="1">
        <f>Table1[[#This Row],[22,7 км_]]-Table1[[#Totals],[22,7 км_]]</f>
        <v>1.2986111111111108E-2</v>
      </c>
      <c r="BT51" s="1">
        <f>Table1[[#This Row],[38,7 км_]]-Table1[[#Totals],[38,7 км_]]</f>
        <v>1.5196759259259257E-2</v>
      </c>
      <c r="BU51" s="1">
        <f>Table1[[#This Row],[41,2 км_]]-Table1[[#Totals],[41,2 км_]]</f>
        <v>1.5428240740740742E-2</v>
      </c>
      <c r="BV51" s="1">
        <f>Table1[[#This Row],[45,4 км_]]-Table1[[#Totals],[45,4 км_]]</f>
        <v>1.6006944444444449E-2</v>
      </c>
      <c r="BW51" s="1">
        <f>Table1[[#This Row],[48,2 км_]]-Table1[[#Totals],[48,2 км_]]</f>
        <v>1.6469907407407405E-2</v>
      </c>
      <c r="BX51" s="1">
        <f>Table1[[#This Row],[52,2 км_]]-Table1[[#Totals],[52,2 км_]]</f>
        <v>1.7094907407407406E-2</v>
      </c>
      <c r="BY51" s="1">
        <f>Table1[[#This Row],[61,4 км_]]-Table1[[#Totals],[61,4 км_]]</f>
        <v>1.835648148148146E-2</v>
      </c>
      <c r="BZ51" s="1">
        <f>Table1[[#This Row],[63,9 км_]]-Table1[[#Totals],[63,9 км_]]</f>
        <v>1.8553240740740731E-2</v>
      </c>
      <c r="CA51" s="1">
        <f>Table1[[#This Row],[68,1 км_]]-Table1[[#Totals],[68,1 км_]]</f>
        <v>1.894675925925926E-2</v>
      </c>
      <c r="CB51" s="1">
        <f>Table1[[#This Row],[70,9 км_]]-Table1[[#Totals],[70,9 км_]]</f>
        <v>1.9189814814814812E-2</v>
      </c>
      <c r="CC51" s="1">
        <f>Table1[[#This Row],[74,9 км_]]-Table1[[#Totals],[74,9 км_]]</f>
        <v>1.9513888888888886E-2</v>
      </c>
      <c r="CD51" s="1">
        <f>Table1[[#This Row],[84,1 км_]]-Table1[[#Totals],[84,1 км_]]</f>
        <v>2.0567129629629644E-2</v>
      </c>
      <c r="CE51" s="1">
        <f>Table1[[#This Row],[86,6 км_]]-Table1[[#Totals],[86,6 км_]]</f>
        <v>2.0821759259259276E-2</v>
      </c>
      <c r="CF51" s="1">
        <f>Table1[[#This Row],[90 км_]]-Table1[[#Totals],[90 км_]]</f>
        <v>2.1342592592592607E-2</v>
      </c>
      <c r="CG51" s="1">
        <f>Table1[[#This Row],[T2]]-Table1[[#Totals],[T2]]</f>
        <v>2.1863425925925925E-2</v>
      </c>
      <c r="CH51" s="1">
        <f>Table1[[#This Row],[1 км_]]-Table1[[#Totals],[1 км_]]</f>
        <v>2.2673611111111103E-2</v>
      </c>
      <c r="CI51" s="1">
        <f>Table1[[#This Row],[3,5 км_]]-Table1[[#Totals],[3,5 км_]]</f>
        <v>2.4826388888888898E-2</v>
      </c>
      <c r="CJ51" s="1">
        <f>Table1[[#This Row],[6 км_]]-Table1[[#Totals],[6 км_]]</f>
        <v>2.6597222222222217E-2</v>
      </c>
      <c r="CK51" s="1">
        <f>Table1[[#This Row],[8,5 км_]]-Table1[[#Totals],[8,5 км_]]</f>
        <v>2.8321759259259255E-2</v>
      </c>
      <c r="CL51" s="1">
        <f>Table1[[#This Row],[10,5 км_]]-Table1[[#Totals],[10,5 км_]]</f>
        <v>2.9525462962962962E-2</v>
      </c>
      <c r="CM51" s="1">
        <f>Table1[[#This Row],[11,5 км_]]-Table1[[#Totals],[11,5 км_]]</f>
        <v>3.0486111111111103E-2</v>
      </c>
      <c r="CN51" s="1">
        <f>Table1[[#This Row],[14 км_]]-Table1[[#Totals],[14 км_]]</f>
        <v>3.288194444444445E-2</v>
      </c>
      <c r="CO51" s="1">
        <f>Table1[[#This Row],[16,5 км_]]-Table1[[#Totals],[16,5 км_]]</f>
        <v>3.4594907407407421E-2</v>
      </c>
      <c r="CP51" s="1">
        <f>Table1[[#This Row],[19 км_]]-Table1[[#Totals],[19 км_]]</f>
        <v>3.6284722222222232E-2</v>
      </c>
      <c r="CQ51" s="1">
        <f>Table1[[#This Row],[21,1 км_]]-Table1[[#Totals],[21,1 км_]]</f>
        <v>3.7337962962962934E-2</v>
      </c>
    </row>
    <row r="52" spans="1:95" x14ac:dyDescent="0.2">
      <c r="A52">
        <v>51</v>
      </c>
      <c r="B52">
        <v>171</v>
      </c>
      <c r="C52" t="s">
        <v>144</v>
      </c>
      <c r="D52" t="s">
        <v>145</v>
      </c>
      <c r="E52">
        <v>36</v>
      </c>
      <c r="F52" t="s">
        <v>41</v>
      </c>
      <c r="G52" t="s">
        <v>50</v>
      </c>
      <c r="H52" t="s">
        <v>146</v>
      </c>
      <c r="I52" s="1">
        <v>1.9710648148148147E-2</v>
      </c>
      <c r="J52" s="1">
        <v>2.1377314814814818E-2</v>
      </c>
      <c r="K52" s="1">
        <v>2.1226851851851854E-2</v>
      </c>
      <c r="L52" s="1">
        <f>SUM(Table1[[#This Row],[T1]],Table1[[#This Row],[16 км]])</f>
        <v>4.2604166666666672E-2</v>
      </c>
      <c r="M52" s="1">
        <v>2.4201388888888887E-2</v>
      </c>
      <c r="N52" s="1">
        <f>SUM(Table1[[#This Row],[T1]],Table1[[#This Row],[18,5 км]])</f>
        <v>4.5578703703703705E-2</v>
      </c>
      <c r="O52" s="1">
        <v>2.9456018518518517E-2</v>
      </c>
      <c r="P52" s="1">
        <f>SUM(Table1[[#This Row],[T1]],Table1[[#This Row],[22,7 км]])</f>
        <v>5.0833333333333335E-2</v>
      </c>
      <c r="Q52" s="1">
        <v>5.0567129629629635E-2</v>
      </c>
      <c r="R52" s="1">
        <f>SUM(Table1[[#This Row],[T1]],Table1[[#This Row],[38,7 км]])</f>
        <v>7.194444444444445E-2</v>
      </c>
      <c r="S52" s="1">
        <v>5.3530092592592594E-2</v>
      </c>
      <c r="T52" s="1">
        <f>SUM(Table1[[#This Row],[T1]],Table1[[#This Row],[41,2 км]])</f>
        <v>7.4907407407407409E-2</v>
      </c>
      <c r="U52" s="1">
        <v>5.8865740740740739E-2</v>
      </c>
      <c r="V52" s="1">
        <f>SUM(Table1[[#This Row],[T1]],Table1[[#This Row],[45,4 км]])</f>
        <v>8.0243055555555554E-2</v>
      </c>
      <c r="W52" s="1">
        <v>6.2291666666666669E-2</v>
      </c>
      <c r="X52" s="1">
        <f>SUM(Table1[[#This Row],[T1]],Table1[[#This Row],[48,2 км]])</f>
        <v>8.3668981481481483E-2</v>
      </c>
      <c r="Y52" s="1">
        <v>6.7384259259259269E-2</v>
      </c>
      <c r="Z52" s="1">
        <f>SUM(Table1[[#This Row],[T1]],Table1[[#This Row],[52,2 км]])</f>
        <v>8.876157407407409E-2</v>
      </c>
      <c r="AA52" s="1">
        <v>8.0243055555555554E-2</v>
      </c>
      <c r="AB52" s="1">
        <f>SUM(Table1[[#This Row],[T1]],Table1[[#This Row],[61,4 км]])</f>
        <v>0.10162037037037037</v>
      </c>
      <c r="AC52" s="1">
        <v>8.3252314814814821E-2</v>
      </c>
      <c r="AD52" s="1">
        <f>SUM(Table1[[#This Row],[T1]],Table1[[#This Row],[63,9 км]])</f>
        <v>0.10462962962962964</v>
      </c>
      <c r="AE52" s="1">
        <v>8.8773148148148143E-2</v>
      </c>
      <c r="AF52" s="1">
        <f>SUM(Table1[[#This Row],[T1]],Table1[[#This Row],[68,1 км]])</f>
        <v>0.11015046296296296</v>
      </c>
      <c r="AG52" s="1">
        <v>9.2210648148148153E-2</v>
      </c>
      <c r="AH52" s="1">
        <f>SUM(Table1[[#This Row],[T1]],Table1[[#This Row],[70,9 км]])</f>
        <v>0.11358796296296297</v>
      </c>
      <c r="AI52" s="1">
        <v>9.7303240740740746E-2</v>
      </c>
      <c r="AJ52" s="1">
        <f>SUM(Table1[[#This Row],[T1]],Table1[[#This Row],[74,9 км]])</f>
        <v>0.11868055555555557</v>
      </c>
      <c r="AK52" s="1">
        <v>0.1103587962962963</v>
      </c>
      <c r="AL52" s="1">
        <f>SUM(Table1[[#This Row],[T1]],Table1[[#This Row],[84,1 км]])</f>
        <v>0.13173611111111111</v>
      </c>
      <c r="AM52" s="1">
        <v>0.11341435185185185</v>
      </c>
      <c r="AN52" s="1">
        <f>SUM(Table1[[#This Row],[T1]],Table1[[#This Row],[86,6 км]])</f>
        <v>0.13479166666666667</v>
      </c>
      <c r="AO52" s="1">
        <v>0.1170138888888889</v>
      </c>
      <c r="AP52" s="1">
        <f>SUM(Table1[[#This Row],[T1]],Table1[[#This Row],[90 км]])</f>
        <v>0.13839120370370372</v>
      </c>
      <c r="AQ52" s="1">
        <v>0.1383912037037037</v>
      </c>
      <c r="AR52" s="1">
        <v>0.13942129629629629</v>
      </c>
      <c r="AS52" s="1">
        <v>3.9467592592592592E-3</v>
      </c>
      <c r="AT52" s="1">
        <f>SUM(Table1[[#This Row],[T2]],Table1[[#This Row],[1 км]])</f>
        <v>0.14336805555555554</v>
      </c>
      <c r="AU52" s="1">
        <v>1.2905092592592591E-2</v>
      </c>
      <c r="AV52" s="1">
        <f>SUM(Table1[[#This Row],[T2]],Table1[[#This Row],[3,5 км]])</f>
        <v>0.15232638888888889</v>
      </c>
      <c r="AW52" s="1">
        <v>1.9421296296296294E-2</v>
      </c>
      <c r="AX52" s="1">
        <f>SUM(Table1[[#This Row],[T2]],Table1[[#This Row],[6 км]])</f>
        <v>0.15884259259259259</v>
      </c>
      <c r="AY52" s="1">
        <v>2.6400462962962962E-2</v>
      </c>
      <c r="AZ52" s="1">
        <f>SUM(Table1[[#This Row],[T2]],Table1[[#This Row],[8,5 км]])</f>
        <v>0.16582175925925927</v>
      </c>
      <c r="BA52" s="1">
        <v>3.1365740740740743E-2</v>
      </c>
      <c r="BB52" s="1">
        <f>SUM(Table1[[#This Row],[T2]],Table1[[#This Row],[10,5 км]])</f>
        <v>0.17078703703703704</v>
      </c>
      <c r="BC52" s="1">
        <v>3.5624999999999997E-2</v>
      </c>
      <c r="BD52" s="1">
        <f>SUM(Table1[[#This Row],[T2]],Table1[[#This Row],[11,5 км]])</f>
        <v>0.17504629629629628</v>
      </c>
      <c r="BE52" s="1">
        <v>4.5011574074074072E-2</v>
      </c>
      <c r="BF52" s="1">
        <f>SUM(Table1[[#This Row],[T2]],Table1[[#This Row],[14 км]])</f>
        <v>0.18443287037037037</v>
      </c>
      <c r="BG52" s="1">
        <v>5.185185185185185E-2</v>
      </c>
      <c r="BH52" s="1">
        <f>SUM(Table1[[#This Row],[T2]],Table1[[#This Row],[16,5 км]])</f>
        <v>0.19127314814814814</v>
      </c>
      <c r="BI52" s="1">
        <v>5.8946759259259261E-2</v>
      </c>
      <c r="BJ52" s="1">
        <f>SUM(Table1[[#This Row],[T2]],Table1[[#This Row],[19 км]])</f>
        <v>0.19836805555555556</v>
      </c>
      <c r="BK52" s="1">
        <v>6.4039351851851847E-2</v>
      </c>
      <c r="BL52" s="1">
        <f>SUM(Table1[[#This Row],[T2]],Table1[[#This Row],[Финиш]])</f>
        <v>0.20346064814814813</v>
      </c>
      <c r="BM52" s="1">
        <v>0.20347222222222219</v>
      </c>
      <c r="BN52" s="1">
        <v>0</v>
      </c>
      <c r="BO52" s="1">
        <f>Table1[[#This Row],[Плавание]]-Table1[[#Totals],[Плавание]]</f>
        <v>2.10648148148148E-3</v>
      </c>
      <c r="BP52" s="1">
        <f>Table1[[#This Row],[T1]]-Table1[[#Totals],[T1]]</f>
        <v>2.7199074074074105E-3</v>
      </c>
      <c r="BQ52" s="1">
        <f>Table1[[#This Row],[16 км_]]-Table1[[#Totals],[16 км_]]</f>
        <v>7.037037037037043E-3</v>
      </c>
      <c r="BR52" s="1">
        <f>Table1[[#This Row],[18,5 км_]]-Table1[[#Totals],[18,5 км_]]</f>
        <v>7.6620370370370366E-3</v>
      </c>
      <c r="BS52" s="1">
        <f>Table1[[#This Row],[22,7 км_]]-Table1[[#Totals],[22,7 км_]]</f>
        <v>8.7962962962962951E-3</v>
      </c>
      <c r="BT52" s="1">
        <f>Table1[[#This Row],[38,7 км_]]-Table1[[#Totals],[38,7 км_]]</f>
        <v>1.3356481481481483E-2</v>
      </c>
      <c r="BU52" s="1">
        <f>Table1[[#This Row],[41,2 км_]]-Table1[[#Totals],[41,2 км_]]</f>
        <v>1.3958333333333336E-2</v>
      </c>
      <c r="BV52" s="1">
        <f>Table1[[#This Row],[45,4 км_]]-Table1[[#Totals],[45,4 км_]]</f>
        <v>1.5081018518518521E-2</v>
      </c>
      <c r="BW52" s="1">
        <f>Table1[[#This Row],[48,2 км_]]-Table1[[#Totals],[48,2 км_]]</f>
        <v>1.5821759259259258E-2</v>
      </c>
      <c r="BX52" s="1">
        <f>Table1[[#This Row],[52,2 км_]]-Table1[[#Totals],[52,2 км_]]</f>
        <v>1.6944444444444456E-2</v>
      </c>
      <c r="BY52" s="1">
        <f>Table1[[#This Row],[61,4 км_]]-Table1[[#Totals],[61,4 км_]]</f>
        <v>1.9849537037037027E-2</v>
      </c>
      <c r="BZ52" s="1">
        <f>Table1[[#This Row],[63,9 км_]]-Table1[[#Totals],[63,9 км_]]</f>
        <v>2.0462962962962974E-2</v>
      </c>
      <c r="CA52" s="1">
        <f>Table1[[#This Row],[68,1 км_]]-Table1[[#Totals],[68,1 км_]]</f>
        <v>2.1562500000000012E-2</v>
      </c>
      <c r="CB52" s="1">
        <f>Table1[[#This Row],[70,9 км_]]-Table1[[#Totals],[70,9 км_]]</f>
        <v>2.2118055555555571E-2</v>
      </c>
      <c r="CC52" s="1">
        <f>Table1[[#This Row],[74,9 км_]]-Table1[[#Totals],[74,9 км_]]</f>
        <v>2.2974537037037057E-2</v>
      </c>
      <c r="CD52" s="1">
        <f>Table1[[#This Row],[84,1 км_]]-Table1[[#Totals],[84,1 км_]]</f>
        <v>2.5416666666666671E-2</v>
      </c>
      <c r="CE52" s="1">
        <f>Table1[[#This Row],[86,6 км_]]-Table1[[#Totals],[86,6 км_]]</f>
        <v>2.614583333333334E-2</v>
      </c>
      <c r="CF52" s="1">
        <f>Table1[[#This Row],[90 км_]]-Table1[[#Totals],[90 км_]]</f>
        <v>2.7037037037037054E-2</v>
      </c>
      <c r="CG52" s="1">
        <f>Table1[[#This Row],[T2]]-Table1[[#Totals],[T2]]</f>
        <v>2.6874999999999996E-2</v>
      </c>
      <c r="CH52" s="1">
        <f>Table1[[#This Row],[1 км_]]-Table1[[#Totals],[1 км_]]</f>
        <v>2.7511574074074063E-2</v>
      </c>
      <c r="CI52" s="1">
        <f>Table1[[#This Row],[3,5 км_]]-Table1[[#Totals],[3,5 км_]]</f>
        <v>2.8854166666666667E-2</v>
      </c>
      <c r="CJ52" s="1">
        <f>Table1[[#This Row],[6 км_]]-Table1[[#Totals],[6 км_]]</f>
        <v>3.0127314814814815E-2</v>
      </c>
      <c r="CK52" s="1">
        <f>Table1[[#This Row],[8,5 км_]]-Table1[[#Totals],[8,5 км_]]</f>
        <v>3.1412037037037044E-2</v>
      </c>
      <c r="CL52" s="1">
        <f>Table1[[#This Row],[10,5 км_]]-Table1[[#Totals],[10,5 км_]]</f>
        <v>3.2407407407407413E-2</v>
      </c>
      <c r="CM52" s="1">
        <f>Table1[[#This Row],[11,5 км_]]-Table1[[#Totals],[11,5 км_]]</f>
        <v>3.3275462962962937E-2</v>
      </c>
      <c r="CN52" s="1">
        <f>Table1[[#This Row],[14 км_]]-Table1[[#Totals],[14 км_]]</f>
        <v>3.4953703703703709E-2</v>
      </c>
      <c r="CO52" s="1">
        <f>Table1[[#This Row],[16,5 км_]]-Table1[[#Totals],[16,5 км_]]</f>
        <v>3.6273148148148138E-2</v>
      </c>
      <c r="CP52" s="1">
        <f>Table1[[#This Row],[19 км_]]-Table1[[#Totals],[19 км_]]</f>
        <v>3.7372685185185189E-2</v>
      </c>
      <c r="CQ52" s="1">
        <f>Table1[[#This Row],[21,1 км_]]-Table1[[#Totals],[21,1 км_]]</f>
        <v>3.8124999999999964E-2</v>
      </c>
    </row>
    <row r="53" spans="1:95" x14ac:dyDescent="0.2">
      <c r="A53">
        <v>52</v>
      </c>
      <c r="B53">
        <v>190</v>
      </c>
      <c r="C53" t="s">
        <v>147</v>
      </c>
      <c r="D53" t="s">
        <v>88</v>
      </c>
      <c r="E53">
        <v>38</v>
      </c>
      <c r="F53" t="s">
        <v>46</v>
      </c>
      <c r="H53" t="s">
        <v>62</v>
      </c>
      <c r="I53" s="1">
        <v>2.9120370370370366E-2</v>
      </c>
      <c r="J53" s="1">
        <v>3.0335648148148143E-2</v>
      </c>
      <c r="K53" s="1">
        <v>1.8912037037037036E-2</v>
      </c>
      <c r="L53" s="1">
        <f>SUM(Table1[[#This Row],[T1]],Table1[[#This Row],[16 км]])</f>
        <v>4.9247685185185179E-2</v>
      </c>
      <c r="M53" s="1">
        <v>2.1539351851851851E-2</v>
      </c>
      <c r="N53" s="1">
        <f>SUM(Table1[[#This Row],[T1]],Table1[[#This Row],[18,5 км]])</f>
        <v>5.1874999999999991E-2</v>
      </c>
      <c r="O53" s="1">
        <v>2.6238425925925925E-2</v>
      </c>
      <c r="P53" s="1">
        <f>SUM(Table1[[#This Row],[T1]],Table1[[#This Row],[22,7 км]])</f>
        <v>5.6574074074074068E-2</v>
      </c>
      <c r="Q53" s="1">
        <v>4.5092592592592594E-2</v>
      </c>
      <c r="R53" s="1">
        <f>SUM(Table1[[#This Row],[T1]],Table1[[#This Row],[38,7 км]])</f>
        <v>7.542824074074074E-2</v>
      </c>
      <c r="S53" s="1">
        <v>4.7708333333333332E-2</v>
      </c>
      <c r="T53" s="1">
        <f>SUM(Table1[[#This Row],[T1]],Table1[[#This Row],[41,2 км]])</f>
        <v>7.8043981481481478E-2</v>
      </c>
      <c r="U53" s="1">
        <v>5.2523148148148145E-2</v>
      </c>
      <c r="V53" s="1">
        <f>SUM(Table1[[#This Row],[T1]],Table1[[#This Row],[45,4 км]])</f>
        <v>8.2858796296296292E-2</v>
      </c>
      <c r="W53" s="1">
        <v>5.5555555555555552E-2</v>
      </c>
      <c r="X53" s="1">
        <f>SUM(Table1[[#This Row],[T1]],Table1[[#This Row],[48,2 км]])</f>
        <v>8.5891203703703692E-2</v>
      </c>
      <c r="Y53" s="1">
        <v>6.0185185185185182E-2</v>
      </c>
      <c r="Z53" s="1">
        <f>SUM(Table1[[#This Row],[T1]],Table1[[#This Row],[52,2 км]])</f>
        <v>9.0520833333333328E-2</v>
      </c>
      <c r="AA53" s="1">
        <v>7.1736111111111112E-2</v>
      </c>
      <c r="AB53" s="1">
        <f>SUM(Table1[[#This Row],[T1]],Table1[[#This Row],[61,4 км]])</f>
        <v>0.10207175925925925</v>
      </c>
      <c r="AC53" s="1">
        <v>7.440972222222221E-2</v>
      </c>
      <c r="AD53" s="1">
        <f>SUM(Table1[[#This Row],[T1]],Table1[[#This Row],[63,9 км]])</f>
        <v>0.10474537037037035</v>
      </c>
      <c r="AE53" s="1">
        <v>7.930555555555556E-2</v>
      </c>
      <c r="AF53" s="1">
        <f>SUM(Table1[[#This Row],[T1]],Table1[[#This Row],[68,1 км]])</f>
        <v>0.1096412037037037</v>
      </c>
      <c r="AG53" s="1">
        <v>8.245370370370371E-2</v>
      </c>
      <c r="AH53" s="1">
        <f>SUM(Table1[[#This Row],[T1]],Table1[[#This Row],[70,9 км]])</f>
        <v>0.11278935185185185</v>
      </c>
      <c r="AI53" s="1">
        <v>8.7094907407407399E-2</v>
      </c>
      <c r="AJ53" s="1">
        <f>SUM(Table1[[#This Row],[T1]],Table1[[#This Row],[74,9 км]])</f>
        <v>0.11743055555555554</v>
      </c>
      <c r="AK53" s="1">
        <v>9.886574074074074E-2</v>
      </c>
      <c r="AL53" s="1">
        <f>SUM(Table1[[#This Row],[T1]],Table1[[#This Row],[84,1 км]])</f>
        <v>0.12920138888888888</v>
      </c>
      <c r="AM53" s="1">
        <v>0.10163194444444446</v>
      </c>
      <c r="AN53" s="1">
        <f>SUM(Table1[[#This Row],[T1]],Table1[[#This Row],[86,6 км]])</f>
        <v>0.13196759259259261</v>
      </c>
      <c r="AO53" s="1">
        <v>0.10496527777777777</v>
      </c>
      <c r="AP53" s="1">
        <f>SUM(Table1[[#This Row],[T1]],Table1[[#This Row],[90 км]])</f>
        <v>0.13530092592592591</v>
      </c>
      <c r="AQ53" s="1">
        <v>0.13528935185185184</v>
      </c>
      <c r="AR53" s="1">
        <v>0.1366087962962963</v>
      </c>
      <c r="AS53" s="1">
        <v>4.0393518518518521E-3</v>
      </c>
      <c r="AT53" s="1">
        <f>SUM(Table1[[#This Row],[T2]],Table1[[#This Row],[1 км]])</f>
        <v>0.14064814814814816</v>
      </c>
      <c r="AU53" s="1">
        <v>1.3587962962962963E-2</v>
      </c>
      <c r="AV53" s="1">
        <f>SUM(Table1[[#This Row],[T2]],Table1[[#This Row],[3,5 км]])</f>
        <v>0.15019675925925927</v>
      </c>
      <c r="AW53" s="1">
        <v>2.0543981481481479E-2</v>
      </c>
      <c r="AX53" s="1">
        <f>SUM(Table1[[#This Row],[T2]],Table1[[#This Row],[6 км]])</f>
        <v>0.15715277777777778</v>
      </c>
      <c r="AY53" s="1">
        <v>2.8078703703703703E-2</v>
      </c>
      <c r="AZ53" s="1">
        <f>SUM(Table1[[#This Row],[T2]],Table1[[#This Row],[8,5 км]])</f>
        <v>0.16468749999999999</v>
      </c>
      <c r="BA53" s="1">
        <v>3.3263888888888891E-2</v>
      </c>
      <c r="BB53" s="1">
        <f>SUM(Table1[[#This Row],[T2]],Table1[[#This Row],[10,5 км]])</f>
        <v>0.1698726851851852</v>
      </c>
      <c r="BC53" s="1">
        <v>3.7615740740740741E-2</v>
      </c>
      <c r="BD53" s="1">
        <f>SUM(Table1[[#This Row],[T2]],Table1[[#This Row],[11,5 км]])</f>
        <v>0.17422453703703705</v>
      </c>
      <c r="BE53" s="1">
        <v>4.7592592592592596E-2</v>
      </c>
      <c r="BF53" s="1">
        <f>SUM(Table1[[#This Row],[T2]],Table1[[#This Row],[14 км]])</f>
        <v>0.1842013888888889</v>
      </c>
      <c r="BG53" s="1">
        <v>5.4664351851851846E-2</v>
      </c>
      <c r="BH53" s="1">
        <f>SUM(Table1[[#This Row],[T2]],Table1[[#This Row],[16,5 км]])</f>
        <v>0.19127314814814814</v>
      </c>
      <c r="BI53" s="1">
        <v>6.2164351851851853E-2</v>
      </c>
      <c r="BJ53" s="1">
        <f>SUM(Table1[[#This Row],[T2]],Table1[[#This Row],[19 км]])</f>
        <v>0.19877314814814814</v>
      </c>
      <c r="BK53" s="1">
        <v>6.7361111111111108E-2</v>
      </c>
      <c r="BL53" s="1">
        <f>SUM(Table1[[#This Row],[T2]],Table1[[#This Row],[Финиш]])</f>
        <v>0.20396990740740739</v>
      </c>
      <c r="BM53" s="1">
        <v>0.20396990740740742</v>
      </c>
      <c r="BN53" s="1">
        <v>0</v>
      </c>
      <c r="BO53" s="1">
        <f>Table1[[#This Row],[Плавание]]-Table1[[#Totals],[Плавание]]</f>
        <v>1.1516203703703699E-2</v>
      </c>
      <c r="BP53" s="1">
        <f>Table1[[#This Row],[T1]]-Table1[[#Totals],[T1]]</f>
        <v>1.1678240740740736E-2</v>
      </c>
      <c r="BQ53" s="1">
        <f>Table1[[#This Row],[16 км_]]-Table1[[#Totals],[16 км_]]</f>
        <v>1.368055555555555E-2</v>
      </c>
      <c r="BR53" s="1">
        <f>Table1[[#This Row],[18,5 км_]]-Table1[[#Totals],[18,5 км_]]</f>
        <v>1.3958333333333323E-2</v>
      </c>
      <c r="BS53" s="1">
        <f>Table1[[#This Row],[22,7 км_]]-Table1[[#Totals],[22,7 км_]]</f>
        <v>1.4537037037037029E-2</v>
      </c>
      <c r="BT53" s="1">
        <f>Table1[[#This Row],[38,7 км_]]-Table1[[#Totals],[38,7 км_]]</f>
        <v>1.6840277777777773E-2</v>
      </c>
      <c r="BU53" s="1">
        <f>Table1[[#This Row],[41,2 км_]]-Table1[[#Totals],[41,2 км_]]</f>
        <v>1.7094907407407406E-2</v>
      </c>
      <c r="BV53" s="1">
        <f>Table1[[#This Row],[45,4 км_]]-Table1[[#Totals],[45,4 км_]]</f>
        <v>1.7696759259259259E-2</v>
      </c>
      <c r="BW53" s="1">
        <f>Table1[[#This Row],[48,2 км_]]-Table1[[#Totals],[48,2 км_]]</f>
        <v>1.8043981481481466E-2</v>
      </c>
      <c r="BX53" s="1">
        <f>Table1[[#This Row],[52,2 км_]]-Table1[[#Totals],[52,2 км_]]</f>
        <v>1.8703703703703695E-2</v>
      </c>
      <c r="BY53" s="1">
        <f>Table1[[#This Row],[61,4 км_]]-Table1[[#Totals],[61,4 км_]]</f>
        <v>2.0300925925925903E-2</v>
      </c>
      <c r="BZ53" s="1">
        <f>Table1[[#This Row],[63,9 км_]]-Table1[[#Totals],[63,9 км_]]</f>
        <v>2.0578703703703682E-2</v>
      </c>
      <c r="CA53" s="1">
        <f>Table1[[#This Row],[68,1 км_]]-Table1[[#Totals],[68,1 км_]]</f>
        <v>2.1053240740740747E-2</v>
      </c>
      <c r="CB53" s="1">
        <f>Table1[[#This Row],[70,9 км_]]-Table1[[#Totals],[70,9 км_]]</f>
        <v>2.1319444444444446E-2</v>
      </c>
      <c r="CC53" s="1">
        <f>Table1[[#This Row],[74,9 км_]]-Table1[[#Totals],[74,9 км_]]</f>
        <v>2.1724537037037028E-2</v>
      </c>
      <c r="CD53" s="1">
        <f>Table1[[#This Row],[84,1 км_]]-Table1[[#Totals],[84,1 км_]]</f>
        <v>2.2881944444444441E-2</v>
      </c>
      <c r="CE53" s="1">
        <f>Table1[[#This Row],[86,6 км_]]-Table1[[#Totals],[86,6 км_]]</f>
        <v>2.3321759259259278E-2</v>
      </c>
      <c r="CF53" s="1">
        <f>Table1[[#This Row],[90 км_]]-Table1[[#Totals],[90 км_]]</f>
        <v>2.3946759259259237E-2</v>
      </c>
      <c r="CG53" s="1">
        <f>Table1[[#This Row],[T2]]-Table1[[#Totals],[T2]]</f>
        <v>2.4062500000000001E-2</v>
      </c>
      <c r="CH53" s="1">
        <f>Table1[[#This Row],[1 км_]]-Table1[[#Totals],[1 км_]]</f>
        <v>2.4791666666666684E-2</v>
      </c>
      <c r="CI53" s="1">
        <f>Table1[[#This Row],[3,5 км_]]-Table1[[#Totals],[3,5 км_]]</f>
        <v>2.6724537037037047E-2</v>
      </c>
      <c r="CJ53" s="1">
        <f>Table1[[#This Row],[6 км_]]-Table1[[#Totals],[6 км_]]</f>
        <v>2.8437500000000004E-2</v>
      </c>
      <c r="CK53" s="1">
        <f>Table1[[#This Row],[8,5 км_]]-Table1[[#Totals],[8,5 км_]]</f>
        <v>3.0277777777777765E-2</v>
      </c>
      <c r="CL53" s="1">
        <f>Table1[[#This Row],[10,5 км_]]-Table1[[#Totals],[10,5 км_]]</f>
        <v>3.1493055555555566E-2</v>
      </c>
      <c r="CM53" s="1">
        <f>Table1[[#This Row],[11,5 км_]]-Table1[[#Totals],[11,5 км_]]</f>
        <v>3.2453703703703707E-2</v>
      </c>
      <c r="CN53" s="1">
        <f>Table1[[#This Row],[14 км_]]-Table1[[#Totals],[14 км_]]</f>
        <v>3.4722222222222238E-2</v>
      </c>
      <c r="CO53" s="1">
        <f>Table1[[#This Row],[16,5 км_]]-Table1[[#Totals],[16,5 км_]]</f>
        <v>3.6273148148148138E-2</v>
      </c>
      <c r="CP53" s="1">
        <f>Table1[[#This Row],[19 км_]]-Table1[[#Totals],[19 км_]]</f>
        <v>3.7777777777777771E-2</v>
      </c>
      <c r="CQ53" s="1">
        <f>Table1[[#This Row],[21,1 км_]]-Table1[[#Totals],[21,1 км_]]</f>
        <v>3.8634259259259229E-2</v>
      </c>
    </row>
    <row r="54" spans="1:95" x14ac:dyDescent="0.2">
      <c r="A54">
        <v>53</v>
      </c>
      <c r="B54">
        <v>121</v>
      </c>
      <c r="C54" t="s">
        <v>148</v>
      </c>
      <c r="D54" t="s">
        <v>56</v>
      </c>
      <c r="E54">
        <v>44</v>
      </c>
      <c r="F54" t="s">
        <v>46</v>
      </c>
      <c r="G54" t="s">
        <v>53</v>
      </c>
      <c r="H54" t="s">
        <v>54</v>
      </c>
      <c r="I54" s="1">
        <v>2.3391203703703702E-2</v>
      </c>
      <c r="J54" s="1">
        <v>2.4814814814814817E-2</v>
      </c>
      <c r="K54" s="1">
        <v>1.9791666666666666E-2</v>
      </c>
      <c r="L54" s="1">
        <f>SUM(Table1[[#This Row],[T1]],Table1[[#This Row],[16 км]])</f>
        <v>4.4606481481481483E-2</v>
      </c>
      <c r="M54" s="1">
        <v>2.2465277777777778E-2</v>
      </c>
      <c r="N54" s="1">
        <f>SUM(Table1[[#This Row],[T1]],Table1[[#This Row],[18,5 км]])</f>
        <v>4.7280092592592596E-2</v>
      </c>
      <c r="O54" s="1">
        <v>2.7210648148148147E-2</v>
      </c>
      <c r="P54" s="1">
        <f>SUM(Table1[[#This Row],[T1]],Table1[[#This Row],[22,7 км]])</f>
        <v>5.2025462962962968E-2</v>
      </c>
      <c r="Q54" s="1">
        <v>4.5682870370370367E-2</v>
      </c>
      <c r="R54" s="1">
        <f>SUM(Table1[[#This Row],[T1]],Table1[[#This Row],[38,7 км]])</f>
        <v>7.0497685185185177E-2</v>
      </c>
      <c r="S54" s="1">
        <v>4.8333333333333332E-2</v>
      </c>
      <c r="T54" s="1">
        <f>SUM(Table1[[#This Row],[T1]],Table1[[#This Row],[41,2 км]])</f>
        <v>7.3148148148148157E-2</v>
      </c>
      <c r="U54" s="1">
        <v>5.3182870370370366E-2</v>
      </c>
      <c r="V54" s="1">
        <f>SUM(Table1[[#This Row],[T1]],Table1[[#This Row],[45,4 км]])</f>
        <v>7.7997685185185184E-2</v>
      </c>
      <c r="W54" s="1">
        <v>5.6273148148148149E-2</v>
      </c>
      <c r="X54" s="1">
        <f>SUM(Table1[[#This Row],[T1]],Table1[[#This Row],[48,2 км]])</f>
        <v>8.1087962962962973E-2</v>
      </c>
      <c r="Y54" s="1">
        <v>6.0856481481481484E-2</v>
      </c>
      <c r="Z54" s="1">
        <f>SUM(Table1[[#This Row],[T1]],Table1[[#This Row],[52,2 км]])</f>
        <v>8.5671296296296301E-2</v>
      </c>
      <c r="AA54" s="1">
        <v>7.2291666666666657E-2</v>
      </c>
      <c r="AB54" s="1">
        <f>SUM(Table1[[#This Row],[T1]],Table1[[#This Row],[61,4 км]])</f>
        <v>9.7106481481481474E-2</v>
      </c>
      <c r="AC54" s="1">
        <v>7.4930555555555556E-2</v>
      </c>
      <c r="AD54" s="1">
        <f>SUM(Table1[[#This Row],[T1]],Table1[[#This Row],[63,9 км]])</f>
        <v>9.9745370370370373E-2</v>
      </c>
      <c r="AE54" s="1">
        <v>7.9733796296296303E-2</v>
      </c>
      <c r="AF54" s="1">
        <f>SUM(Table1[[#This Row],[T1]],Table1[[#This Row],[68,1 км]])</f>
        <v>0.10454861111111112</v>
      </c>
      <c r="AG54" s="1">
        <v>8.2789351851851864E-2</v>
      </c>
      <c r="AH54" s="1">
        <f>SUM(Table1[[#This Row],[T1]],Table1[[#This Row],[70,9 км]])</f>
        <v>0.10760416666666668</v>
      </c>
      <c r="AI54" s="1">
        <v>8.7384259259259259E-2</v>
      </c>
      <c r="AJ54" s="1">
        <f>SUM(Table1[[#This Row],[T1]],Table1[[#This Row],[74,9 км]])</f>
        <v>0.11219907407407408</v>
      </c>
      <c r="AK54" s="1">
        <v>9.8854166666666674E-2</v>
      </c>
      <c r="AL54" s="1">
        <f>SUM(Table1[[#This Row],[T1]],Table1[[#This Row],[84,1 км]])</f>
        <v>0.12366898148148149</v>
      </c>
      <c r="AM54" s="1">
        <v>0.10153935185185185</v>
      </c>
      <c r="AN54" s="1">
        <f>SUM(Table1[[#This Row],[T1]],Table1[[#This Row],[86,6 км]])</f>
        <v>0.12635416666666666</v>
      </c>
      <c r="AO54" s="1">
        <v>0.1047337962962963</v>
      </c>
      <c r="AP54" s="1">
        <f>SUM(Table1[[#This Row],[T1]],Table1[[#This Row],[90 км]])</f>
        <v>0.1295486111111111</v>
      </c>
      <c r="AQ54" s="1">
        <v>0.12953703703703703</v>
      </c>
      <c r="AR54" s="1">
        <v>0.13084490740740742</v>
      </c>
      <c r="AS54" s="1">
        <v>4.7685185185185183E-3</v>
      </c>
      <c r="AT54" s="1">
        <f>SUM(Table1[[#This Row],[T2]],Table1[[#This Row],[1 км]])</f>
        <v>0.13561342592592593</v>
      </c>
      <c r="AU54" s="1">
        <v>1.5416666666666667E-2</v>
      </c>
      <c r="AV54" s="1">
        <f>SUM(Table1[[#This Row],[T2]],Table1[[#This Row],[3,5 км]])</f>
        <v>0.14626157407407409</v>
      </c>
      <c r="AW54" s="1">
        <v>2.3124999999999996E-2</v>
      </c>
      <c r="AX54" s="1">
        <f>SUM(Table1[[#This Row],[T2]],Table1[[#This Row],[6 км]])</f>
        <v>0.15396990740740743</v>
      </c>
      <c r="AY54" s="1">
        <v>3.1319444444444448E-2</v>
      </c>
      <c r="AZ54" s="1">
        <f>SUM(Table1[[#This Row],[T2]],Table1[[#This Row],[8,5 км]])</f>
        <v>0.16216435185185188</v>
      </c>
      <c r="BA54" s="1">
        <v>3.6932870370370366E-2</v>
      </c>
      <c r="BB54" s="1">
        <f>SUM(Table1[[#This Row],[T2]],Table1[[#This Row],[10,5 км]])</f>
        <v>0.1677777777777778</v>
      </c>
      <c r="BC54" s="1">
        <v>4.1817129629629628E-2</v>
      </c>
      <c r="BD54" s="1">
        <f>SUM(Table1[[#This Row],[T2]],Table1[[#This Row],[11,5 км]])</f>
        <v>0.17266203703703706</v>
      </c>
      <c r="BE54" s="1">
        <v>5.2604166666666667E-2</v>
      </c>
      <c r="BF54" s="1">
        <f>SUM(Table1[[#This Row],[T2]],Table1[[#This Row],[14 км]])</f>
        <v>0.1834490740740741</v>
      </c>
      <c r="BG54" s="1">
        <v>6.04050925925926E-2</v>
      </c>
      <c r="BH54" s="1">
        <f>SUM(Table1[[#This Row],[T2]],Table1[[#This Row],[16,5 км]])</f>
        <v>0.19125000000000003</v>
      </c>
      <c r="BI54" s="1">
        <v>6.850694444444444E-2</v>
      </c>
      <c r="BJ54" s="1">
        <f>SUM(Table1[[#This Row],[T2]],Table1[[#This Row],[19 км]])</f>
        <v>0.19935185185185186</v>
      </c>
      <c r="BK54" s="1">
        <v>7.402777777777779E-2</v>
      </c>
      <c r="BL54" s="1">
        <f>SUM(Table1[[#This Row],[T2]],Table1[[#This Row],[Финиш]])</f>
        <v>0.2048726851851852</v>
      </c>
      <c r="BM54" s="1">
        <v>0.2048726851851852</v>
      </c>
      <c r="BN54" s="1">
        <v>0</v>
      </c>
      <c r="BO54" s="1">
        <f>Table1[[#This Row],[Плавание]]-Table1[[#Totals],[Плавание]]</f>
        <v>5.787037037037035E-3</v>
      </c>
      <c r="BP54" s="1">
        <f>Table1[[#This Row],[T1]]-Table1[[#Totals],[T1]]</f>
        <v>6.15740740740741E-3</v>
      </c>
      <c r="BQ54" s="1">
        <f>Table1[[#This Row],[16 км_]]-Table1[[#Totals],[16 км_]]</f>
        <v>9.039351851851854E-3</v>
      </c>
      <c r="BR54" s="1">
        <f>Table1[[#This Row],[18,5 км_]]-Table1[[#Totals],[18,5 км_]]</f>
        <v>9.3634259259259278E-3</v>
      </c>
      <c r="BS54" s="1">
        <f>Table1[[#This Row],[22,7 км_]]-Table1[[#Totals],[22,7 км_]]</f>
        <v>9.9884259259259284E-3</v>
      </c>
      <c r="BT54" s="1">
        <f>Table1[[#This Row],[38,7 км_]]-Table1[[#Totals],[38,7 км_]]</f>
        <v>1.190972222222221E-2</v>
      </c>
      <c r="BU54" s="1">
        <f>Table1[[#This Row],[41,2 км_]]-Table1[[#Totals],[41,2 км_]]</f>
        <v>1.2199074074074084E-2</v>
      </c>
      <c r="BV54" s="1">
        <f>Table1[[#This Row],[45,4 км_]]-Table1[[#Totals],[45,4 км_]]</f>
        <v>1.2835648148148152E-2</v>
      </c>
      <c r="BW54" s="1">
        <f>Table1[[#This Row],[48,2 км_]]-Table1[[#Totals],[48,2 км_]]</f>
        <v>1.3240740740740747E-2</v>
      </c>
      <c r="BX54" s="1">
        <f>Table1[[#This Row],[52,2 км_]]-Table1[[#Totals],[52,2 км_]]</f>
        <v>1.3854166666666667E-2</v>
      </c>
      <c r="BY54" s="1">
        <f>Table1[[#This Row],[61,4 км_]]-Table1[[#Totals],[61,4 км_]]</f>
        <v>1.5335648148148126E-2</v>
      </c>
      <c r="BZ54" s="1">
        <f>Table1[[#This Row],[63,9 км_]]-Table1[[#Totals],[63,9 км_]]</f>
        <v>1.5578703703703706E-2</v>
      </c>
      <c r="CA54" s="1">
        <f>Table1[[#This Row],[68,1 км_]]-Table1[[#Totals],[68,1 км_]]</f>
        <v>1.5960648148148168E-2</v>
      </c>
      <c r="CB54" s="1">
        <f>Table1[[#This Row],[70,9 км_]]-Table1[[#Totals],[70,9 км_]]</f>
        <v>1.6134259259259279E-2</v>
      </c>
      <c r="CC54" s="1">
        <f>Table1[[#This Row],[74,9 км_]]-Table1[[#Totals],[74,9 км_]]</f>
        <v>1.6493055555555566E-2</v>
      </c>
      <c r="CD54" s="1">
        <f>Table1[[#This Row],[84,1 км_]]-Table1[[#Totals],[84,1 км_]]</f>
        <v>1.7349537037037052E-2</v>
      </c>
      <c r="CE54" s="1">
        <f>Table1[[#This Row],[86,6 км_]]-Table1[[#Totals],[86,6 км_]]</f>
        <v>1.7708333333333326E-2</v>
      </c>
      <c r="CF54" s="1">
        <f>Table1[[#This Row],[90 км_]]-Table1[[#Totals],[90 км_]]</f>
        <v>1.819444444444443E-2</v>
      </c>
      <c r="CG54" s="1">
        <f>Table1[[#This Row],[T2]]-Table1[[#Totals],[T2]]</f>
        <v>1.8298611111111127E-2</v>
      </c>
      <c r="CH54" s="1">
        <f>Table1[[#This Row],[1 км_]]-Table1[[#Totals],[1 км_]]</f>
        <v>1.9756944444444452E-2</v>
      </c>
      <c r="CI54" s="1">
        <f>Table1[[#This Row],[3,5 км_]]-Table1[[#Totals],[3,5 км_]]</f>
        <v>2.2789351851851866E-2</v>
      </c>
      <c r="CJ54" s="1">
        <f>Table1[[#This Row],[6 км_]]-Table1[[#Totals],[6 км_]]</f>
        <v>2.5254629629629655E-2</v>
      </c>
      <c r="CK54" s="1">
        <f>Table1[[#This Row],[8,5 км_]]-Table1[[#Totals],[8,5 км_]]</f>
        <v>2.7754629629629657E-2</v>
      </c>
      <c r="CL54" s="1">
        <f>Table1[[#This Row],[10,5 км_]]-Table1[[#Totals],[10,5 км_]]</f>
        <v>2.9398148148148173E-2</v>
      </c>
      <c r="CM54" s="1">
        <f>Table1[[#This Row],[11,5 км_]]-Table1[[#Totals],[11,5 км_]]</f>
        <v>3.0891203703703712E-2</v>
      </c>
      <c r="CN54" s="1">
        <f>Table1[[#This Row],[14 км_]]-Table1[[#Totals],[14 км_]]</f>
        <v>3.3969907407407435E-2</v>
      </c>
      <c r="CO54" s="1">
        <f>Table1[[#This Row],[16,5 км_]]-Table1[[#Totals],[16,5 км_]]</f>
        <v>3.6250000000000032E-2</v>
      </c>
      <c r="CP54" s="1">
        <f>Table1[[#This Row],[19 км_]]-Table1[[#Totals],[19 км_]]</f>
        <v>3.8356481481481491E-2</v>
      </c>
      <c r="CQ54" s="1">
        <f>Table1[[#This Row],[21,1 км_]]-Table1[[#Totals],[21,1 км_]]</f>
        <v>3.9537037037037037E-2</v>
      </c>
    </row>
    <row r="55" spans="1:95" x14ac:dyDescent="0.2">
      <c r="A55">
        <v>54</v>
      </c>
      <c r="B55">
        <v>211</v>
      </c>
      <c r="C55" t="s">
        <v>149</v>
      </c>
      <c r="D55" t="s">
        <v>88</v>
      </c>
      <c r="E55">
        <v>34</v>
      </c>
      <c r="F55" t="s">
        <v>46</v>
      </c>
      <c r="H55" t="s">
        <v>47</v>
      </c>
      <c r="I55" s="1">
        <v>2.9201388888888888E-2</v>
      </c>
      <c r="J55" s="1">
        <v>3.2326388888888884E-2</v>
      </c>
      <c r="K55" s="1">
        <v>1.9004629629629632E-2</v>
      </c>
      <c r="L55" s="1">
        <f>SUM(Table1[[#This Row],[T1]],Table1[[#This Row],[16 км]])</f>
        <v>5.1331018518518512E-2</v>
      </c>
      <c r="M55" s="1">
        <v>2.1574074074074075E-2</v>
      </c>
      <c r="N55" s="1">
        <f>SUM(Table1[[#This Row],[T1]],Table1[[#This Row],[18,5 км]])</f>
        <v>5.3900462962962956E-2</v>
      </c>
      <c r="O55" s="1">
        <v>2.6249999999999999E-2</v>
      </c>
      <c r="P55" s="1">
        <f>SUM(Table1[[#This Row],[T1]],Table1[[#This Row],[22,7 км]])</f>
        <v>5.8576388888888886E-2</v>
      </c>
      <c r="Q55" s="1">
        <v>4.4432870370370366E-2</v>
      </c>
      <c r="R55" s="1">
        <f>SUM(Table1[[#This Row],[T1]],Table1[[#This Row],[38,7 км]])</f>
        <v>7.6759259259259249E-2</v>
      </c>
      <c r="S55" s="1">
        <v>4.6886574074074074E-2</v>
      </c>
      <c r="T55" s="1">
        <f>SUM(Table1[[#This Row],[T1]],Table1[[#This Row],[41,2 км]])</f>
        <v>7.9212962962962957E-2</v>
      </c>
      <c r="U55" s="1">
        <v>5.1597222222222218E-2</v>
      </c>
      <c r="V55" s="1">
        <f>SUM(Table1[[#This Row],[T1]],Table1[[#This Row],[45,4 км]])</f>
        <v>8.3923611111111102E-2</v>
      </c>
      <c r="W55" s="1">
        <v>5.4594907407407411E-2</v>
      </c>
      <c r="X55" s="1">
        <f>SUM(Table1[[#This Row],[T1]],Table1[[#This Row],[48,2 км]])</f>
        <v>8.6921296296296302E-2</v>
      </c>
      <c r="Y55" s="1">
        <v>5.8831018518518519E-2</v>
      </c>
      <c r="Z55" s="1">
        <f>SUM(Table1[[#This Row],[T1]],Table1[[#This Row],[52,2 км]])</f>
        <v>9.1157407407407409E-2</v>
      </c>
      <c r="AA55" s="1">
        <v>7.0023148148148154E-2</v>
      </c>
      <c r="AB55" s="1">
        <f>SUM(Table1[[#This Row],[T1]],Table1[[#This Row],[61,4 км]])</f>
        <v>0.10234953703703703</v>
      </c>
      <c r="AC55" s="1">
        <v>7.2534722222222223E-2</v>
      </c>
      <c r="AD55" s="1">
        <f>SUM(Table1[[#This Row],[T1]],Table1[[#This Row],[63,9 км]])</f>
        <v>0.1048611111111111</v>
      </c>
      <c r="AE55" s="1">
        <v>7.72337962962963E-2</v>
      </c>
      <c r="AF55" s="1">
        <f>SUM(Table1[[#This Row],[T1]],Table1[[#This Row],[68,1 км]])</f>
        <v>0.10956018518518518</v>
      </c>
      <c r="AG55" s="1">
        <v>8.020833333333334E-2</v>
      </c>
      <c r="AH55" s="1">
        <f>SUM(Table1[[#This Row],[T1]],Table1[[#This Row],[70,9 км]])</f>
        <v>0.11253472222222222</v>
      </c>
      <c r="AI55" s="1">
        <v>8.458333333333333E-2</v>
      </c>
      <c r="AJ55" s="1">
        <f>SUM(Table1[[#This Row],[T1]],Table1[[#This Row],[74,9 км]])</f>
        <v>0.11690972222222221</v>
      </c>
      <c r="AK55" s="1">
        <v>9.5879629629629634E-2</v>
      </c>
      <c r="AL55" s="1">
        <f>SUM(Table1[[#This Row],[T1]],Table1[[#This Row],[84,1 км]])</f>
        <v>0.12820601851851851</v>
      </c>
      <c r="AM55" s="1">
        <v>9.8518518518518519E-2</v>
      </c>
      <c r="AN55" s="1">
        <f>SUM(Table1[[#This Row],[T1]],Table1[[#This Row],[86,6 км]])</f>
        <v>0.1308449074074074</v>
      </c>
      <c r="AO55" s="1">
        <v>0.1017824074074074</v>
      </c>
      <c r="AP55" s="1">
        <f>SUM(Table1[[#This Row],[T1]],Table1[[#This Row],[90 км]])</f>
        <v>0.1341087962962963</v>
      </c>
      <c r="AQ55" s="1">
        <v>0.13409722222222223</v>
      </c>
      <c r="AR55" s="1">
        <v>0.13597222222222222</v>
      </c>
      <c r="AS55" s="1">
        <v>4.5023148148148149E-3</v>
      </c>
      <c r="AT55" s="1">
        <f>SUM(Table1[[#This Row],[T2]],Table1[[#This Row],[1 км]])</f>
        <v>0.14047453703703702</v>
      </c>
      <c r="AU55" s="1">
        <v>1.4594907407407405E-2</v>
      </c>
      <c r="AV55" s="1">
        <f>SUM(Table1[[#This Row],[T2]],Table1[[#This Row],[3,5 км]])</f>
        <v>0.15056712962962962</v>
      </c>
      <c r="AW55" s="1">
        <v>2.1724537037037039E-2</v>
      </c>
      <c r="AX55" s="1">
        <f>SUM(Table1[[#This Row],[T2]],Table1[[#This Row],[6 км]])</f>
        <v>0.15769675925925924</v>
      </c>
      <c r="AY55" s="1">
        <v>2.943287037037037E-2</v>
      </c>
      <c r="AZ55" s="1">
        <f>SUM(Table1[[#This Row],[T2]],Table1[[#This Row],[8,5 км]])</f>
        <v>0.16540509259259259</v>
      </c>
      <c r="BA55" s="1">
        <v>3.4837962962962959E-2</v>
      </c>
      <c r="BB55" s="1">
        <f>SUM(Table1[[#This Row],[T2]],Table1[[#This Row],[10,5 км]])</f>
        <v>0.17081018518518518</v>
      </c>
      <c r="BC55" s="1">
        <v>3.9282407407407412E-2</v>
      </c>
      <c r="BD55" s="1">
        <f>SUM(Table1[[#This Row],[T2]],Table1[[#This Row],[11,5 км]])</f>
        <v>0.17525462962962962</v>
      </c>
      <c r="BE55" s="1">
        <v>4.9386574074074076E-2</v>
      </c>
      <c r="BF55" s="1">
        <f>SUM(Table1[[#This Row],[T2]],Table1[[#This Row],[14 км]])</f>
        <v>0.18535879629629629</v>
      </c>
      <c r="BG55" s="1">
        <v>5.6747685185185186E-2</v>
      </c>
      <c r="BH55" s="1">
        <f>SUM(Table1[[#This Row],[T2]],Table1[[#This Row],[16,5 км]])</f>
        <v>0.19271990740740741</v>
      </c>
      <c r="BI55" s="1">
        <v>6.430555555555556E-2</v>
      </c>
      <c r="BJ55" s="1">
        <f>SUM(Table1[[#This Row],[T2]],Table1[[#This Row],[19 км]])</f>
        <v>0.20027777777777778</v>
      </c>
      <c r="BK55" s="1">
        <v>6.9664351851851852E-2</v>
      </c>
      <c r="BL55" s="1">
        <f>SUM(Table1[[#This Row],[T2]],Table1[[#This Row],[Финиш]])</f>
        <v>0.20563657407407407</v>
      </c>
      <c r="BM55" s="1">
        <v>0.20564814814814814</v>
      </c>
      <c r="BN55" s="1">
        <v>0</v>
      </c>
      <c r="BO55" s="1">
        <f>Table1[[#This Row],[Плавание]]-Table1[[#Totals],[Плавание]]</f>
        <v>1.1597222222222221E-2</v>
      </c>
      <c r="BP55" s="1">
        <f>Table1[[#This Row],[T1]]-Table1[[#Totals],[T1]]</f>
        <v>1.3668981481481476E-2</v>
      </c>
      <c r="BQ55" s="1">
        <f>Table1[[#This Row],[16 км_]]-Table1[[#Totals],[16 км_]]</f>
        <v>1.5763888888888883E-2</v>
      </c>
      <c r="BR55" s="1">
        <f>Table1[[#This Row],[18,5 км_]]-Table1[[#Totals],[18,5 км_]]</f>
        <v>1.5983796296296288E-2</v>
      </c>
      <c r="BS55" s="1">
        <f>Table1[[#This Row],[22,7 км_]]-Table1[[#Totals],[22,7 км_]]</f>
        <v>1.6539351851851847E-2</v>
      </c>
      <c r="BT55" s="1">
        <f>Table1[[#This Row],[38,7 км_]]-Table1[[#Totals],[38,7 км_]]</f>
        <v>1.8171296296296283E-2</v>
      </c>
      <c r="BU55" s="1">
        <f>Table1[[#This Row],[41,2 км_]]-Table1[[#Totals],[41,2 км_]]</f>
        <v>1.8263888888888885E-2</v>
      </c>
      <c r="BV55" s="1">
        <f>Table1[[#This Row],[45,4 км_]]-Table1[[#Totals],[45,4 км_]]</f>
        <v>1.8761574074074069E-2</v>
      </c>
      <c r="BW55" s="1">
        <f>Table1[[#This Row],[48,2 км_]]-Table1[[#Totals],[48,2 км_]]</f>
        <v>1.9074074074074077E-2</v>
      </c>
      <c r="BX55" s="1">
        <f>Table1[[#This Row],[52,2 км_]]-Table1[[#Totals],[52,2 км_]]</f>
        <v>1.9340277777777776E-2</v>
      </c>
      <c r="BY55" s="1">
        <f>Table1[[#This Row],[61,4 км_]]-Table1[[#Totals],[61,4 км_]]</f>
        <v>2.0578703703703682E-2</v>
      </c>
      <c r="BZ55" s="1">
        <f>Table1[[#This Row],[63,9 км_]]-Table1[[#Totals],[63,9 км_]]</f>
        <v>2.0694444444444432E-2</v>
      </c>
      <c r="CA55" s="1">
        <f>Table1[[#This Row],[68,1 км_]]-Table1[[#Totals],[68,1 км_]]</f>
        <v>2.0972222222222225E-2</v>
      </c>
      <c r="CB55" s="1">
        <f>Table1[[#This Row],[70,9 км_]]-Table1[[#Totals],[70,9 км_]]</f>
        <v>2.1064814814814814E-2</v>
      </c>
      <c r="CC55" s="1">
        <f>Table1[[#This Row],[74,9 км_]]-Table1[[#Totals],[74,9 км_]]</f>
        <v>2.1203703703703697E-2</v>
      </c>
      <c r="CD55" s="1">
        <f>Table1[[#This Row],[84,1 км_]]-Table1[[#Totals],[84,1 км_]]</f>
        <v>2.1886574074074072E-2</v>
      </c>
      <c r="CE55" s="1">
        <f>Table1[[#This Row],[86,6 км_]]-Table1[[#Totals],[86,6 км_]]</f>
        <v>2.2199074074074066E-2</v>
      </c>
      <c r="CF55" s="1">
        <f>Table1[[#This Row],[90 км_]]-Table1[[#Totals],[90 км_]]</f>
        <v>2.2754629629629625E-2</v>
      </c>
      <c r="CG55" s="1">
        <f>Table1[[#This Row],[T2]]-Table1[[#Totals],[T2]]</f>
        <v>2.3425925925925919E-2</v>
      </c>
      <c r="CH55" s="1">
        <f>Table1[[#This Row],[1 км_]]-Table1[[#Totals],[1 км_]]</f>
        <v>2.4618055555555546E-2</v>
      </c>
      <c r="CI55" s="1">
        <f>Table1[[#This Row],[3,5 км_]]-Table1[[#Totals],[3,5 км_]]</f>
        <v>2.7094907407407401E-2</v>
      </c>
      <c r="CJ55" s="1">
        <f>Table1[[#This Row],[6 км_]]-Table1[[#Totals],[6 км_]]</f>
        <v>2.8981481481481469E-2</v>
      </c>
      <c r="CK55" s="1">
        <f>Table1[[#This Row],[8,5 км_]]-Table1[[#Totals],[8,5 км_]]</f>
        <v>3.0995370370370368E-2</v>
      </c>
      <c r="CL55" s="1">
        <f>Table1[[#This Row],[10,5 км_]]-Table1[[#Totals],[10,5 км_]]</f>
        <v>3.2430555555555546E-2</v>
      </c>
      <c r="CM55" s="1">
        <f>Table1[[#This Row],[11,5 км_]]-Table1[[#Totals],[11,5 км_]]</f>
        <v>3.3483796296296275E-2</v>
      </c>
      <c r="CN55" s="1">
        <f>Table1[[#This Row],[14 км_]]-Table1[[#Totals],[14 км_]]</f>
        <v>3.5879629629629622E-2</v>
      </c>
      <c r="CO55" s="1">
        <f>Table1[[#This Row],[16,5 км_]]-Table1[[#Totals],[16,5 км_]]</f>
        <v>3.771990740740741E-2</v>
      </c>
      <c r="CP55" s="1">
        <f>Table1[[#This Row],[19 км_]]-Table1[[#Totals],[19 км_]]</f>
        <v>3.9282407407407405E-2</v>
      </c>
      <c r="CQ55" s="1">
        <f>Table1[[#This Row],[21,1 км_]]-Table1[[#Totals],[21,1 км_]]</f>
        <v>4.0300925925925907E-2</v>
      </c>
    </row>
    <row r="56" spans="1:95" x14ac:dyDescent="0.2">
      <c r="A56">
        <v>55</v>
      </c>
      <c r="B56">
        <v>68</v>
      </c>
      <c r="C56" t="s">
        <v>150</v>
      </c>
      <c r="D56" t="s">
        <v>151</v>
      </c>
      <c r="E56">
        <v>30</v>
      </c>
      <c r="F56" t="s">
        <v>41</v>
      </c>
      <c r="G56" t="s">
        <v>53</v>
      </c>
      <c r="H56" t="s">
        <v>47</v>
      </c>
      <c r="I56" s="1">
        <v>2.6458333333333334E-2</v>
      </c>
      <c r="J56" s="1">
        <v>2.8206018518518519E-2</v>
      </c>
      <c r="K56" s="1">
        <v>2.0416666666666666E-2</v>
      </c>
      <c r="L56" s="1">
        <f>SUM(Table1[[#This Row],[T1]],Table1[[#This Row],[16 км]])</f>
        <v>4.8622685185185185E-2</v>
      </c>
      <c r="M56" s="1">
        <v>2.3344907407407408E-2</v>
      </c>
      <c r="N56" s="1">
        <f>SUM(Table1[[#This Row],[T1]],Table1[[#This Row],[18,5 км]])</f>
        <v>5.1550925925925931E-2</v>
      </c>
      <c r="O56" s="1">
        <v>2.8298611111111111E-2</v>
      </c>
      <c r="P56" s="1">
        <f>SUM(Table1[[#This Row],[T1]],Table1[[#This Row],[22,7 км]])</f>
        <v>5.6504629629629627E-2</v>
      </c>
      <c r="Q56" s="1">
        <v>4.8275462962962958E-2</v>
      </c>
      <c r="R56" s="1">
        <f>SUM(Table1[[#This Row],[T1]],Table1[[#This Row],[38,7 км]])</f>
        <v>7.6481481481481484E-2</v>
      </c>
      <c r="S56" s="1">
        <v>5.0972222222222224E-2</v>
      </c>
      <c r="T56" s="1">
        <f>SUM(Table1[[#This Row],[T1]],Table1[[#This Row],[41,2 км]])</f>
        <v>7.9178240740740743E-2</v>
      </c>
      <c r="U56" s="1">
        <v>5.6018518518518523E-2</v>
      </c>
      <c r="V56" s="1">
        <f>SUM(Table1[[#This Row],[T1]],Table1[[#This Row],[45,4 км]])</f>
        <v>8.4224537037037042E-2</v>
      </c>
      <c r="W56" s="1">
        <v>5.9282407407407402E-2</v>
      </c>
      <c r="X56" s="1">
        <f>SUM(Table1[[#This Row],[T1]],Table1[[#This Row],[48,2 км]])</f>
        <v>8.7488425925925928E-2</v>
      </c>
      <c r="Y56" s="1">
        <v>6.4236111111111105E-2</v>
      </c>
      <c r="Z56" s="1">
        <f>SUM(Table1[[#This Row],[T1]],Table1[[#This Row],[52,2 км]])</f>
        <v>9.2442129629629624E-2</v>
      </c>
      <c r="AA56" s="1">
        <v>7.6527777777777778E-2</v>
      </c>
      <c r="AB56" s="1">
        <f>SUM(Table1[[#This Row],[T1]],Table1[[#This Row],[61,4 км]])</f>
        <v>0.1047337962962963</v>
      </c>
      <c r="AC56" s="1">
        <v>7.9351851851851854E-2</v>
      </c>
      <c r="AD56" s="1">
        <f>SUM(Table1[[#This Row],[T1]],Table1[[#This Row],[63,9 км]])</f>
        <v>0.10755787037037037</v>
      </c>
      <c r="AE56" s="1">
        <v>8.443287037037038E-2</v>
      </c>
      <c r="AF56" s="1">
        <f>SUM(Table1[[#This Row],[T1]],Table1[[#This Row],[68,1 км]])</f>
        <v>0.1126388888888889</v>
      </c>
      <c r="AG56" s="1">
        <v>8.7777777777777774E-2</v>
      </c>
      <c r="AH56" s="1">
        <f>SUM(Table1[[#This Row],[T1]],Table1[[#This Row],[70,9 км]])</f>
        <v>0.11598379629629629</v>
      </c>
      <c r="AI56" s="1">
        <v>9.268518518518519E-2</v>
      </c>
      <c r="AJ56" s="1">
        <f>SUM(Table1[[#This Row],[T1]],Table1[[#This Row],[74,9 км]])</f>
        <v>0.12089120370370371</v>
      </c>
      <c r="AK56" s="1">
        <v>0.10512731481481481</v>
      </c>
      <c r="AL56" s="1">
        <f>SUM(Table1[[#This Row],[T1]],Table1[[#This Row],[84,1 км]])</f>
        <v>0.13333333333333333</v>
      </c>
      <c r="AM56" s="1">
        <v>0.10800925925925926</v>
      </c>
      <c r="AN56" s="1">
        <f>SUM(Table1[[#This Row],[T1]],Table1[[#This Row],[86,6 км]])</f>
        <v>0.13621527777777778</v>
      </c>
      <c r="AO56" s="1">
        <v>0.11137731481481482</v>
      </c>
      <c r="AP56" s="1">
        <f>SUM(Table1[[#This Row],[T1]],Table1[[#This Row],[90 км]])</f>
        <v>0.13958333333333334</v>
      </c>
      <c r="AQ56" s="1">
        <v>0.13958333333333334</v>
      </c>
      <c r="AR56" s="1">
        <v>0.14116898148148149</v>
      </c>
      <c r="AS56" s="1">
        <v>4.31712962962963E-3</v>
      </c>
      <c r="AT56" s="1">
        <f>SUM(Table1[[#This Row],[T2]],Table1[[#This Row],[1 км]])</f>
        <v>0.14548611111111112</v>
      </c>
      <c r="AU56" s="1">
        <v>1.3900462962962962E-2</v>
      </c>
      <c r="AV56" s="1">
        <f>SUM(Table1[[#This Row],[T2]],Table1[[#This Row],[3,5 км]])</f>
        <v>0.15506944444444445</v>
      </c>
      <c r="AW56" s="1">
        <v>2.0648148148148148E-2</v>
      </c>
      <c r="AX56" s="1">
        <f>SUM(Table1[[#This Row],[T2]],Table1[[#This Row],[6 км]])</f>
        <v>0.16181712962962963</v>
      </c>
      <c r="AY56" s="1">
        <v>2.7800925925925923E-2</v>
      </c>
      <c r="AZ56" s="1">
        <f>SUM(Table1[[#This Row],[T2]],Table1[[#This Row],[8,5 км]])</f>
        <v>0.16896990740740742</v>
      </c>
      <c r="BA56" s="1">
        <v>3.2870370370370376E-2</v>
      </c>
      <c r="BB56" s="1">
        <f>SUM(Table1[[#This Row],[T2]],Table1[[#This Row],[10,5 км]])</f>
        <v>0.17403935185185188</v>
      </c>
      <c r="BC56" s="1">
        <v>3.7025462962962961E-2</v>
      </c>
      <c r="BD56" s="1">
        <f>SUM(Table1[[#This Row],[T2]],Table1[[#This Row],[11,5 км]])</f>
        <v>0.17819444444444446</v>
      </c>
      <c r="BE56" s="1">
        <v>4.6331018518518514E-2</v>
      </c>
      <c r="BF56" s="1">
        <f>SUM(Table1[[#This Row],[T2]],Table1[[#This Row],[14 км]])</f>
        <v>0.1875</v>
      </c>
      <c r="BG56" s="1">
        <v>5.3043981481481484E-2</v>
      </c>
      <c r="BH56" s="1">
        <f>SUM(Table1[[#This Row],[T2]],Table1[[#This Row],[16,5 км]])</f>
        <v>0.19421296296296298</v>
      </c>
      <c r="BI56" s="1">
        <v>6.0069444444444446E-2</v>
      </c>
      <c r="BJ56" s="1">
        <f>SUM(Table1[[#This Row],[T2]],Table1[[#This Row],[19 км]])</f>
        <v>0.20123842592592595</v>
      </c>
      <c r="BK56" s="1">
        <v>6.4780092592592597E-2</v>
      </c>
      <c r="BL56" s="1">
        <f>SUM(Table1[[#This Row],[T2]],Table1[[#This Row],[Финиш]])</f>
        <v>0.20594907407407409</v>
      </c>
      <c r="BM56" s="1">
        <v>0.20594907407407406</v>
      </c>
      <c r="BN56" s="1">
        <v>0</v>
      </c>
      <c r="BO56" s="1">
        <f>Table1[[#This Row],[Плавание]]-Table1[[#Totals],[Плавание]]</f>
        <v>8.8541666666666664E-3</v>
      </c>
      <c r="BP56" s="1">
        <f>Table1[[#This Row],[T1]]-Table1[[#Totals],[T1]]</f>
        <v>9.5486111111111119E-3</v>
      </c>
      <c r="BQ56" s="1">
        <f>Table1[[#This Row],[16 км_]]-Table1[[#Totals],[16 км_]]</f>
        <v>1.3055555555555556E-2</v>
      </c>
      <c r="BR56" s="1">
        <f>Table1[[#This Row],[18,5 км_]]-Table1[[#Totals],[18,5 км_]]</f>
        <v>1.3634259259259263E-2</v>
      </c>
      <c r="BS56" s="1">
        <f>Table1[[#This Row],[22,7 км_]]-Table1[[#Totals],[22,7 км_]]</f>
        <v>1.4467592592592587E-2</v>
      </c>
      <c r="BT56" s="1">
        <f>Table1[[#This Row],[38,7 км_]]-Table1[[#Totals],[38,7 км_]]</f>
        <v>1.7893518518518517E-2</v>
      </c>
      <c r="BU56" s="1">
        <f>Table1[[#This Row],[41,2 км_]]-Table1[[#Totals],[41,2 км_]]</f>
        <v>1.8229166666666671E-2</v>
      </c>
      <c r="BV56" s="1">
        <f>Table1[[#This Row],[45,4 км_]]-Table1[[#Totals],[45,4 км_]]</f>
        <v>1.906250000000001E-2</v>
      </c>
      <c r="BW56" s="1">
        <f>Table1[[#This Row],[48,2 км_]]-Table1[[#Totals],[48,2 км_]]</f>
        <v>1.9641203703703702E-2</v>
      </c>
      <c r="BX56" s="1">
        <f>Table1[[#This Row],[52,2 км_]]-Table1[[#Totals],[52,2 км_]]</f>
        <v>2.0624999999999991E-2</v>
      </c>
      <c r="BY56" s="1">
        <f>Table1[[#This Row],[61,4 км_]]-Table1[[#Totals],[61,4 км_]]</f>
        <v>2.2962962962962949E-2</v>
      </c>
      <c r="BZ56" s="1">
        <f>Table1[[#This Row],[63,9 км_]]-Table1[[#Totals],[63,9 км_]]</f>
        <v>2.3391203703703706E-2</v>
      </c>
      <c r="CA56" s="1">
        <f>Table1[[#This Row],[68,1 км_]]-Table1[[#Totals],[68,1 км_]]</f>
        <v>2.4050925925925948E-2</v>
      </c>
      <c r="CB56" s="1">
        <f>Table1[[#This Row],[70,9 км_]]-Table1[[#Totals],[70,9 км_]]</f>
        <v>2.4513888888888891E-2</v>
      </c>
      <c r="CC56" s="1">
        <f>Table1[[#This Row],[74,9 км_]]-Table1[[#Totals],[74,9 км_]]</f>
        <v>2.5185185185185199E-2</v>
      </c>
      <c r="CD56" s="1">
        <f>Table1[[#This Row],[84,1 км_]]-Table1[[#Totals],[84,1 км_]]</f>
        <v>2.7013888888888893E-2</v>
      </c>
      <c r="CE56" s="1">
        <f>Table1[[#This Row],[86,6 км_]]-Table1[[#Totals],[86,6 км_]]</f>
        <v>2.7569444444444452E-2</v>
      </c>
      <c r="CF56" s="1">
        <f>Table1[[#This Row],[90 км_]]-Table1[[#Totals],[90 км_]]</f>
        <v>2.8229166666666666E-2</v>
      </c>
      <c r="CG56" s="1">
        <f>Table1[[#This Row],[T2]]-Table1[[#Totals],[T2]]</f>
        <v>2.8622685185185195E-2</v>
      </c>
      <c r="CH56" s="1">
        <f>Table1[[#This Row],[1 км_]]-Table1[[#Totals],[1 км_]]</f>
        <v>2.9629629629629645E-2</v>
      </c>
      <c r="CI56" s="1">
        <f>Table1[[#This Row],[3,5 км_]]-Table1[[#Totals],[3,5 км_]]</f>
        <v>3.1597222222222235E-2</v>
      </c>
      <c r="CJ56" s="1">
        <f>Table1[[#This Row],[6 км_]]-Table1[[#Totals],[6 км_]]</f>
        <v>3.3101851851851855E-2</v>
      </c>
      <c r="CK56" s="1">
        <f>Table1[[#This Row],[8,5 км_]]-Table1[[#Totals],[8,5 км_]]</f>
        <v>3.4560185185185194E-2</v>
      </c>
      <c r="CL56" s="1">
        <f>Table1[[#This Row],[10,5 км_]]-Table1[[#Totals],[10,5 км_]]</f>
        <v>3.5659722222222245E-2</v>
      </c>
      <c r="CM56" s="1">
        <f>Table1[[#This Row],[11,5 км_]]-Table1[[#Totals],[11,5 км_]]</f>
        <v>3.6423611111111115E-2</v>
      </c>
      <c r="CN56" s="1">
        <f>Table1[[#This Row],[14 км_]]-Table1[[#Totals],[14 км_]]</f>
        <v>3.8020833333333337E-2</v>
      </c>
      <c r="CO56" s="1">
        <f>Table1[[#This Row],[16,5 км_]]-Table1[[#Totals],[16,5 км_]]</f>
        <v>3.9212962962962977E-2</v>
      </c>
      <c r="CP56" s="1">
        <f>Table1[[#This Row],[19 км_]]-Table1[[#Totals],[19 км_]]</f>
        <v>4.0243055555555574E-2</v>
      </c>
      <c r="CQ56" s="1">
        <f>Table1[[#This Row],[21,1 км_]]-Table1[[#Totals],[21,1 км_]]</f>
        <v>4.0613425925925928E-2</v>
      </c>
    </row>
    <row r="57" spans="1:95" x14ac:dyDescent="0.2">
      <c r="A57">
        <v>56</v>
      </c>
      <c r="B57">
        <v>106</v>
      </c>
      <c r="C57" t="s">
        <v>152</v>
      </c>
      <c r="D57" t="s">
        <v>88</v>
      </c>
      <c r="E57">
        <v>42</v>
      </c>
      <c r="F57" t="s">
        <v>46</v>
      </c>
      <c r="G57" t="s">
        <v>53</v>
      </c>
      <c r="H57" t="s">
        <v>54</v>
      </c>
      <c r="I57" s="1">
        <v>2.585648148148148E-2</v>
      </c>
      <c r="J57" s="1">
        <v>2.7627314814814813E-2</v>
      </c>
      <c r="K57" s="1">
        <v>1.9618055555555555E-2</v>
      </c>
      <c r="L57" s="1">
        <f>SUM(Table1[[#This Row],[T1]],Table1[[#This Row],[16 км]])</f>
        <v>4.7245370370370368E-2</v>
      </c>
      <c r="M57" s="1">
        <v>2.2349537037037032E-2</v>
      </c>
      <c r="N57" s="1">
        <f>SUM(Table1[[#This Row],[T1]],Table1[[#This Row],[18,5 км]])</f>
        <v>4.9976851851851842E-2</v>
      </c>
      <c r="O57" s="1">
        <v>2.7083333333333334E-2</v>
      </c>
      <c r="P57" s="1">
        <f>SUM(Table1[[#This Row],[T1]],Table1[[#This Row],[22,7 км]])</f>
        <v>5.4710648148148147E-2</v>
      </c>
      <c r="Q57" s="1">
        <v>4.6400462962962963E-2</v>
      </c>
      <c r="R57" s="1">
        <f>SUM(Table1[[#This Row],[T1]],Table1[[#This Row],[38,7 км]])</f>
        <v>7.4027777777777776E-2</v>
      </c>
      <c r="S57" s="1">
        <v>4.8958333333333333E-2</v>
      </c>
      <c r="T57" s="1">
        <f>SUM(Table1[[#This Row],[T1]],Table1[[#This Row],[41,2 км]])</f>
        <v>7.6585648148148139E-2</v>
      </c>
      <c r="U57" s="1">
        <v>5.3634259259259263E-2</v>
      </c>
      <c r="V57" s="1">
        <f>SUM(Table1[[#This Row],[T1]],Table1[[#This Row],[45,4 км]])</f>
        <v>8.1261574074074083E-2</v>
      </c>
      <c r="W57" s="1">
        <v>5.6701388888888891E-2</v>
      </c>
      <c r="X57" s="1">
        <f>SUM(Table1[[#This Row],[T1]],Table1[[#This Row],[48,2 км]])</f>
        <v>8.4328703703703711E-2</v>
      </c>
      <c r="Y57" s="1">
        <v>6.1412037037037036E-2</v>
      </c>
      <c r="Z57" s="1">
        <f>SUM(Table1[[#This Row],[T1]],Table1[[#This Row],[52,2 км]])</f>
        <v>8.9039351851851856E-2</v>
      </c>
      <c r="AA57" s="1">
        <v>7.2708333333333333E-2</v>
      </c>
      <c r="AB57" s="1">
        <f>SUM(Table1[[#This Row],[T1]],Table1[[#This Row],[61,4 км]])</f>
        <v>0.10033564814814815</v>
      </c>
      <c r="AC57" s="1">
        <v>7.5312500000000004E-2</v>
      </c>
      <c r="AD57" s="1">
        <f>SUM(Table1[[#This Row],[T1]],Table1[[#This Row],[63,9 км]])</f>
        <v>0.10293981481481482</v>
      </c>
      <c r="AE57" s="1">
        <v>8.0115740740740737E-2</v>
      </c>
      <c r="AF57" s="1">
        <f>SUM(Table1[[#This Row],[T1]],Table1[[#This Row],[68,1 км]])</f>
        <v>0.10774305555555555</v>
      </c>
      <c r="AG57" s="1">
        <v>8.3252314814814821E-2</v>
      </c>
      <c r="AH57" s="1">
        <f>SUM(Table1[[#This Row],[T1]],Table1[[#This Row],[70,9 км]])</f>
        <v>0.11087962962962963</v>
      </c>
      <c r="AI57" s="1">
        <v>8.7824074074074068E-2</v>
      </c>
      <c r="AJ57" s="1">
        <f>SUM(Table1[[#This Row],[T1]],Table1[[#This Row],[74,9 км]])</f>
        <v>0.11545138888888888</v>
      </c>
      <c r="AK57" s="1">
        <v>9.9502314814814821E-2</v>
      </c>
      <c r="AL57" s="1">
        <f>SUM(Table1[[#This Row],[T1]],Table1[[#This Row],[84,1 км]])</f>
        <v>0.12712962962962965</v>
      </c>
      <c r="AM57" s="1">
        <v>0.10206018518518518</v>
      </c>
      <c r="AN57" s="1">
        <f>SUM(Table1[[#This Row],[T1]],Table1[[#This Row],[86,6 км]])</f>
        <v>0.12968750000000001</v>
      </c>
      <c r="AO57" s="1">
        <v>0.10524305555555556</v>
      </c>
      <c r="AP57" s="1">
        <f>SUM(Table1[[#This Row],[T1]],Table1[[#This Row],[90 км]])</f>
        <v>0.13287037037037036</v>
      </c>
      <c r="AQ57" s="1">
        <v>0.13285879629629629</v>
      </c>
      <c r="AR57" s="1">
        <v>0.13435185185185186</v>
      </c>
      <c r="AS57" s="1">
        <v>4.363425925925926E-3</v>
      </c>
      <c r="AT57" s="1">
        <f>SUM(Table1[[#This Row],[T2]],Table1[[#This Row],[1 км]])</f>
        <v>0.13871527777777778</v>
      </c>
      <c r="AU57" s="1">
        <v>1.4837962962962963E-2</v>
      </c>
      <c r="AV57" s="1">
        <f>SUM(Table1[[#This Row],[T2]],Table1[[#This Row],[3,5 км]])</f>
        <v>0.14918981481481483</v>
      </c>
      <c r="AW57" s="1">
        <v>2.2175925925925929E-2</v>
      </c>
      <c r="AX57" s="1">
        <f>SUM(Table1[[#This Row],[T2]],Table1[[#This Row],[6 км]])</f>
        <v>0.15652777777777779</v>
      </c>
      <c r="AY57" s="1">
        <v>3.0497685185185183E-2</v>
      </c>
      <c r="AZ57" s="1">
        <f>SUM(Table1[[#This Row],[T2]],Table1[[#This Row],[8,5 км]])</f>
        <v>0.16484953703703703</v>
      </c>
      <c r="BA57" s="1">
        <v>3.5949074074074071E-2</v>
      </c>
      <c r="BB57" s="1">
        <f>SUM(Table1[[#This Row],[T2]],Table1[[#This Row],[10,5 км]])</f>
        <v>0.17030092592592594</v>
      </c>
      <c r="BC57" s="1">
        <v>4.0613425925925928E-2</v>
      </c>
      <c r="BD57" s="1">
        <f>SUM(Table1[[#This Row],[T2]],Table1[[#This Row],[11,5 км]])</f>
        <v>0.17496527777777779</v>
      </c>
      <c r="BE57" s="1">
        <v>5.1134259259259261E-2</v>
      </c>
      <c r="BF57" s="1">
        <f>SUM(Table1[[#This Row],[T2]],Table1[[#This Row],[14 км]])</f>
        <v>0.18548611111111113</v>
      </c>
      <c r="BG57" s="1">
        <v>5.8726851851851856E-2</v>
      </c>
      <c r="BH57" s="1">
        <f>SUM(Table1[[#This Row],[T2]],Table1[[#This Row],[16,5 км]])</f>
        <v>0.19307870370370372</v>
      </c>
      <c r="BI57" s="1">
        <v>6.6608796296296291E-2</v>
      </c>
      <c r="BJ57" s="1">
        <f>SUM(Table1[[#This Row],[T2]],Table1[[#This Row],[19 км]])</f>
        <v>0.20096064814814815</v>
      </c>
      <c r="BK57" s="1">
        <v>7.2025462962962958E-2</v>
      </c>
      <c r="BL57" s="1">
        <f>SUM(Table1[[#This Row],[T2]],Table1[[#This Row],[Финиш]])</f>
        <v>0.20637731481481481</v>
      </c>
      <c r="BM57" s="1">
        <v>0.20637731481481481</v>
      </c>
      <c r="BN57" s="1">
        <v>0</v>
      </c>
      <c r="BO57" s="1">
        <f>Table1[[#This Row],[Плавание]]-Table1[[#Totals],[Плавание]]</f>
        <v>8.252314814814813E-3</v>
      </c>
      <c r="BP57" s="1">
        <f>Table1[[#This Row],[T1]]-Table1[[#Totals],[T1]]</f>
        <v>8.9699074074074056E-3</v>
      </c>
      <c r="BQ57" s="1">
        <f>Table1[[#This Row],[16 км_]]-Table1[[#Totals],[16 км_]]</f>
        <v>1.1678240740740739E-2</v>
      </c>
      <c r="BR57" s="1">
        <f>Table1[[#This Row],[18,5 км_]]-Table1[[#Totals],[18,5 км_]]</f>
        <v>1.2060185185185174E-2</v>
      </c>
      <c r="BS57" s="1">
        <f>Table1[[#This Row],[22,7 км_]]-Table1[[#Totals],[22,7 км_]]</f>
        <v>1.2673611111111108E-2</v>
      </c>
      <c r="BT57" s="1">
        <f>Table1[[#This Row],[38,7 км_]]-Table1[[#Totals],[38,7 км_]]</f>
        <v>1.5439814814814809E-2</v>
      </c>
      <c r="BU57" s="1">
        <f>Table1[[#This Row],[41,2 км_]]-Table1[[#Totals],[41,2 км_]]</f>
        <v>1.5636574074074067E-2</v>
      </c>
      <c r="BV57" s="1">
        <f>Table1[[#This Row],[45,4 км_]]-Table1[[#Totals],[45,4 км_]]</f>
        <v>1.6099537037037051E-2</v>
      </c>
      <c r="BW57" s="1">
        <f>Table1[[#This Row],[48,2 км_]]-Table1[[#Totals],[48,2 км_]]</f>
        <v>1.6481481481481486E-2</v>
      </c>
      <c r="BX57" s="1">
        <f>Table1[[#This Row],[52,2 км_]]-Table1[[#Totals],[52,2 км_]]</f>
        <v>1.7222222222222222E-2</v>
      </c>
      <c r="BY57" s="1">
        <f>Table1[[#This Row],[61,4 км_]]-Table1[[#Totals],[61,4 км_]]</f>
        <v>1.8564814814814798E-2</v>
      </c>
      <c r="BZ57" s="1">
        <f>Table1[[#This Row],[63,9 км_]]-Table1[[#Totals],[63,9 км_]]</f>
        <v>1.877314814814815E-2</v>
      </c>
      <c r="CA57" s="1">
        <f>Table1[[#This Row],[68,1 км_]]-Table1[[#Totals],[68,1 км_]]</f>
        <v>1.9155092592592599E-2</v>
      </c>
      <c r="CB57" s="1">
        <f>Table1[[#This Row],[70,9 км_]]-Table1[[#Totals],[70,9 км_]]</f>
        <v>1.9409722222222231E-2</v>
      </c>
      <c r="CC57" s="1">
        <f>Table1[[#This Row],[74,9 км_]]-Table1[[#Totals],[74,9 км_]]</f>
        <v>1.9745370370370371E-2</v>
      </c>
      <c r="CD57" s="1">
        <f>Table1[[#This Row],[84,1 км_]]-Table1[[#Totals],[84,1 км_]]</f>
        <v>2.0810185185185209E-2</v>
      </c>
      <c r="CE57" s="1">
        <f>Table1[[#This Row],[86,6 км_]]-Table1[[#Totals],[86,6 км_]]</f>
        <v>2.1041666666666681E-2</v>
      </c>
      <c r="CF57" s="1">
        <f>Table1[[#This Row],[90 км_]]-Table1[[#Totals],[90 км_]]</f>
        <v>2.151620370370369E-2</v>
      </c>
      <c r="CG57" s="1">
        <f>Table1[[#This Row],[T2]]-Table1[[#Totals],[T2]]</f>
        <v>2.1805555555555564E-2</v>
      </c>
      <c r="CH57" s="1">
        <f>Table1[[#This Row],[1 км_]]-Table1[[#Totals],[1 км_]]</f>
        <v>2.2858796296296308E-2</v>
      </c>
      <c r="CI57" s="1">
        <f>Table1[[#This Row],[3,5 км_]]-Table1[[#Totals],[3,5 км_]]</f>
        <v>2.5717592592592611E-2</v>
      </c>
      <c r="CJ57" s="1">
        <f>Table1[[#This Row],[6 км_]]-Table1[[#Totals],[6 км_]]</f>
        <v>2.7812500000000018E-2</v>
      </c>
      <c r="CK57" s="1">
        <f>Table1[[#This Row],[8,5 км_]]-Table1[[#Totals],[8,5 км_]]</f>
        <v>3.0439814814814808E-2</v>
      </c>
      <c r="CL57" s="1">
        <f>Table1[[#This Row],[10,5 км_]]-Table1[[#Totals],[10,5 км_]]</f>
        <v>3.1921296296296309E-2</v>
      </c>
      <c r="CM57" s="1">
        <f>Table1[[#This Row],[11,5 км_]]-Table1[[#Totals],[11,5 км_]]</f>
        <v>3.3194444444444443E-2</v>
      </c>
      <c r="CN57" s="1">
        <f>Table1[[#This Row],[14 км_]]-Table1[[#Totals],[14 км_]]</f>
        <v>3.6006944444444466E-2</v>
      </c>
      <c r="CO57" s="1">
        <f>Table1[[#This Row],[16,5 км_]]-Table1[[#Totals],[16,5 км_]]</f>
        <v>3.8078703703703726E-2</v>
      </c>
      <c r="CP57" s="1">
        <f>Table1[[#This Row],[19 км_]]-Table1[[#Totals],[19 км_]]</f>
        <v>3.996527777777778E-2</v>
      </c>
      <c r="CQ57" s="1">
        <f>Table1[[#This Row],[21,1 км_]]-Table1[[#Totals],[21,1 км_]]</f>
        <v>4.1041666666666643E-2</v>
      </c>
    </row>
    <row r="58" spans="1:95" x14ac:dyDescent="0.2">
      <c r="A58">
        <v>57</v>
      </c>
      <c r="B58">
        <v>258</v>
      </c>
      <c r="C58" t="s">
        <v>153</v>
      </c>
      <c r="D58" t="s">
        <v>98</v>
      </c>
      <c r="E58">
        <v>55</v>
      </c>
      <c r="F58" t="s">
        <v>46</v>
      </c>
      <c r="H58" t="s">
        <v>154</v>
      </c>
      <c r="I58" s="1">
        <v>2.7013888888888889E-2</v>
      </c>
      <c r="J58" s="1">
        <v>2.8807870370370373E-2</v>
      </c>
      <c r="K58" s="1">
        <v>1.8854166666666665E-2</v>
      </c>
      <c r="L58" s="1">
        <f>SUM(Table1[[#This Row],[T1]],Table1[[#This Row],[16 км]])</f>
        <v>4.7662037037037037E-2</v>
      </c>
      <c r="M58" s="1">
        <v>2.1574074074074075E-2</v>
      </c>
      <c r="N58" s="1">
        <f>SUM(Table1[[#This Row],[T1]],Table1[[#This Row],[18,5 км]])</f>
        <v>5.0381944444444451E-2</v>
      </c>
      <c r="O58" s="1">
        <v>2.6296296296296293E-2</v>
      </c>
      <c r="P58" s="1">
        <f>SUM(Table1[[#This Row],[T1]],Table1[[#This Row],[22,7 км]])</f>
        <v>5.5104166666666662E-2</v>
      </c>
      <c r="Q58" s="1">
        <v>4.5624999999999999E-2</v>
      </c>
      <c r="R58" s="1">
        <f>SUM(Table1[[#This Row],[T1]],Table1[[#This Row],[38,7 км]])</f>
        <v>7.4432870370370371E-2</v>
      </c>
      <c r="S58" s="1">
        <v>4.8229166666666663E-2</v>
      </c>
      <c r="T58" s="1">
        <f>SUM(Table1[[#This Row],[T1]],Table1[[#This Row],[41,2 км]])</f>
        <v>7.7037037037037043E-2</v>
      </c>
      <c r="U58" s="1">
        <v>5.3090277777777778E-2</v>
      </c>
      <c r="V58" s="1">
        <f>SUM(Table1[[#This Row],[T1]],Table1[[#This Row],[45,4 км]])</f>
        <v>8.189814814814815E-2</v>
      </c>
      <c r="W58" s="1">
        <v>5.6122685185185185E-2</v>
      </c>
      <c r="X58" s="1">
        <f>SUM(Table1[[#This Row],[T1]],Table1[[#This Row],[48,2 км]])</f>
        <v>8.4930555555555565E-2</v>
      </c>
      <c r="Y58" s="1">
        <v>6.06712962962963E-2</v>
      </c>
      <c r="Z58" s="1">
        <f>SUM(Table1[[#This Row],[T1]],Table1[[#This Row],[52,2 км]])</f>
        <v>8.9479166666666665E-2</v>
      </c>
      <c r="AA58" s="1">
        <v>7.1921296296296303E-2</v>
      </c>
      <c r="AB58" s="1">
        <f>SUM(Table1[[#This Row],[T1]],Table1[[#This Row],[61,4 км]])</f>
        <v>0.10072916666666668</v>
      </c>
      <c r="AC58" s="1">
        <v>7.4467592592592599E-2</v>
      </c>
      <c r="AD58" s="1">
        <f>SUM(Table1[[#This Row],[T1]],Table1[[#This Row],[63,9 км]])</f>
        <v>0.10327546296296297</v>
      </c>
      <c r="AE58" s="1">
        <v>7.9282407407407399E-2</v>
      </c>
      <c r="AF58" s="1">
        <f>SUM(Table1[[#This Row],[T1]],Table1[[#This Row],[68,1 км]])</f>
        <v>0.10809027777777777</v>
      </c>
      <c r="AG58" s="1">
        <v>8.2395833333333335E-2</v>
      </c>
      <c r="AH58" s="1">
        <f>SUM(Table1[[#This Row],[T1]],Table1[[#This Row],[70,9 км]])</f>
        <v>0.11120370370370371</v>
      </c>
      <c r="AI58" s="1">
        <v>8.700231481481481E-2</v>
      </c>
      <c r="AJ58" s="1">
        <f>SUM(Table1[[#This Row],[T1]],Table1[[#This Row],[74,9 км]])</f>
        <v>0.11581018518518518</v>
      </c>
      <c r="AK58" s="1">
        <v>9.8703703703703696E-2</v>
      </c>
      <c r="AL58" s="1">
        <f>SUM(Table1[[#This Row],[T1]],Table1[[#This Row],[84,1 км]])</f>
        <v>0.12751157407407407</v>
      </c>
      <c r="AM58" s="1">
        <v>0.10125000000000001</v>
      </c>
      <c r="AN58" s="1">
        <f>SUM(Table1[[#This Row],[T1]],Table1[[#This Row],[86,6 км]])</f>
        <v>0.13005787037037037</v>
      </c>
      <c r="AO58" s="1">
        <v>0.10449074074074073</v>
      </c>
      <c r="AP58" s="1">
        <f>SUM(Table1[[#This Row],[T1]],Table1[[#This Row],[90 км]])</f>
        <v>0.1332986111111111</v>
      </c>
      <c r="AQ58" s="1">
        <v>0.13328703703703704</v>
      </c>
      <c r="AR58" s="1">
        <v>0.13458333333333333</v>
      </c>
      <c r="AS58" s="1">
        <v>4.409722222222222E-3</v>
      </c>
      <c r="AT58" s="1">
        <f>SUM(Table1[[#This Row],[T2]],Table1[[#This Row],[1 км]])</f>
        <v>0.13899305555555555</v>
      </c>
      <c r="AU58" s="1">
        <v>1.4548611111111111E-2</v>
      </c>
      <c r="AV58" s="1">
        <f>SUM(Table1[[#This Row],[T2]],Table1[[#This Row],[3,5 км]])</f>
        <v>0.14913194444444444</v>
      </c>
      <c r="AW58" s="1">
        <v>2.1921296296296296E-2</v>
      </c>
      <c r="AX58" s="1">
        <f>SUM(Table1[[#This Row],[T2]],Table1[[#This Row],[6 км]])</f>
        <v>0.15650462962962963</v>
      </c>
      <c r="AY58" s="1">
        <v>2.9756944444444447E-2</v>
      </c>
      <c r="AZ58" s="1">
        <f>SUM(Table1[[#This Row],[T2]],Table1[[#This Row],[8,5 км]])</f>
        <v>0.16434027777777777</v>
      </c>
      <c r="BA58" s="1">
        <v>3.5219907407407408E-2</v>
      </c>
      <c r="BB58" s="1">
        <f>SUM(Table1[[#This Row],[T2]],Table1[[#This Row],[10,5 км]])</f>
        <v>0.16980324074074074</v>
      </c>
      <c r="BC58" s="1">
        <v>3.9895833333333332E-2</v>
      </c>
      <c r="BD58" s="1">
        <f>SUM(Table1[[#This Row],[T2]],Table1[[#This Row],[11,5 км]])</f>
        <v>0.17447916666666666</v>
      </c>
      <c r="BE58" s="1">
        <v>5.0706018518518518E-2</v>
      </c>
      <c r="BF58" s="1">
        <f>SUM(Table1[[#This Row],[T2]],Table1[[#This Row],[14 км]])</f>
        <v>0.18528935185185186</v>
      </c>
      <c r="BG58" s="1">
        <v>5.8437499999999996E-2</v>
      </c>
      <c r="BH58" s="1">
        <f>SUM(Table1[[#This Row],[T2]],Table1[[#This Row],[16,5 км]])</f>
        <v>0.19302083333333334</v>
      </c>
      <c r="BI58" s="1">
        <v>6.6562500000000011E-2</v>
      </c>
      <c r="BJ58" s="1">
        <f>SUM(Table1[[#This Row],[T2]],Table1[[#This Row],[19 км]])</f>
        <v>0.20114583333333336</v>
      </c>
      <c r="BK58" s="1">
        <v>7.2210648148148149E-2</v>
      </c>
      <c r="BL58" s="1">
        <f>SUM(Table1[[#This Row],[T2]],Table1[[#This Row],[Финиш]])</f>
        <v>0.20679398148148148</v>
      </c>
      <c r="BM58" s="1">
        <v>0.20679398148148151</v>
      </c>
      <c r="BN58" s="1">
        <v>0</v>
      </c>
      <c r="BO58" s="1">
        <f>Table1[[#This Row],[Плавание]]-Table1[[#Totals],[Плавание]]</f>
        <v>9.4097222222222221E-3</v>
      </c>
      <c r="BP58" s="1">
        <f>Table1[[#This Row],[T1]]-Table1[[#Totals],[T1]]</f>
        <v>1.0150462962962965E-2</v>
      </c>
      <c r="BQ58" s="1">
        <f>Table1[[#This Row],[16 км_]]-Table1[[#Totals],[16 км_]]</f>
        <v>1.2094907407407408E-2</v>
      </c>
      <c r="BR58" s="1">
        <f>Table1[[#This Row],[18,5 км_]]-Table1[[#Totals],[18,5 км_]]</f>
        <v>1.2465277777777783E-2</v>
      </c>
      <c r="BS58" s="1">
        <f>Table1[[#This Row],[22,7 км_]]-Table1[[#Totals],[22,7 км_]]</f>
        <v>1.3067129629629623E-2</v>
      </c>
      <c r="BT58" s="1">
        <f>Table1[[#This Row],[38,7 км_]]-Table1[[#Totals],[38,7 км_]]</f>
        <v>1.5844907407407405E-2</v>
      </c>
      <c r="BU58" s="1">
        <f>Table1[[#This Row],[41,2 км_]]-Table1[[#Totals],[41,2 км_]]</f>
        <v>1.6087962962962971E-2</v>
      </c>
      <c r="BV58" s="1">
        <f>Table1[[#This Row],[45,4 км_]]-Table1[[#Totals],[45,4 км_]]</f>
        <v>1.6736111111111118E-2</v>
      </c>
      <c r="BW58" s="1">
        <f>Table1[[#This Row],[48,2 км_]]-Table1[[#Totals],[48,2 км_]]</f>
        <v>1.7083333333333339E-2</v>
      </c>
      <c r="BX58" s="1">
        <f>Table1[[#This Row],[52,2 км_]]-Table1[[#Totals],[52,2 км_]]</f>
        <v>1.7662037037037032E-2</v>
      </c>
      <c r="BY58" s="1">
        <f>Table1[[#This Row],[61,4 км_]]-Table1[[#Totals],[61,4 км_]]</f>
        <v>1.8958333333333327E-2</v>
      </c>
      <c r="BZ58" s="1">
        <f>Table1[[#This Row],[63,9 км_]]-Table1[[#Totals],[63,9 км_]]</f>
        <v>1.9108796296296304E-2</v>
      </c>
      <c r="CA58" s="1">
        <f>Table1[[#This Row],[68,1 км_]]-Table1[[#Totals],[68,1 км_]]</f>
        <v>1.950231481481482E-2</v>
      </c>
      <c r="CB58" s="1">
        <f>Table1[[#This Row],[70,9 км_]]-Table1[[#Totals],[70,9 км_]]</f>
        <v>1.9733796296296305E-2</v>
      </c>
      <c r="CC58" s="1">
        <f>Table1[[#This Row],[74,9 км_]]-Table1[[#Totals],[74,9 км_]]</f>
        <v>2.0104166666666673E-2</v>
      </c>
      <c r="CD58" s="1">
        <f>Table1[[#This Row],[84,1 км_]]-Table1[[#Totals],[84,1 км_]]</f>
        <v>2.119212962962963E-2</v>
      </c>
      <c r="CE58" s="1">
        <f>Table1[[#This Row],[86,6 км_]]-Table1[[#Totals],[86,6 км_]]</f>
        <v>2.1412037037037035E-2</v>
      </c>
      <c r="CF58" s="1">
        <f>Table1[[#This Row],[90 км_]]-Table1[[#Totals],[90 км_]]</f>
        <v>2.1944444444444433E-2</v>
      </c>
      <c r="CG58" s="1">
        <f>Table1[[#This Row],[T2]]-Table1[[#Totals],[T2]]</f>
        <v>2.2037037037037036E-2</v>
      </c>
      <c r="CH58" s="1">
        <f>Table1[[#This Row],[1 км_]]-Table1[[#Totals],[1 км_]]</f>
        <v>2.3136574074074073E-2</v>
      </c>
      <c r="CI58" s="1">
        <f>Table1[[#This Row],[3,5 км_]]-Table1[[#Totals],[3,5 км_]]</f>
        <v>2.5659722222222223E-2</v>
      </c>
      <c r="CJ58" s="1">
        <f>Table1[[#This Row],[6 км_]]-Table1[[#Totals],[6 км_]]</f>
        <v>2.7789351851851857E-2</v>
      </c>
      <c r="CK58" s="1">
        <f>Table1[[#This Row],[8,5 км_]]-Table1[[#Totals],[8,5 км_]]</f>
        <v>2.9930555555555544E-2</v>
      </c>
      <c r="CL58" s="1">
        <f>Table1[[#This Row],[10,5 км_]]-Table1[[#Totals],[10,5 км_]]</f>
        <v>3.142361111111111E-2</v>
      </c>
      <c r="CM58" s="1">
        <f>Table1[[#This Row],[11,5 км_]]-Table1[[#Totals],[11,5 км_]]</f>
        <v>3.2708333333333311E-2</v>
      </c>
      <c r="CN58" s="1">
        <f>Table1[[#This Row],[14 км_]]-Table1[[#Totals],[14 км_]]</f>
        <v>3.5810185185185195E-2</v>
      </c>
      <c r="CO58" s="1">
        <f>Table1[[#This Row],[16,5 км_]]-Table1[[#Totals],[16,5 км_]]</f>
        <v>3.8020833333333337E-2</v>
      </c>
      <c r="CP58" s="1">
        <f>Table1[[#This Row],[19 км_]]-Table1[[#Totals],[19 км_]]</f>
        <v>4.0150462962962985E-2</v>
      </c>
      <c r="CQ58" s="1">
        <f>Table1[[#This Row],[21,1 км_]]-Table1[[#Totals],[21,1 км_]]</f>
        <v>4.1458333333333319E-2</v>
      </c>
    </row>
    <row r="59" spans="1:95" x14ac:dyDescent="0.2">
      <c r="A59">
        <v>58</v>
      </c>
      <c r="B59">
        <v>176</v>
      </c>
      <c r="C59" t="s">
        <v>155</v>
      </c>
      <c r="D59" t="s">
        <v>88</v>
      </c>
      <c r="E59">
        <v>41</v>
      </c>
      <c r="F59" t="s">
        <v>46</v>
      </c>
      <c r="H59" t="s">
        <v>54</v>
      </c>
      <c r="I59" s="1">
        <v>2.9988425925925922E-2</v>
      </c>
      <c r="J59" s="1">
        <v>3.243055555555556E-2</v>
      </c>
      <c r="K59" s="1">
        <v>1.9444444444444445E-2</v>
      </c>
      <c r="L59" s="1">
        <f>SUM(Table1[[#This Row],[T1]],Table1[[#This Row],[16 км]])</f>
        <v>5.1875000000000004E-2</v>
      </c>
      <c r="M59" s="1">
        <v>2.2175925925925929E-2</v>
      </c>
      <c r="N59" s="1">
        <f>SUM(Table1[[#This Row],[T1]],Table1[[#This Row],[18,5 км]])</f>
        <v>5.4606481481481492E-2</v>
      </c>
      <c r="O59" s="1">
        <v>2.7083333333333334E-2</v>
      </c>
      <c r="P59" s="1">
        <f>SUM(Table1[[#This Row],[T1]],Table1[[#This Row],[22,7 км]])</f>
        <v>5.9513888888888894E-2</v>
      </c>
      <c r="Q59" s="1">
        <v>4.7060185185185184E-2</v>
      </c>
      <c r="R59" s="1">
        <f>SUM(Table1[[#This Row],[T1]],Table1[[#This Row],[38,7 км]])</f>
        <v>7.9490740740740751E-2</v>
      </c>
      <c r="S59" s="1">
        <v>4.9756944444444444E-2</v>
      </c>
      <c r="T59" s="1">
        <f>SUM(Table1[[#This Row],[T1]],Table1[[#This Row],[41,2 км]])</f>
        <v>8.2187499999999997E-2</v>
      </c>
      <c r="U59" s="1">
        <v>5.4907407407407405E-2</v>
      </c>
      <c r="V59" s="1">
        <f>SUM(Table1[[#This Row],[T1]],Table1[[#This Row],[45,4 км]])</f>
        <v>8.7337962962962964E-2</v>
      </c>
      <c r="W59" s="1">
        <v>5.8090277777777775E-2</v>
      </c>
      <c r="X59" s="1">
        <f>SUM(Table1[[#This Row],[T1]],Table1[[#This Row],[48,2 км]])</f>
        <v>9.0520833333333328E-2</v>
      </c>
      <c r="Y59" s="1">
        <v>6.267361111111111E-2</v>
      </c>
      <c r="Z59" s="1">
        <f>SUM(Table1[[#This Row],[T1]],Table1[[#This Row],[52,2 км]])</f>
        <v>9.510416666666667E-2</v>
      </c>
      <c r="AA59" s="1">
        <v>7.5069444444444453E-2</v>
      </c>
      <c r="AB59" s="1">
        <f>SUM(Table1[[#This Row],[T1]],Table1[[#This Row],[61,4 км]])</f>
        <v>0.10750000000000001</v>
      </c>
      <c r="AC59" s="1">
        <v>7.8067129629629625E-2</v>
      </c>
      <c r="AD59" s="1">
        <f>SUM(Table1[[#This Row],[T1]],Table1[[#This Row],[63,9 км]])</f>
        <v>0.11049768518518518</v>
      </c>
      <c r="AE59" s="1">
        <v>8.3148148148148152E-2</v>
      </c>
      <c r="AF59" s="1">
        <f>SUM(Table1[[#This Row],[T1]],Table1[[#This Row],[68,1 км]])</f>
        <v>0.11557870370370371</v>
      </c>
      <c r="AG59" s="1">
        <v>8.6469907407407412E-2</v>
      </c>
      <c r="AH59" s="1">
        <f>SUM(Table1[[#This Row],[T1]],Table1[[#This Row],[70,9 км]])</f>
        <v>0.11890046296296297</v>
      </c>
      <c r="AI59" s="1">
        <v>9.1134259259259262E-2</v>
      </c>
      <c r="AJ59" s="1">
        <f>SUM(Table1[[#This Row],[T1]],Table1[[#This Row],[74,9 км]])</f>
        <v>0.12356481481481482</v>
      </c>
      <c r="AK59" s="1">
        <v>0.10378472222222222</v>
      </c>
      <c r="AL59" s="1">
        <f>SUM(Table1[[#This Row],[T1]],Table1[[#This Row],[84,1 км]])</f>
        <v>0.13621527777777778</v>
      </c>
      <c r="AM59" s="1">
        <v>0.10659722222222223</v>
      </c>
      <c r="AN59" s="1">
        <f>SUM(Table1[[#This Row],[T1]],Table1[[#This Row],[86,6 км]])</f>
        <v>0.13902777777777781</v>
      </c>
      <c r="AO59" s="1">
        <v>0.11096064814814814</v>
      </c>
      <c r="AP59" s="1">
        <f>SUM(Table1[[#This Row],[T1]],Table1[[#This Row],[90 км]])</f>
        <v>0.1433912037037037</v>
      </c>
      <c r="AQ59" s="1">
        <v>0.1433912037037037</v>
      </c>
      <c r="AR59" s="1">
        <v>0.14550925925925925</v>
      </c>
      <c r="AS59" s="1">
        <v>4.2129629629629626E-3</v>
      </c>
      <c r="AT59" s="1">
        <f>SUM(Table1[[#This Row],[T2]],Table1[[#This Row],[1 км]])</f>
        <v>0.14972222222222223</v>
      </c>
      <c r="AU59" s="1">
        <v>1.3344907407407408E-2</v>
      </c>
      <c r="AV59" s="1">
        <f>SUM(Table1[[#This Row],[T2]],Table1[[#This Row],[3,5 км]])</f>
        <v>0.15885416666666666</v>
      </c>
      <c r="AW59" s="1">
        <v>1.9768518518518515E-2</v>
      </c>
      <c r="AX59" s="1">
        <f>SUM(Table1[[#This Row],[T2]],Table1[[#This Row],[6 км]])</f>
        <v>0.16527777777777777</v>
      </c>
      <c r="AY59" s="1">
        <v>2.6458333333333334E-2</v>
      </c>
      <c r="AZ59" s="1">
        <f>SUM(Table1[[#This Row],[T2]],Table1[[#This Row],[8,5 км]])</f>
        <v>0.17196759259259259</v>
      </c>
      <c r="BA59" s="1">
        <v>3.1203703703703702E-2</v>
      </c>
      <c r="BB59" s="1">
        <f>SUM(Table1[[#This Row],[T2]],Table1[[#This Row],[10,5 км]])</f>
        <v>0.17671296296296296</v>
      </c>
      <c r="BC59" s="1">
        <v>3.5405092592592592E-2</v>
      </c>
      <c r="BD59" s="1">
        <f>SUM(Table1[[#This Row],[T2]],Table1[[#This Row],[11,5 км]])</f>
        <v>0.18091435185185184</v>
      </c>
      <c r="BE59" s="1">
        <v>4.4432870370370366E-2</v>
      </c>
      <c r="BF59" s="1">
        <f>SUM(Table1[[#This Row],[T2]],Table1[[#This Row],[14 км]])</f>
        <v>0.18994212962962961</v>
      </c>
      <c r="BG59" s="1">
        <v>5.0902777777777776E-2</v>
      </c>
      <c r="BH59" s="1">
        <f>SUM(Table1[[#This Row],[T2]],Table1[[#This Row],[16,5 км]])</f>
        <v>0.19641203703703702</v>
      </c>
      <c r="BI59" s="1">
        <v>5.769675925925926E-2</v>
      </c>
      <c r="BJ59" s="1">
        <f>SUM(Table1[[#This Row],[T2]],Table1[[#This Row],[19 км]])</f>
        <v>0.20320601851851852</v>
      </c>
      <c r="BK59" s="1">
        <v>6.2337962962962963E-2</v>
      </c>
      <c r="BL59" s="1">
        <f>SUM(Table1[[#This Row],[T2]],Table1[[#This Row],[Финиш]])</f>
        <v>0.20784722222222221</v>
      </c>
      <c r="BM59" s="1">
        <v>0.20783564814814814</v>
      </c>
      <c r="BN59" s="1">
        <v>0</v>
      </c>
      <c r="BO59" s="1">
        <f>Table1[[#This Row],[Плавание]]-Table1[[#Totals],[Плавание]]</f>
        <v>1.2384259259259255E-2</v>
      </c>
      <c r="BP59" s="1">
        <f>Table1[[#This Row],[T1]]-Table1[[#Totals],[T1]]</f>
        <v>1.3773148148148152E-2</v>
      </c>
      <c r="BQ59" s="1">
        <f>Table1[[#This Row],[16 км_]]-Table1[[#Totals],[16 км_]]</f>
        <v>1.6307870370370375E-2</v>
      </c>
      <c r="BR59" s="1">
        <f>Table1[[#This Row],[18,5 км_]]-Table1[[#Totals],[18,5 км_]]</f>
        <v>1.6689814814814824E-2</v>
      </c>
      <c r="BS59" s="1">
        <f>Table1[[#This Row],[22,7 км_]]-Table1[[#Totals],[22,7 км_]]</f>
        <v>1.7476851851851855E-2</v>
      </c>
      <c r="BT59" s="1">
        <f>Table1[[#This Row],[38,7 км_]]-Table1[[#Totals],[38,7 км_]]</f>
        <v>2.0902777777777784E-2</v>
      </c>
      <c r="BU59" s="1">
        <f>Table1[[#This Row],[41,2 км_]]-Table1[[#Totals],[41,2 км_]]</f>
        <v>2.1238425925925924E-2</v>
      </c>
      <c r="BV59" s="1">
        <f>Table1[[#This Row],[45,4 км_]]-Table1[[#Totals],[45,4 км_]]</f>
        <v>2.2175925925925932E-2</v>
      </c>
      <c r="BW59" s="1">
        <f>Table1[[#This Row],[48,2 км_]]-Table1[[#Totals],[48,2 км_]]</f>
        <v>2.2673611111111103E-2</v>
      </c>
      <c r="BX59" s="1">
        <f>Table1[[#This Row],[52,2 км_]]-Table1[[#Totals],[52,2 км_]]</f>
        <v>2.3287037037037037E-2</v>
      </c>
      <c r="BY59" s="1">
        <f>Table1[[#This Row],[61,4 км_]]-Table1[[#Totals],[61,4 км_]]</f>
        <v>2.5729166666666664E-2</v>
      </c>
      <c r="BZ59" s="1">
        <f>Table1[[#This Row],[63,9 км_]]-Table1[[#Totals],[63,9 км_]]</f>
        <v>2.6331018518518517E-2</v>
      </c>
      <c r="CA59" s="1">
        <f>Table1[[#This Row],[68,1 км_]]-Table1[[#Totals],[68,1 км_]]</f>
        <v>2.699074074074076E-2</v>
      </c>
      <c r="CB59" s="1">
        <f>Table1[[#This Row],[70,9 км_]]-Table1[[#Totals],[70,9 км_]]</f>
        <v>2.7430555555555569E-2</v>
      </c>
      <c r="CC59" s="1">
        <f>Table1[[#This Row],[74,9 км_]]-Table1[[#Totals],[74,9 км_]]</f>
        <v>2.7858796296296312E-2</v>
      </c>
      <c r="CD59" s="1">
        <f>Table1[[#This Row],[84,1 км_]]-Table1[[#Totals],[84,1 км_]]</f>
        <v>2.9895833333333344E-2</v>
      </c>
      <c r="CE59" s="1">
        <f>Table1[[#This Row],[86,6 км_]]-Table1[[#Totals],[86,6 км_]]</f>
        <v>3.0381944444444475E-2</v>
      </c>
      <c r="CF59" s="1">
        <f>Table1[[#This Row],[90 км_]]-Table1[[#Totals],[90 км_]]</f>
        <v>3.2037037037037031E-2</v>
      </c>
      <c r="CG59" s="1">
        <f>Table1[[#This Row],[T2]]-Table1[[#Totals],[T2]]</f>
        <v>3.2962962962962958E-2</v>
      </c>
      <c r="CH59" s="1">
        <f>Table1[[#This Row],[1 км_]]-Table1[[#Totals],[1 км_]]</f>
        <v>3.3865740740740752E-2</v>
      </c>
      <c r="CI59" s="1">
        <f>Table1[[#This Row],[3,5 км_]]-Table1[[#Totals],[3,5 км_]]</f>
        <v>3.5381944444444438E-2</v>
      </c>
      <c r="CJ59" s="1">
        <f>Table1[[#This Row],[6 км_]]-Table1[[#Totals],[6 км_]]</f>
        <v>3.6562499999999998E-2</v>
      </c>
      <c r="CK59" s="1">
        <f>Table1[[#This Row],[8,5 км_]]-Table1[[#Totals],[8,5 км_]]</f>
        <v>3.7557870370370366E-2</v>
      </c>
      <c r="CL59" s="1">
        <f>Table1[[#This Row],[10,5 км_]]-Table1[[#Totals],[10,5 км_]]</f>
        <v>3.833333333333333E-2</v>
      </c>
      <c r="CM59" s="1">
        <f>Table1[[#This Row],[11,5 км_]]-Table1[[#Totals],[11,5 км_]]</f>
        <v>3.9143518518518494E-2</v>
      </c>
      <c r="CN59" s="1">
        <f>Table1[[#This Row],[14 км_]]-Table1[[#Totals],[14 км_]]</f>
        <v>4.0462962962962951E-2</v>
      </c>
      <c r="CO59" s="1">
        <f>Table1[[#This Row],[16,5 км_]]-Table1[[#Totals],[16,5 км_]]</f>
        <v>4.1412037037037025E-2</v>
      </c>
      <c r="CP59" s="1">
        <f>Table1[[#This Row],[19 км_]]-Table1[[#Totals],[19 км_]]</f>
        <v>4.221064814814815E-2</v>
      </c>
      <c r="CQ59" s="1">
        <f>Table1[[#This Row],[21,1 км_]]-Table1[[#Totals],[21,1 км_]]</f>
        <v>4.2511574074074049E-2</v>
      </c>
    </row>
    <row r="60" spans="1:95" x14ac:dyDescent="0.2">
      <c r="A60">
        <v>59</v>
      </c>
      <c r="B60">
        <v>85</v>
      </c>
      <c r="C60" t="s">
        <v>156</v>
      </c>
      <c r="D60" t="s">
        <v>157</v>
      </c>
      <c r="E60">
        <v>33</v>
      </c>
      <c r="F60" t="s">
        <v>41</v>
      </c>
      <c r="G60" t="s">
        <v>59</v>
      </c>
      <c r="H60" t="s">
        <v>47</v>
      </c>
      <c r="I60" s="1">
        <v>2.9328703703703704E-2</v>
      </c>
      <c r="J60" s="1">
        <v>3.0567129629629628E-2</v>
      </c>
      <c r="K60" s="1">
        <v>1.9560185185185184E-2</v>
      </c>
      <c r="L60" s="1">
        <f>SUM(Table1[[#This Row],[T1]],Table1[[#This Row],[16 км]])</f>
        <v>5.0127314814814812E-2</v>
      </c>
      <c r="M60" s="1">
        <v>2.2268518518518521E-2</v>
      </c>
      <c r="N60" s="1">
        <f>SUM(Table1[[#This Row],[T1]],Table1[[#This Row],[18,5 км]])</f>
        <v>5.2835648148148145E-2</v>
      </c>
      <c r="O60" s="1">
        <v>2.7106481481481481E-2</v>
      </c>
      <c r="P60" s="1">
        <f>SUM(Table1[[#This Row],[T1]],Table1[[#This Row],[22,7 км]])</f>
        <v>5.7673611111111106E-2</v>
      </c>
      <c r="Q60" s="1">
        <v>4.6469907407407411E-2</v>
      </c>
      <c r="R60" s="1">
        <f>SUM(Table1[[#This Row],[T1]],Table1[[#This Row],[38,7 км]])</f>
        <v>7.7037037037037043E-2</v>
      </c>
      <c r="S60" s="1">
        <v>4.9097222222222216E-2</v>
      </c>
      <c r="T60" s="1">
        <f>SUM(Table1[[#This Row],[T1]],Table1[[#This Row],[41,2 км]])</f>
        <v>7.9664351851851847E-2</v>
      </c>
      <c r="U60" s="1">
        <v>5.4131944444444441E-2</v>
      </c>
      <c r="V60" s="1">
        <f>SUM(Table1[[#This Row],[T1]],Table1[[#This Row],[45,4 км]])</f>
        <v>8.4699074074074066E-2</v>
      </c>
      <c r="W60" s="1">
        <v>5.7326388888888892E-2</v>
      </c>
      <c r="X60" s="1">
        <f>SUM(Table1[[#This Row],[T1]],Table1[[#This Row],[48,2 км]])</f>
        <v>8.7893518518518524E-2</v>
      </c>
      <c r="Y60" s="1">
        <v>6.1956018518518514E-2</v>
      </c>
      <c r="Z60" s="1">
        <f>SUM(Table1[[#This Row],[T1]],Table1[[#This Row],[52,2 км]])</f>
        <v>9.2523148148148146E-2</v>
      </c>
      <c r="AA60" s="1">
        <v>7.3923611111111107E-2</v>
      </c>
      <c r="AB60" s="1">
        <f>SUM(Table1[[#This Row],[T1]],Table1[[#This Row],[61,4 км]])</f>
        <v>0.10449074074074073</v>
      </c>
      <c r="AC60" s="1">
        <v>7.6666666666666661E-2</v>
      </c>
      <c r="AD60" s="1">
        <f>SUM(Table1[[#This Row],[T1]],Table1[[#This Row],[63,9 км]])</f>
        <v>0.10723379629629629</v>
      </c>
      <c r="AE60" s="1">
        <v>8.1689814814814812E-2</v>
      </c>
      <c r="AF60" s="1">
        <f>SUM(Table1[[#This Row],[T1]],Table1[[#This Row],[68,1 км]])</f>
        <v>0.11225694444444444</v>
      </c>
      <c r="AG60" s="1">
        <v>8.4803240740740748E-2</v>
      </c>
      <c r="AH60" s="1">
        <f>SUM(Table1[[#This Row],[T1]],Table1[[#This Row],[70,9 км]])</f>
        <v>0.11537037037037037</v>
      </c>
      <c r="AI60" s="1">
        <v>8.9351851851851849E-2</v>
      </c>
      <c r="AJ60" s="1">
        <f>SUM(Table1[[#This Row],[T1]],Table1[[#This Row],[74,9 км]])</f>
        <v>0.11991898148148147</v>
      </c>
      <c r="AK60" s="1">
        <v>0.10137731481481482</v>
      </c>
      <c r="AL60" s="1">
        <f>SUM(Table1[[#This Row],[T1]],Table1[[#This Row],[84,1 км]])</f>
        <v>0.13194444444444445</v>
      </c>
      <c r="AM60" s="1">
        <v>0.10415509259259259</v>
      </c>
      <c r="AN60" s="1">
        <f>SUM(Table1[[#This Row],[T1]],Table1[[#This Row],[86,6 км]])</f>
        <v>0.13472222222222222</v>
      </c>
      <c r="AO60" s="1">
        <v>0.10756944444444444</v>
      </c>
      <c r="AP60" s="1">
        <f>SUM(Table1[[#This Row],[T1]],Table1[[#This Row],[90 км]])</f>
        <v>0.13813657407407406</v>
      </c>
      <c r="AQ60" s="1">
        <v>0.13813657407407406</v>
      </c>
      <c r="AR60" s="1">
        <v>0.13957175925925927</v>
      </c>
      <c r="AS60" s="1">
        <v>3.7962962962962963E-3</v>
      </c>
      <c r="AT60" s="1">
        <f>SUM(Table1[[#This Row],[T2]],Table1[[#This Row],[1 км]])</f>
        <v>0.14336805555555557</v>
      </c>
      <c r="AU60" s="1">
        <v>1.2812499999999999E-2</v>
      </c>
      <c r="AV60" s="1">
        <f>SUM(Table1[[#This Row],[T2]],Table1[[#This Row],[3,5 км]])</f>
        <v>0.15238425925925927</v>
      </c>
      <c r="AW60" s="1">
        <v>1.9675925925925927E-2</v>
      </c>
      <c r="AX60" s="1">
        <f>SUM(Table1[[#This Row],[T2]],Table1[[#This Row],[6 км]])</f>
        <v>0.1592476851851852</v>
      </c>
      <c r="AY60" s="1">
        <v>2.7025462962962959E-2</v>
      </c>
      <c r="AZ60" s="1">
        <f>SUM(Table1[[#This Row],[T2]],Table1[[#This Row],[8,5 км]])</f>
        <v>0.16659722222222223</v>
      </c>
      <c r="BA60" s="1">
        <v>3.2164351851851854E-2</v>
      </c>
      <c r="BB60" s="1">
        <f>SUM(Table1[[#This Row],[T2]],Table1[[#This Row],[10,5 км]])</f>
        <v>0.17173611111111112</v>
      </c>
      <c r="BC60" s="1">
        <v>3.6562499999999998E-2</v>
      </c>
      <c r="BD60" s="1">
        <f>SUM(Table1[[#This Row],[T2]],Table1[[#This Row],[11,5 км]])</f>
        <v>0.17613425925925927</v>
      </c>
      <c r="BE60" s="1">
        <v>4.628472222222222E-2</v>
      </c>
      <c r="BF60" s="1">
        <f>SUM(Table1[[#This Row],[T2]],Table1[[#This Row],[14 км]])</f>
        <v>0.18585648148148148</v>
      </c>
      <c r="BG60" s="1">
        <v>5.3391203703703705E-2</v>
      </c>
      <c r="BH60" s="1">
        <f>SUM(Table1[[#This Row],[T2]],Table1[[#This Row],[16,5 км]])</f>
        <v>0.19296296296296298</v>
      </c>
      <c r="BI60" s="1">
        <v>6.2152777777777779E-2</v>
      </c>
      <c r="BJ60" s="1">
        <f>SUM(Table1[[#This Row],[T2]],Table1[[#This Row],[19 км]])</f>
        <v>0.20172453703703705</v>
      </c>
      <c r="BK60" s="1">
        <v>6.8275462962962954E-2</v>
      </c>
      <c r="BL60" s="1">
        <f>SUM(Table1[[#This Row],[T2]],Table1[[#This Row],[Финиш]])</f>
        <v>0.20784722222222224</v>
      </c>
      <c r="BM60" s="1">
        <v>0.20784722222222221</v>
      </c>
      <c r="BN60" s="1">
        <v>0</v>
      </c>
      <c r="BO60" s="1">
        <f>Table1[[#This Row],[Плавание]]-Table1[[#Totals],[Плавание]]</f>
        <v>1.1724537037037037E-2</v>
      </c>
      <c r="BP60" s="1">
        <f>Table1[[#This Row],[T1]]-Table1[[#Totals],[T1]]</f>
        <v>1.1909722222222221E-2</v>
      </c>
      <c r="BQ60" s="1">
        <f>Table1[[#This Row],[16 км_]]-Table1[[#Totals],[16 км_]]</f>
        <v>1.4560185185185183E-2</v>
      </c>
      <c r="BR60" s="1">
        <f>Table1[[#This Row],[18,5 км_]]-Table1[[#Totals],[18,5 км_]]</f>
        <v>1.4918981481481478E-2</v>
      </c>
      <c r="BS60" s="1">
        <f>Table1[[#This Row],[22,7 км_]]-Table1[[#Totals],[22,7 км_]]</f>
        <v>1.5636574074074067E-2</v>
      </c>
      <c r="BT60" s="1">
        <f>Table1[[#This Row],[38,7 км_]]-Table1[[#Totals],[38,7 км_]]</f>
        <v>1.8449074074074076E-2</v>
      </c>
      <c r="BU60" s="1">
        <f>Table1[[#This Row],[41,2 км_]]-Table1[[#Totals],[41,2 км_]]</f>
        <v>1.8715277777777775E-2</v>
      </c>
      <c r="BV60" s="1">
        <f>Table1[[#This Row],[45,4 км_]]-Table1[[#Totals],[45,4 км_]]</f>
        <v>1.9537037037037033E-2</v>
      </c>
      <c r="BW60" s="1">
        <f>Table1[[#This Row],[48,2 км_]]-Table1[[#Totals],[48,2 км_]]</f>
        <v>2.0046296296296298E-2</v>
      </c>
      <c r="BX60" s="1">
        <f>Table1[[#This Row],[52,2 км_]]-Table1[[#Totals],[52,2 км_]]</f>
        <v>2.0706018518518512E-2</v>
      </c>
      <c r="BY60" s="1">
        <f>Table1[[#This Row],[61,4 км_]]-Table1[[#Totals],[61,4 км_]]</f>
        <v>2.2719907407407383E-2</v>
      </c>
      <c r="BZ60" s="1">
        <f>Table1[[#This Row],[63,9 км_]]-Table1[[#Totals],[63,9 км_]]</f>
        <v>2.3067129629629618E-2</v>
      </c>
      <c r="CA60" s="1">
        <f>Table1[[#This Row],[68,1 км_]]-Table1[[#Totals],[68,1 км_]]</f>
        <v>2.3668981481481485E-2</v>
      </c>
      <c r="CB60" s="1">
        <f>Table1[[#This Row],[70,9 км_]]-Table1[[#Totals],[70,9 км_]]</f>
        <v>2.3900462962962971E-2</v>
      </c>
      <c r="CC60" s="1">
        <f>Table1[[#This Row],[74,9 км_]]-Table1[[#Totals],[74,9 км_]]</f>
        <v>2.4212962962962964E-2</v>
      </c>
      <c r="CD60" s="1">
        <f>Table1[[#This Row],[84,1 км_]]-Table1[[#Totals],[84,1 км_]]</f>
        <v>2.5625000000000009E-2</v>
      </c>
      <c r="CE60" s="1">
        <f>Table1[[#This Row],[86,6 км_]]-Table1[[#Totals],[86,6 км_]]</f>
        <v>2.6076388888888885E-2</v>
      </c>
      <c r="CF60" s="1">
        <f>Table1[[#This Row],[90 км_]]-Table1[[#Totals],[90 км_]]</f>
        <v>2.6782407407407394E-2</v>
      </c>
      <c r="CG60" s="1">
        <f>Table1[[#This Row],[T2]]-Table1[[#Totals],[T2]]</f>
        <v>2.7025462962962973E-2</v>
      </c>
      <c r="CH60" s="1">
        <f>Table1[[#This Row],[1 км_]]-Table1[[#Totals],[1 км_]]</f>
        <v>2.7511574074074091E-2</v>
      </c>
      <c r="CI60" s="1">
        <f>Table1[[#This Row],[3,5 км_]]-Table1[[#Totals],[3,5 км_]]</f>
        <v>2.8912037037037056E-2</v>
      </c>
      <c r="CJ60" s="1">
        <f>Table1[[#This Row],[6 км_]]-Table1[[#Totals],[6 км_]]</f>
        <v>3.0532407407407425E-2</v>
      </c>
      <c r="CK60" s="1">
        <f>Table1[[#This Row],[8,5 км_]]-Table1[[#Totals],[8,5 км_]]</f>
        <v>3.2187500000000008E-2</v>
      </c>
      <c r="CL60" s="1">
        <f>Table1[[#This Row],[10,5 км_]]-Table1[[#Totals],[10,5 км_]]</f>
        <v>3.3356481481481487E-2</v>
      </c>
      <c r="CM60" s="1">
        <f>Table1[[#This Row],[11,5 км_]]-Table1[[#Totals],[11,5 км_]]</f>
        <v>3.4363425925925922E-2</v>
      </c>
      <c r="CN60" s="1">
        <f>Table1[[#This Row],[14 км_]]-Table1[[#Totals],[14 км_]]</f>
        <v>3.6377314814814821E-2</v>
      </c>
      <c r="CO60" s="1">
        <f>Table1[[#This Row],[16,5 км_]]-Table1[[#Totals],[16,5 км_]]</f>
        <v>3.7962962962962976E-2</v>
      </c>
      <c r="CP60" s="1">
        <f>Table1[[#This Row],[19 км_]]-Table1[[#Totals],[19 км_]]</f>
        <v>4.0729166666666677E-2</v>
      </c>
      <c r="CQ60" s="1">
        <f>Table1[[#This Row],[21,1 км_]]-Table1[[#Totals],[21,1 км_]]</f>
        <v>4.2511574074074077E-2</v>
      </c>
    </row>
    <row r="61" spans="1:95" x14ac:dyDescent="0.2">
      <c r="A61">
        <v>60</v>
      </c>
      <c r="B61">
        <v>138</v>
      </c>
      <c r="C61" t="s">
        <v>158</v>
      </c>
      <c r="D61" t="s">
        <v>159</v>
      </c>
      <c r="E61">
        <v>40</v>
      </c>
      <c r="F61" t="s">
        <v>46</v>
      </c>
      <c r="G61" t="s">
        <v>53</v>
      </c>
      <c r="H61" t="s">
        <v>54</v>
      </c>
      <c r="I61" s="1">
        <v>2.8599537037037034E-2</v>
      </c>
      <c r="J61" s="1">
        <v>3.142361111111111E-2</v>
      </c>
      <c r="K61" s="1">
        <v>1.9942129629629629E-2</v>
      </c>
      <c r="L61" s="1">
        <f>SUM(Table1[[#This Row],[T1]],Table1[[#This Row],[16 км]])</f>
        <v>5.136574074074074E-2</v>
      </c>
      <c r="M61" s="1">
        <v>2.2777777777777775E-2</v>
      </c>
      <c r="N61" s="1">
        <f>SUM(Table1[[#This Row],[T1]],Table1[[#This Row],[18,5 км]])</f>
        <v>5.4201388888888882E-2</v>
      </c>
      <c r="O61" s="1">
        <v>2.7800925925925923E-2</v>
      </c>
      <c r="P61" s="1">
        <f>SUM(Table1[[#This Row],[T1]],Table1[[#This Row],[22,7 км]])</f>
        <v>5.9224537037037034E-2</v>
      </c>
      <c r="Q61" s="1">
        <v>4.7546296296296302E-2</v>
      </c>
      <c r="R61" s="1">
        <f>SUM(Table1[[#This Row],[T1]],Table1[[#This Row],[38,7 км]])</f>
        <v>7.8969907407407419E-2</v>
      </c>
      <c r="S61" s="1">
        <v>5.0300925925925923E-2</v>
      </c>
      <c r="T61" s="1">
        <f>SUM(Table1[[#This Row],[T1]],Table1[[#This Row],[41,2 км]])</f>
        <v>8.1724537037037026E-2</v>
      </c>
      <c r="U61" s="1">
        <v>5.5324074074074074E-2</v>
      </c>
      <c r="V61" s="1">
        <f>SUM(Table1[[#This Row],[T1]],Table1[[#This Row],[45,4 км]])</f>
        <v>8.6747685185185192E-2</v>
      </c>
      <c r="W61" s="1">
        <v>5.8541666666666665E-2</v>
      </c>
      <c r="X61" s="1">
        <f>SUM(Table1[[#This Row],[T1]],Table1[[#This Row],[48,2 км]])</f>
        <v>8.9965277777777769E-2</v>
      </c>
      <c r="Y61" s="1">
        <v>6.3275462962962964E-2</v>
      </c>
      <c r="Z61" s="1">
        <f>SUM(Table1[[#This Row],[T1]],Table1[[#This Row],[52,2 км]])</f>
        <v>9.4699074074074074E-2</v>
      </c>
      <c r="AA61" s="1">
        <v>7.5173611111111108E-2</v>
      </c>
      <c r="AB61" s="1">
        <f>SUM(Table1[[#This Row],[T1]],Table1[[#This Row],[61,4 км]])</f>
        <v>0.10659722222222222</v>
      </c>
      <c r="AC61" s="1">
        <v>7.7905092592592595E-2</v>
      </c>
      <c r="AD61" s="1">
        <f>SUM(Table1[[#This Row],[T1]],Table1[[#This Row],[63,9 км]])</f>
        <v>0.10932870370370371</v>
      </c>
      <c r="AE61" s="1">
        <v>8.2824074074074064E-2</v>
      </c>
      <c r="AF61" s="1">
        <f>SUM(Table1[[#This Row],[T1]],Table1[[#This Row],[68,1 км]])</f>
        <v>0.11424768518518517</v>
      </c>
      <c r="AG61" s="1">
        <v>8.5914351851851853E-2</v>
      </c>
      <c r="AH61" s="1">
        <f>SUM(Table1[[#This Row],[T1]],Table1[[#This Row],[70,9 км]])</f>
        <v>0.11733796296296296</v>
      </c>
      <c r="AI61" s="1">
        <v>9.0613425925925917E-2</v>
      </c>
      <c r="AJ61" s="1">
        <f>SUM(Table1[[#This Row],[T1]],Table1[[#This Row],[74,9 км]])</f>
        <v>0.12203703703703703</v>
      </c>
      <c r="AK61" s="1">
        <v>0.10241898148148149</v>
      </c>
      <c r="AL61" s="1">
        <f>SUM(Table1[[#This Row],[T1]],Table1[[#This Row],[84,1 км]])</f>
        <v>0.1338425925925926</v>
      </c>
      <c r="AM61" s="1">
        <v>0.10513888888888889</v>
      </c>
      <c r="AN61" s="1">
        <f>SUM(Table1[[#This Row],[T1]],Table1[[#This Row],[86,6 км]])</f>
        <v>0.1365625</v>
      </c>
      <c r="AO61" s="1">
        <v>0.10835648148148147</v>
      </c>
      <c r="AP61" s="1">
        <f>SUM(Table1[[#This Row],[T1]],Table1[[#This Row],[90 км]])</f>
        <v>0.13978009259259258</v>
      </c>
      <c r="AQ61" s="1">
        <v>0.13978009259259258</v>
      </c>
      <c r="AR61" s="1">
        <v>0.14175925925925925</v>
      </c>
      <c r="AS61" s="1">
        <v>4.363425925925926E-3</v>
      </c>
      <c r="AT61" s="1">
        <f>SUM(Table1[[#This Row],[T2]],Table1[[#This Row],[1 км]])</f>
        <v>0.14612268518518517</v>
      </c>
      <c r="AU61" s="1">
        <v>1.4247685185185184E-2</v>
      </c>
      <c r="AV61" s="1">
        <f>SUM(Table1[[#This Row],[T2]],Table1[[#This Row],[3,5 км]])</f>
        <v>0.15600694444444443</v>
      </c>
      <c r="AW61" s="1">
        <v>2.1226851851851854E-2</v>
      </c>
      <c r="AX61" s="1">
        <f>SUM(Table1[[#This Row],[T2]],Table1[[#This Row],[6 км]])</f>
        <v>0.16298611111111111</v>
      </c>
      <c r="AY61" s="1">
        <v>2.8645833333333332E-2</v>
      </c>
      <c r="AZ61" s="1">
        <f>SUM(Table1[[#This Row],[T2]],Table1[[#This Row],[8,5 км]])</f>
        <v>0.17040509259259259</v>
      </c>
      <c r="BA61" s="1">
        <v>3.3784722222222223E-2</v>
      </c>
      <c r="BB61" s="1">
        <f>SUM(Table1[[#This Row],[T2]],Table1[[#This Row],[10,5 км]])</f>
        <v>0.17554398148148148</v>
      </c>
      <c r="BC61" s="1">
        <v>3.8043981481481477E-2</v>
      </c>
      <c r="BD61" s="1">
        <f>SUM(Table1[[#This Row],[T2]],Table1[[#This Row],[11,5 км]])</f>
        <v>0.17980324074074072</v>
      </c>
      <c r="BE61" s="1">
        <v>4.7557870370370368E-2</v>
      </c>
      <c r="BF61" s="1">
        <f>SUM(Table1[[#This Row],[T2]],Table1[[#This Row],[14 км]])</f>
        <v>0.18931712962962963</v>
      </c>
      <c r="BG61" s="1">
        <v>5.4444444444444441E-2</v>
      </c>
      <c r="BH61" s="1">
        <f>SUM(Table1[[#This Row],[T2]],Table1[[#This Row],[16,5 км]])</f>
        <v>0.19620370370370369</v>
      </c>
      <c r="BI61" s="1">
        <v>6.1527777777777772E-2</v>
      </c>
      <c r="BJ61" s="1">
        <f>SUM(Table1[[#This Row],[T2]],Table1[[#This Row],[19 км]])</f>
        <v>0.20328703703703702</v>
      </c>
      <c r="BK61" s="1">
        <v>6.6504629629629622E-2</v>
      </c>
      <c r="BL61" s="1">
        <f>SUM(Table1[[#This Row],[T2]],Table1[[#This Row],[Финиш]])</f>
        <v>0.20826388888888886</v>
      </c>
      <c r="BM61" s="1">
        <v>0.20826388888888889</v>
      </c>
      <c r="BN61" s="1">
        <v>0</v>
      </c>
      <c r="BO61" s="1">
        <f>Table1[[#This Row],[Плавание]]-Table1[[#Totals],[Плавание]]</f>
        <v>1.0995370370370367E-2</v>
      </c>
      <c r="BP61" s="1">
        <f>Table1[[#This Row],[T1]]-Table1[[#Totals],[T1]]</f>
        <v>1.2766203703703703E-2</v>
      </c>
      <c r="BQ61" s="1">
        <f>Table1[[#This Row],[16 км_]]-Table1[[#Totals],[16 км_]]</f>
        <v>1.579861111111111E-2</v>
      </c>
      <c r="BR61" s="1">
        <f>Table1[[#This Row],[18,5 км_]]-Table1[[#Totals],[18,5 км_]]</f>
        <v>1.6284722222222214E-2</v>
      </c>
      <c r="BS61" s="1">
        <f>Table1[[#This Row],[22,7 км_]]-Table1[[#Totals],[22,7 км_]]</f>
        <v>1.7187499999999994E-2</v>
      </c>
      <c r="BT61" s="1">
        <f>Table1[[#This Row],[38,7 км_]]-Table1[[#Totals],[38,7 км_]]</f>
        <v>2.0381944444444453E-2</v>
      </c>
      <c r="BU61" s="1">
        <f>Table1[[#This Row],[41,2 км_]]-Table1[[#Totals],[41,2 км_]]</f>
        <v>2.0775462962962954E-2</v>
      </c>
      <c r="BV61" s="1">
        <f>Table1[[#This Row],[45,4 км_]]-Table1[[#Totals],[45,4 км_]]</f>
        <v>2.1585648148148159E-2</v>
      </c>
      <c r="BW61" s="1">
        <f>Table1[[#This Row],[48,2 км_]]-Table1[[#Totals],[48,2 км_]]</f>
        <v>2.2118055555555544E-2</v>
      </c>
      <c r="BX61" s="1">
        <f>Table1[[#This Row],[52,2 км_]]-Table1[[#Totals],[52,2 км_]]</f>
        <v>2.2881944444444441E-2</v>
      </c>
      <c r="BY61" s="1">
        <f>Table1[[#This Row],[61,4 км_]]-Table1[[#Totals],[61,4 км_]]</f>
        <v>2.482638888888887E-2</v>
      </c>
      <c r="BZ61" s="1">
        <f>Table1[[#This Row],[63,9 км_]]-Table1[[#Totals],[63,9 км_]]</f>
        <v>2.5162037037037038E-2</v>
      </c>
      <c r="CA61" s="1">
        <f>Table1[[#This Row],[68,1 км_]]-Table1[[#Totals],[68,1 км_]]</f>
        <v>2.5659722222222223E-2</v>
      </c>
      <c r="CB61" s="1">
        <f>Table1[[#This Row],[70,9 км_]]-Table1[[#Totals],[70,9 км_]]</f>
        <v>2.5868055555555561E-2</v>
      </c>
      <c r="CC61" s="1">
        <f>Table1[[#This Row],[74,9 км_]]-Table1[[#Totals],[74,9 км_]]</f>
        <v>2.6331018518518517E-2</v>
      </c>
      <c r="CD61" s="1">
        <f>Table1[[#This Row],[84,1 км_]]-Table1[[#Totals],[84,1 км_]]</f>
        <v>2.7523148148148158E-2</v>
      </c>
      <c r="CE61" s="1">
        <f>Table1[[#This Row],[86,6 км_]]-Table1[[#Totals],[86,6 км_]]</f>
        <v>2.7916666666666673E-2</v>
      </c>
      <c r="CF61" s="1">
        <f>Table1[[#This Row],[90 км_]]-Table1[[#Totals],[90 км_]]</f>
        <v>2.842592592592591E-2</v>
      </c>
      <c r="CG61" s="1">
        <f>Table1[[#This Row],[T2]]-Table1[[#Totals],[T2]]</f>
        <v>2.9212962962962954E-2</v>
      </c>
      <c r="CH61" s="1">
        <f>Table1[[#This Row],[1 км_]]-Table1[[#Totals],[1 км_]]</f>
        <v>3.0266203703703698E-2</v>
      </c>
      <c r="CI61" s="1">
        <f>Table1[[#This Row],[3,5 км_]]-Table1[[#Totals],[3,5 км_]]</f>
        <v>3.2534722222222215E-2</v>
      </c>
      <c r="CJ61" s="1">
        <f>Table1[[#This Row],[6 км_]]-Table1[[#Totals],[6 км_]]</f>
        <v>3.4270833333333334E-2</v>
      </c>
      <c r="CK61" s="1">
        <f>Table1[[#This Row],[8,5 км_]]-Table1[[#Totals],[8,5 км_]]</f>
        <v>3.5995370370370372E-2</v>
      </c>
      <c r="CL61" s="1">
        <f>Table1[[#This Row],[10,5 км_]]-Table1[[#Totals],[10,5 км_]]</f>
        <v>3.7164351851851851E-2</v>
      </c>
      <c r="CM61" s="1">
        <f>Table1[[#This Row],[11,5 км_]]-Table1[[#Totals],[11,5 км_]]</f>
        <v>3.8032407407407376E-2</v>
      </c>
      <c r="CN61" s="1">
        <f>Table1[[#This Row],[14 км_]]-Table1[[#Totals],[14 км_]]</f>
        <v>3.9837962962962964E-2</v>
      </c>
      <c r="CO61" s="1">
        <f>Table1[[#This Row],[16,5 км_]]-Table1[[#Totals],[16,5 км_]]</f>
        <v>4.1203703703703687E-2</v>
      </c>
      <c r="CP61" s="1">
        <f>Table1[[#This Row],[19 км_]]-Table1[[#Totals],[19 км_]]</f>
        <v>4.2291666666666644E-2</v>
      </c>
      <c r="CQ61" s="1">
        <f>Table1[[#This Row],[21,1 км_]]-Table1[[#Totals],[21,1 км_]]</f>
        <v>4.2928240740740697E-2</v>
      </c>
    </row>
    <row r="62" spans="1:95" x14ac:dyDescent="0.2">
      <c r="A62">
        <v>61</v>
      </c>
      <c r="B62">
        <v>217</v>
      </c>
      <c r="C62" t="s">
        <v>160</v>
      </c>
      <c r="D62" t="s">
        <v>88</v>
      </c>
      <c r="E62">
        <v>35</v>
      </c>
      <c r="F62" t="s">
        <v>46</v>
      </c>
      <c r="H62" t="s">
        <v>62</v>
      </c>
      <c r="I62" s="1">
        <v>2.5034722222222222E-2</v>
      </c>
      <c r="J62" s="1">
        <v>2.8657407407407406E-2</v>
      </c>
      <c r="K62" s="1">
        <v>2.0335648148148148E-2</v>
      </c>
      <c r="L62" s="1">
        <f>SUM(Table1[[#This Row],[T1]],Table1[[#This Row],[16 км]])</f>
        <v>4.8993055555555554E-2</v>
      </c>
      <c r="M62" s="1">
        <v>2.3217592592592592E-2</v>
      </c>
      <c r="N62" s="1">
        <f>SUM(Table1[[#This Row],[T1]],Table1[[#This Row],[18,5 км]])</f>
        <v>5.1874999999999998E-2</v>
      </c>
      <c r="O62" s="1">
        <v>2.8344907407407412E-2</v>
      </c>
      <c r="P62" s="1">
        <f>SUM(Table1[[#This Row],[T1]],Table1[[#This Row],[22,7 км]])</f>
        <v>5.7002314814814818E-2</v>
      </c>
      <c r="Q62" s="1">
        <v>4.8715277777777781E-2</v>
      </c>
      <c r="R62" s="1">
        <f>SUM(Table1[[#This Row],[T1]],Table1[[#This Row],[38,7 км]])</f>
        <v>7.7372685185185183E-2</v>
      </c>
      <c r="S62" s="1">
        <v>5.1504629629629629E-2</v>
      </c>
      <c r="T62" s="1">
        <f>SUM(Table1[[#This Row],[T1]],Table1[[#This Row],[41,2 км]])</f>
        <v>8.0162037037037032E-2</v>
      </c>
      <c r="U62" s="1">
        <v>5.6747685185185186E-2</v>
      </c>
      <c r="V62" s="1">
        <f>SUM(Table1[[#This Row],[T1]],Table1[[#This Row],[45,4 км]])</f>
        <v>8.5405092592592588E-2</v>
      </c>
      <c r="W62" s="1">
        <v>6.0011574074074071E-2</v>
      </c>
      <c r="X62" s="1">
        <f>SUM(Table1[[#This Row],[T1]],Table1[[#This Row],[48,2 км]])</f>
        <v>8.8668981481481474E-2</v>
      </c>
      <c r="Y62" s="1">
        <v>6.4942129629629627E-2</v>
      </c>
      <c r="Z62" s="1">
        <f>SUM(Table1[[#This Row],[T1]],Table1[[#This Row],[52,2 км]])</f>
        <v>9.3599537037037037E-2</v>
      </c>
      <c r="AA62" s="1">
        <v>7.7106481481481484E-2</v>
      </c>
      <c r="AB62" s="1">
        <f>SUM(Table1[[#This Row],[T1]],Table1[[#This Row],[61,4 км]])</f>
        <v>0.10576388888888889</v>
      </c>
      <c r="AC62" s="1">
        <v>7.9988425925925921E-2</v>
      </c>
      <c r="AD62" s="1">
        <f>SUM(Table1[[#This Row],[T1]],Table1[[#This Row],[63,9 км]])</f>
        <v>0.10864583333333333</v>
      </c>
      <c r="AE62" s="1">
        <v>8.5138888888888889E-2</v>
      </c>
      <c r="AF62" s="1">
        <f>SUM(Table1[[#This Row],[T1]],Table1[[#This Row],[68,1 км]])</f>
        <v>0.1137962962962963</v>
      </c>
      <c r="AG62" s="1">
        <v>8.8379629629629627E-2</v>
      </c>
      <c r="AH62" s="1">
        <f>SUM(Table1[[#This Row],[T1]],Table1[[#This Row],[70,9 км]])</f>
        <v>0.11703703703703704</v>
      </c>
      <c r="AI62" s="1">
        <v>9.3344907407407404E-2</v>
      </c>
      <c r="AJ62" s="1">
        <f>SUM(Table1[[#This Row],[T1]],Table1[[#This Row],[74,9 км]])</f>
        <v>0.12200231481481481</v>
      </c>
      <c r="AK62" s="1">
        <v>0.10590277777777778</v>
      </c>
      <c r="AL62" s="1">
        <f>SUM(Table1[[#This Row],[T1]],Table1[[#This Row],[84,1 км]])</f>
        <v>0.13456018518518517</v>
      </c>
      <c r="AM62" s="1">
        <v>0.10891203703703704</v>
      </c>
      <c r="AN62" s="1">
        <f>SUM(Table1[[#This Row],[T1]],Table1[[#This Row],[86,6 км]])</f>
        <v>0.13756944444444444</v>
      </c>
      <c r="AO62" s="1">
        <v>0.11229166666666668</v>
      </c>
      <c r="AP62" s="1">
        <f>SUM(Table1[[#This Row],[T1]],Table1[[#This Row],[90 км]])</f>
        <v>0.14094907407407409</v>
      </c>
      <c r="AQ62" s="1">
        <v>0.14093749999999999</v>
      </c>
      <c r="AR62" s="1">
        <v>0.14356481481481481</v>
      </c>
      <c r="AS62" s="1">
        <v>4.3981481481481484E-3</v>
      </c>
      <c r="AT62" s="1">
        <f>SUM(Table1[[#This Row],[T2]],Table1[[#This Row],[1 км]])</f>
        <v>0.14796296296296296</v>
      </c>
      <c r="AU62" s="1">
        <v>1.4444444444444446E-2</v>
      </c>
      <c r="AV62" s="1">
        <f>SUM(Table1[[#This Row],[T2]],Table1[[#This Row],[3,5 км]])</f>
        <v>0.15800925925925927</v>
      </c>
      <c r="AW62" s="1">
        <v>2.1435185185185186E-2</v>
      </c>
      <c r="AX62" s="1">
        <f>SUM(Table1[[#This Row],[T2]],Table1[[#This Row],[6 км]])</f>
        <v>0.16500000000000001</v>
      </c>
      <c r="AY62" s="1">
        <v>2.8587962962962964E-2</v>
      </c>
      <c r="AZ62" s="1">
        <f>SUM(Table1[[#This Row],[T2]],Table1[[#This Row],[8,5 км]])</f>
        <v>0.17215277777777777</v>
      </c>
      <c r="BA62" s="1">
        <v>3.3587962962962965E-2</v>
      </c>
      <c r="BB62" s="1">
        <f>SUM(Table1[[#This Row],[T2]],Table1[[#This Row],[10,5 км]])</f>
        <v>0.17715277777777777</v>
      </c>
      <c r="BC62" s="1">
        <v>3.7800925925925925E-2</v>
      </c>
      <c r="BD62" s="1">
        <f>SUM(Table1[[#This Row],[T2]],Table1[[#This Row],[11,5 км]])</f>
        <v>0.18136574074074074</v>
      </c>
      <c r="BE62" s="1">
        <v>4.6990740740740743E-2</v>
      </c>
      <c r="BF62" s="1">
        <f>SUM(Table1[[#This Row],[T2]],Table1[[#This Row],[14 км]])</f>
        <v>0.19055555555555556</v>
      </c>
      <c r="BG62" s="1">
        <v>5.378472222222222E-2</v>
      </c>
      <c r="BH62" s="1">
        <f>SUM(Table1[[#This Row],[T2]],Table1[[#This Row],[16,5 км]])</f>
        <v>0.19734953703703703</v>
      </c>
      <c r="BI62" s="1">
        <v>6.0775462962962962E-2</v>
      </c>
      <c r="BJ62" s="1">
        <f>SUM(Table1[[#This Row],[T2]],Table1[[#This Row],[19 км]])</f>
        <v>0.20434027777777777</v>
      </c>
      <c r="BK62" s="1">
        <v>6.5185185185185179E-2</v>
      </c>
      <c r="BL62" s="1">
        <f>SUM(Table1[[#This Row],[T2]],Table1[[#This Row],[Финиш]])</f>
        <v>0.20874999999999999</v>
      </c>
      <c r="BM62" s="1">
        <v>0.20873842592592592</v>
      </c>
      <c r="BN62" s="1">
        <v>0</v>
      </c>
      <c r="BO62" s="1">
        <f>Table1[[#This Row],[Плавание]]-Table1[[#Totals],[Плавание]]</f>
        <v>7.4305555555555548E-3</v>
      </c>
      <c r="BP62" s="1">
        <f>Table1[[#This Row],[T1]]-Table1[[#Totals],[T1]]</f>
        <v>9.9999999999999985E-3</v>
      </c>
      <c r="BQ62" s="1">
        <f>Table1[[#This Row],[16 км_]]-Table1[[#Totals],[16 км_]]</f>
        <v>1.3425925925925924E-2</v>
      </c>
      <c r="BR62" s="1">
        <f>Table1[[#This Row],[18,5 км_]]-Table1[[#Totals],[18,5 км_]]</f>
        <v>1.395833333333333E-2</v>
      </c>
      <c r="BS62" s="1">
        <f>Table1[[#This Row],[22,7 км_]]-Table1[[#Totals],[22,7 км_]]</f>
        <v>1.4965277777777779E-2</v>
      </c>
      <c r="BT62" s="1">
        <f>Table1[[#This Row],[38,7 км_]]-Table1[[#Totals],[38,7 км_]]</f>
        <v>1.8784722222222217E-2</v>
      </c>
      <c r="BU62" s="1">
        <f>Table1[[#This Row],[41,2 км_]]-Table1[[#Totals],[41,2 км_]]</f>
        <v>1.9212962962962959E-2</v>
      </c>
      <c r="BV62" s="1">
        <f>Table1[[#This Row],[45,4 км_]]-Table1[[#Totals],[45,4 км_]]</f>
        <v>2.0243055555555556E-2</v>
      </c>
      <c r="BW62" s="1">
        <f>Table1[[#This Row],[48,2 км_]]-Table1[[#Totals],[48,2 км_]]</f>
        <v>2.0821759259259248E-2</v>
      </c>
      <c r="BX62" s="1">
        <f>Table1[[#This Row],[52,2 км_]]-Table1[[#Totals],[52,2 км_]]</f>
        <v>2.1782407407407403E-2</v>
      </c>
      <c r="BY62" s="1">
        <f>Table1[[#This Row],[61,4 км_]]-Table1[[#Totals],[61,4 км_]]</f>
        <v>2.3993055555555545E-2</v>
      </c>
      <c r="BZ62" s="1">
        <f>Table1[[#This Row],[63,9 км_]]-Table1[[#Totals],[63,9 км_]]</f>
        <v>2.4479166666666663E-2</v>
      </c>
      <c r="CA62" s="1">
        <f>Table1[[#This Row],[68,1 км_]]-Table1[[#Totals],[68,1 км_]]</f>
        <v>2.5208333333333346E-2</v>
      </c>
      <c r="CB62" s="1">
        <f>Table1[[#This Row],[70,9 км_]]-Table1[[#Totals],[70,9 км_]]</f>
        <v>2.5567129629629634E-2</v>
      </c>
      <c r="CC62" s="1">
        <f>Table1[[#This Row],[74,9 км_]]-Table1[[#Totals],[74,9 км_]]</f>
        <v>2.6296296296296304E-2</v>
      </c>
      <c r="CD62" s="1">
        <f>Table1[[#This Row],[84,1 км_]]-Table1[[#Totals],[84,1 км_]]</f>
        <v>2.8240740740740733E-2</v>
      </c>
      <c r="CE62" s="1">
        <f>Table1[[#This Row],[86,6 км_]]-Table1[[#Totals],[86,6 км_]]</f>
        <v>2.8923611111111108E-2</v>
      </c>
      <c r="CF62" s="1">
        <f>Table1[[#This Row],[90 км_]]-Table1[[#Totals],[90 км_]]</f>
        <v>2.9594907407407417E-2</v>
      </c>
      <c r="CG62" s="1">
        <f>Table1[[#This Row],[T2]]-Table1[[#Totals],[T2]]</f>
        <v>3.1018518518518515E-2</v>
      </c>
      <c r="CH62" s="1">
        <f>Table1[[#This Row],[1 км_]]-Table1[[#Totals],[1 км_]]</f>
        <v>3.2106481481481486E-2</v>
      </c>
      <c r="CI62" s="1">
        <f>Table1[[#This Row],[3,5 км_]]-Table1[[#Totals],[3,5 км_]]</f>
        <v>3.4537037037037047E-2</v>
      </c>
      <c r="CJ62" s="1">
        <f>Table1[[#This Row],[6 км_]]-Table1[[#Totals],[6 км_]]</f>
        <v>3.6284722222222232E-2</v>
      </c>
      <c r="CK62" s="1">
        <f>Table1[[#This Row],[8,5 км_]]-Table1[[#Totals],[8,5 км_]]</f>
        <v>3.7743055555555544E-2</v>
      </c>
      <c r="CL62" s="1">
        <f>Table1[[#This Row],[10,5 км_]]-Table1[[#Totals],[10,5 км_]]</f>
        <v>3.877314814814814E-2</v>
      </c>
      <c r="CM62" s="1">
        <f>Table1[[#This Row],[11,5 км_]]-Table1[[#Totals],[11,5 км_]]</f>
        <v>3.9594907407407398E-2</v>
      </c>
      <c r="CN62" s="1">
        <f>Table1[[#This Row],[14 км_]]-Table1[[#Totals],[14 км_]]</f>
        <v>4.1076388888888898E-2</v>
      </c>
      <c r="CO62" s="1">
        <f>Table1[[#This Row],[16,5 км_]]-Table1[[#Totals],[16,5 км_]]</f>
        <v>4.2349537037037033E-2</v>
      </c>
      <c r="CP62" s="1">
        <f>Table1[[#This Row],[19 км_]]-Table1[[#Totals],[19 км_]]</f>
        <v>4.3344907407407401E-2</v>
      </c>
      <c r="CQ62" s="1">
        <f>Table1[[#This Row],[21,1 км_]]-Table1[[#Totals],[21,1 км_]]</f>
        <v>4.3414351851851829E-2</v>
      </c>
    </row>
    <row r="63" spans="1:95" x14ac:dyDescent="0.2">
      <c r="A63">
        <v>62</v>
      </c>
      <c r="B63">
        <v>186</v>
      </c>
      <c r="C63" t="s">
        <v>161</v>
      </c>
      <c r="D63" t="s">
        <v>88</v>
      </c>
      <c r="E63">
        <v>53</v>
      </c>
      <c r="F63" t="s">
        <v>46</v>
      </c>
      <c r="H63" t="s">
        <v>73</v>
      </c>
      <c r="I63" s="1">
        <v>2.8761574074074075E-2</v>
      </c>
      <c r="J63" s="1">
        <v>3.0810185185185187E-2</v>
      </c>
      <c r="K63" s="1">
        <v>1.892361111111111E-2</v>
      </c>
      <c r="L63" s="1">
        <f>SUM(Table1[[#This Row],[T1]],Table1[[#This Row],[16 км]])</f>
        <v>4.9733796296296297E-2</v>
      </c>
      <c r="M63" s="1">
        <v>2.165509259259259E-2</v>
      </c>
      <c r="N63" s="1">
        <f>SUM(Table1[[#This Row],[T1]],Table1[[#This Row],[18,5 км]])</f>
        <v>5.2465277777777777E-2</v>
      </c>
      <c r="O63" s="1">
        <v>2.6412037037037036E-2</v>
      </c>
      <c r="P63" s="1">
        <f>SUM(Table1[[#This Row],[T1]],Table1[[#This Row],[22,7 км]])</f>
        <v>5.7222222222222223E-2</v>
      </c>
      <c r="Q63" s="1">
        <v>4.5428240740740734E-2</v>
      </c>
      <c r="R63" s="1">
        <f>SUM(Table1[[#This Row],[T1]],Table1[[#This Row],[38,7 км]])</f>
        <v>7.6238425925925918E-2</v>
      </c>
      <c r="S63" s="1">
        <v>4.809027777777778E-2</v>
      </c>
      <c r="T63" s="1">
        <f>SUM(Table1[[#This Row],[T1]],Table1[[#This Row],[41,2 км]])</f>
        <v>7.8900462962962964E-2</v>
      </c>
      <c r="U63" s="1">
        <v>5.3009259259259256E-2</v>
      </c>
      <c r="V63" s="1">
        <f>SUM(Table1[[#This Row],[T1]],Table1[[#This Row],[45,4 км]])</f>
        <v>8.3819444444444446E-2</v>
      </c>
      <c r="W63" s="1">
        <v>5.6157407407407406E-2</v>
      </c>
      <c r="X63" s="1">
        <f>SUM(Table1[[#This Row],[T1]],Table1[[#This Row],[48,2 км]])</f>
        <v>8.6967592592592596E-2</v>
      </c>
      <c r="Y63" s="1">
        <v>6.0879629629629638E-2</v>
      </c>
      <c r="Z63" s="1">
        <f>SUM(Table1[[#This Row],[T1]],Table1[[#This Row],[52,2 км]])</f>
        <v>9.1689814814814821E-2</v>
      </c>
      <c r="AA63" s="1">
        <v>7.2835648148148149E-2</v>
      </c>
      <c r="AB63" s="1">
        <f>SUM(Table1[[#This Row],[T1]],Table1[[#This Row],[61,4 км]])</f>
        <v>0.10364583333333334</v>
      </c>
      <c r="AC63" s="1">
        <v>7.5555555555555556E-2</v>
      </c>
      <c r="AD63" s="1">
        <f>SUM(Table1[[#This Row],[T1]],Table1[[#This Row],[63,9 км]])</f>
        <v>0.10636574074074075</v>
      </c>
      <c r="AE63" s="1">
        <v>8.054398148148148E-2</v>
      </c>
      <c r="AF63" s="1">
        <f>SUM(Table1[[#This Row],[T1]],Table1[[#This Row],[68,1 км]])</f>
        <v>0.11135416666666667</v>
      </c>
      <c r="AG63" s="1">
        <v>8.3703703703703711E-2</v>
      </c>
      <c r="AH63" s="1">
        <f>SUM(Table1[[#This Row],[T1]],Table1[[#This Row],[70,9 км]])</f>
        <v>0.1145138888888889</v>
      </c>
      <c r="AI63" s="1">
        <v>8.8333333333333333E-2</v>
      </c>
      <c r="AJ63" s="1">
        <f>SUM(Table1[[#This Row],[T1]],Table1[[#This Row],[74,9 км]])</f>
        <v>0.11914351851851852</v>
      </c>
      <c r="AK63" s="1">
        <v>0.10008101851851851</v>
      </c>
      <c r="AL63" s="1">
        <f>SUM(Table1[[#This Row],[T1]],Table1[[#This Row],[84,1 км]])</f>
        <v>0.13089120370370369</v>
      </c>
      <c r="AM63" s="1">
        <v>0.10283564814814815</v>
      </c>
      <c r="AN63" s="1">
        <f>SUM(Table1[[#This Row],[T1]],Table1[[#This Row],[86,6 км]])</f>
        <v>0.13364583333333332</v>
      </c>
      <c r="AO63" s="1">
        <v>0.10606481481481482</v>
      </c>
      <c r="AP63" s="1">
        <f>SUM(Table1[[#This Row],[T1]],Table1[[#This Row],[90 км]])</f>
        <v>0.136875</v>
      </c>
      <c r="AQ63" s="1">
        <v>0.136875</v>
      </c>
      <c r="AR63" s="1">
        <v>0.13875000000000001</v>
      </c>
      <c r="AS63" s="1">
        <v>4.3981481481481484E-3</v>
      </c>
      <c r="AT63" s="1">
        <f>SUM(Table1[[#This Row],[T2]],Table1[[#This Row],[1 км]])</f>
        <v>0.14314814814814816</v>
      </c>
      <c r="AU63" s="1">
        <v>1.4212962962962962E-2</v>
      </c>
      <c r="AV63" s="1">
        <f>SUM(Table1[[#This Row],[T2]],Table1[[#This Row],[3,5 км]])</f>
        <v>0.15296296296296297</v>
      </c>
      <c r="AW63" s="1">
        <v>2.1261574074074075E-2</v>
      </c>
      <c r="AX63" s="1">
        <f>SUM(Table1[[#This Row],[T2]],Table1[[#This Row],[6 км]])</f>
        <v>0.1600115740740741</v>
      </c>
      <c r="AY63" s="1">
        <v>2.8912037037037038E-2</v>
      </c>
      <c r="AZ63" s="1">
        <f>SUM(Table1[[#This Row],[T2]],Table1[[#This Row],[8,5 км]])</f>
        <v>0.16766203703703705</v>
      </c>
      <c r="BA63" s="1">
        <v>3.425925925925926E-2</v>
      </c>
      <c r="BB63" s="1">
        <f>SUM(Table1[[#This Row],[T2]],Table1[[#This Row],[10,5 км]])</f>
        <v>0.17300925925925928</v>
      </c>
      <c r="BC63" s="1">
        <v>3.8831018518518515E-2</v>
      </c>
      <c r="BD63" s="1">
        <f>SUM(Table1[[#This Row],[T2]],Table1[[#This Row],[11,5 км]])</f>
        <v>0.17758101851851854</v>
      </c>
      <c r="BE63" s="1">
        <v>4.9236111111111112E-2</v>
      </c>
      <c r="BF63" s="1">
        <f>SUM(Table1[[#This Row],[T2]],Table1[[#This Row],[14 км]])</f>
        <v>0.18798611111111113</v>
      </c>
      <c r="BG63" s="1">
        <v>5.6828703703703708E-2</v>
      </c>
      <c r="BH63" s="1">
        <f>SUM(Table1[[#This Row],[T2]],Table1[[#This Row],[16,5 км]])</f>
        <v>0.19557870370370373</v>
      </c>
      <c r="BI63" s="1">
        <v>6.4629629629629634E-2</v>
      </c>
      <c r="BJ63" s="1">
        <f>SUM(Table1[[#This Row],[T2]],Table1[[#This Row],[19 км]])</f>
        <v>0.20337962962962963</v>
      </c>
      <c r="BK63" s="1">
        <v>7.0023148148148154E-2</v>
      </c>
      <c r="BL63" s="1">
        <f>SUM(Table1[[#This Row],[T2]],Table1[[#This Row],[Финиш]])</f>
        <v>0.20877314814814818</v>
      </c>
      <c r="BM63" s="1">
        <v>0.20877314814814815</v>
      </c>
      <c r="BN63" s="1">
        <v>0</v>
      </c>
      <c r="BO63" s="1">
        <f>Table1[[#This Row],[Плавание]]-Table1[[#Totals],[Плавание]]</f>
        <v>1.1157407407407408E-2</v>
      </c>
      <c r="BP63" s="1">
        <f>Table1[[#This Row],[T1]]-Table1[[#Totals],[T1]]</f>
        <v>1.215277777777778E-2</v>
      </c>
      <c r="BQ63" s="1">
        <f>Table1[[#This Row],[16 км_]]-Table1[[#Totals],[16 км_]]</f>
        <v>1.4166666666666668E-2</v>
      </c>
      <c r="BR63" s="1">
        <f>Table1[[#This Row],[18,5 км_]]-Table1[[#Totals],[18,5 км_]]</f>
        <v>1.4548611111111109E-2</v>
      </c>
      <c r="BS63" s="1">
        <f>Table1[[#This Row],[22,7 км_]]-Table1[[#Totals],[22,7 км_]]</f>
        <v>1.5185185185185184E-2</v>
      </c>
      <c r="BT63" s="1">
        <f>Table1[[#This Row],[38,7 км_]]-Table1[[#Totals],[38,7 км_]]</f>
        <v>1.7650462962962951E-2</v>
      </c>
      <c r="BU63" s="1">
        <f>Table1[[#This Row],[41,2 км_]]-Table1[[#Totals],[41,2 км_]]</f>
        <v>1.7951388888888892E-2</v>
      </c>
      <c r="BV63" s="1">
        <f>Table1[[#This Row],[45,4 км_]]-Table1[[#Totals],[45,4 км_]]</f>
        <v>1.8657407407407414E-2</v>
      </c>
      <c r="BW63" s="1">
        <f>Table1[[#This Row],[48,2 км_]]-Table1[[#Totals],[48,2 км_]]</f>
        <v>1.9120370370370371E-2</v>
      </c>
      <c r="BX63" s="1">
        <f>Table1[[#This Row],[52,2 км_]]-Table1[[#Totals],[52,2 км_]]</f>
        <v>1.9872685185185188E-2</v>
      </c>
      <c r="BY63" s="1">
        <f>Table1[[#This Row],[61,4 км_]]-Table1[[#Totals],[61,4 км_]]</f>
        <v>2.1874999999999992E-2</v>
      </c>
      <c r="BZ63" s="1">
        <f>Table1[[#This Row],[63,9 км_]]-Table1[[#Totals],[63,9 км_]]</f>
        <v>2.2199074074074079E-2</v>
      </c>
      <c r="CA63" s="1">
        <f>Table1[[#This Row],[68,1 км_]]-Table1[[#Totals],[68,1 км_]]</f>
        <v>2.2766203703703719E-2</v>
      </c>
      <c r="CB63" s="1">
        <f>Table1[[#This Row],[70,9 км_]]-Table1[[#Totals],[70,9 км_]]</f>
        <v>2.3043981481481499E-2</v>
      </c>
      <c r="CC63" s="1">
        <f>Table1[[#This Row],[74,9 км_]]-Table1[[#Totals],[74,9 км_]]</f>
        <v>2.3437500000000014E-2</v>
      </c>
      <c r="CD63" s="1">
        <f>Table1[[#This Row],[84,1 км_]]-Table1[[#Totals],[84,1 км_]]</f>
        <v>2.4571759259259252E-2</v>
      </c>
      <c r="CE63" s="1">
        <f>Table1[[#This Row],[86,6 км_]]-Table1[[#Totals],[86,6 км_]]</f>
        <v>2.4999999999999994E-2</v>
      </c>
      <c r="CF63" s="1">
        <f>Table1[[#This Row],[90 км_]]-Table1[[#Totals],[90 км_]]</f>
        <v>2.5520833333333326E-2</v>
      </c>
      <c r="CG63" s="1">
        <f>Table1[[#This Row],[T2]]-Table1[[#Totals],[T2]]</f>
        <v>2.6203703703703715E-2</v>
      </c>
      <c r="CH63" s="1">
        <f>Table1[[#This Row],[1 км_]]-Table1[[#Totals],[1 км_]]</f>
        <v>2.7291666666666686E-2</v>
      </c>
      <c r="CI63" s="1">
        <f>Table1[[#This Row],[3,5 км_]]-Table1[[#Totals],[3,5 км_]]</f>
        <v>2.9490740740740748E-2</v>
      </c>
      <c r="CJ63" s="1">
        <f>Table1[[#This Row],[6 км_]]-Table1[[#Totals],[6 км_]]</f>
        <v>3.1296296296296322E-2</v>
      </c>
      <c r="CK63" s="1">
        <f>Table1[[#This Row],[8,5 км_]]-Table1[[#Totals],[8,5 км_]]</f>
        <v>3.3252314814814832E-2</v>
      </c>
      <c r="CL63" s="1">
        <f>Table1[[#This Row],[10,5 км_]]-Table1[[#Totals],[10,5 км_]]</f>
        <v>3.4629629629629649E-2</v>
      </c>
      <c r="CM63" s="1">
        <f>Table1[[#This Row],[11,5 км_]]-Table1[[#Totals],[11,5 км_]]</f>
        <v>3.5810185185185195E-2</v>
      </c>
      <c r="CN63" s="1">
        <f>Table1[[#This Row],[14 км_]]-Table1[[#Totals],[14 км_]]</f>
        <v>3.8506944444444469E-2</v>
      </c>
      <c r="CO63" s="1">
        <f>Table1[[#This Row],[16,5 км_]]-Table1[[#Totals],[16,5 км_]]</f>
        <v>4.0578703703703728E-2</v>
      </c>
      <c r="CP63" s="1">
        <f>Table1[[#This Row],[19 км_]]-Table1[[#Totals],[19 км_]]</f>
        <v>4.238425925925926E-2</v>
      </c>
      <c r="CQ63" s="1">
        <f>Table1[[#This Row],[21,1 км_]]-Table1[[#Totals],[21,1 км_]]</f>
        <v>4.3437500000000018E-2</v>
      </c>
    </row>
    <row r="64" spans="1:95" x14ac:dyDescent="0.2">
      <c r="A64">
        <v>63</v>
      </c>
      <c r="B64">
        <v>157</v>
      </c>
      <c r="C64" t="s">
        <v>162</v>
      </c>
      <c r="D64" t="s">
        <v>110</v>
      </c>
      <c r="E64">
        <v>44</v>
      </c>
      <c r="F64" t="s">
        <v>41</v>
      </c>
      <c r="G64" t="s">
        <v>163</v>
      </c>
      <c r="H64" t="s">
        <v>54</v>
      </c>
      <c r="I64" s="1">
        <v>2.7071759259259257E-2</v>
      </c>
      <c r="J64" s="1">
        <v>2.9143518518518517E-2</v>
      </c>
      <c r="K64" s="1">
        <v>2.0902777777777781E-2</v>
      </c>
      <c r="L64" s="1">
        <f>SUM(Table1[[#This Row],[T1]],Table1[[#This Row],[16 км]])</f>
        <v>5.0046296296296297E-2</v>
      </c>
      <c r="M64" s="1">
        <v>2.3819444444444445E-2</v>
      </c>
      <c r="N64" s="1">
        <f>SUM(Table1[[#This Row],[T1]],Table1[[#This Row],[18,5 км]])</f>
        <v>5.2962962962962962E-2</v>
      </c>
      <c r="O64" s="1">
        <v>2.8877314814814817E-2</v>
      </c>
      <c r="P64" s="1">
        <f>SUM(Table1[[#This Row],[T1]],Table1[[#This Row],[22,7 км]])</f>
        <v>5.8020833333333334E-2</v>
      </c>
      <c r="Q64" s="1">
        <v>4.9178240740740738E-2</v>
      </c>
      <c r="R64" s="1">
        <f>SUM(Table1[[#This Row],[T1]],Table1[[#This Row],[38,7 км]])</f>
        <v>7.8321759259259258E-2</v>
      </c>
      <c r="S64" s="1">
        <v>5.2071759259259255E-2</v>
      </c>
      <c r="T64" s="1">
        <f>SUM(Table1[[#This Row],[T1]],Table1[[#This Row],[41,2 км]])</f>
        <v>8.1215277777777775E-2</v>
      </c>
      <c r="U64" s="1">
        <v>5.724537037037037E-2</v>
      </c>
      <c r="V64" s="1">
        <f>SUM(Table1[[#This Row],[T1]],Table1[[#This Row],[45,4 км]])</f>
        <v>8.638888888888889E-2</v>
      </c>
      <c r="W64" s="1">
        <v>6.0648148148148145E-2</v>
      </c>
      <c r="X64" s="1">
        <f>SUM(Table1[[#This Row],[T1]],Table1[[#This Row],[48,2 км]])</f>
        <v>8.9791666666666659E-2</v>
      </c>
      <c r="Y64" s="1">
        <v>6.5567129629629628E-2</v>
      </c>
      <c r="Z64" s="1">
        <f>SUM(Table1[[#This Row],[T1]],Table1[[#This Row],[52,2 км]])</f>
        <v>9.4710648148148141E-2</v>
      </c>
      <c r="AA64" s="1">
        <v>7.7928240740740742E-2</v>
      </c>
      <c r="AB64" s="1">
        <f>SUM(Table1[[#This Row],[T1]],Table1[[#This Row],[61,4 км]])</f>
        <v>0.10707175925925926</v>
      </c>
      <c r="AC64" s="1">
        <v>8.0763888888888885E-2</v>
      </c>
      <c r="AD64" s="1">
        <f>SUM(Table1[[#This Row],[T1]],Table1[[#This Row],[63,9 км]])</f>
        <v>0.1099074074074074</v>
      </c>
      <c r="AE64" s="1">
        <v>8.6064814814814816E-2</v>
      </c>
      <c r="AF64" s="1">
        <f>SUM(Table1[[#This Row],[T1]],Table1[[#This Row],[68,1 км]])</f>
        <v>0.11520833333333333</v>
      </c>
      <c r="AG64" s="1">
        <v>8.9421296296296304E-2</v>
      </c>
      <c r="AH64" s="1">
        <f>SUM(Table1[[#This Row],[T1]],Table1[[#This Row],[70,9 км]])</f>
        <v>0.11856481481481482</v>
      </c>
      <c r="AI64" s="1">
        <v>9.4444444444444442E-2</v>
      </c>
      <c r="AJ64" s="1">
        <f>SUM(Table1[[#This Row],[T1]],Table1[[#This Row],[74,9 км]])</f>
        <v>0.12358796296296296</v>
      </c>
      <c r="AK64" s="1">
        <v>0.10684027777777778</v>
      </c>
      <c r="AL64" s="1">
        <f>SUM(Table1[[#This Row],[T1]],Table1[[#This Row],[84,1 км]])</f>
        <v>0.13598379629629631</v>
      </c>
      <c r="AM64" s="1">
        <v>0.10971064814814814</v>
      </c>
      <c r="AN64" s="1">
        <f>SUM(Table1[[#This Row],[T1]],Table1[[#This Row],[86,6 км]])</f>
        <v>0.13885416666666667</v>
      </c>
      <c r="AO64" s="1">
        <v>0.11312499999999999</v>
      </c>
      <c r="AP64" s="1">
        <f>SUM(Table1[[#This Row],[T1]],Table1[[#This Row],[90 км]])</f>
        <v>0.14226851851851852</v>
      </c>
      <c r="AQ64" s="1">
        <v>0.14226851851851852</v>
      </c>
      <c r="AR64" s="1">
        <v>0.14368055555555556</v>
      </c>
      <c r="AS64" s="1">
        <v>4.108796296296297E-3</v>
      </c>
      <c r="AT64" s="1">
        <f>SUM(Table1[[#This Row],[T2]],Table1[[#This Row],[1 км]])</f>
        <v>0.14778935185185185</v>
      </c>
      <c r="AU64" s="1">
        <v>1.3645833333333331E-2</v>
      </c>
      <c r="AV64" s="1">
        <f>SUM(Table1[[#This Row],[T2]],Table1[[#This Row],[3,5 км]])</f>
        <v>0.15732638888888889</v>
      </c>
      <c r="AW64" s="1">
        <v>2.0509259259259258E-2</v>
      </c>
      <c r="AX64" s="1">
        <f>SUM(Table1[[#This Row],[T2]],Table1[[#This Row],[6 км]])</f>
        <v>0.16418981481481482</v>
      </c>
      <c r="AY64" s="1">
        <v>2.78125E-2</v>
      </c>
      <c r="AZ64" s="1">
        <f>SUM(Table1[[#This Row],[T2]],Table1[[#This Row],[8,5 км]])</f>
        <v>0.17149305555555555</v>
      </c>
      <c r="BA64" s="1">
        <v>3.2928240740740737E-2</v>
      </c>
      <c r="BB64" s="1">
        <f>SUM(Table1[[#This Row],[T2]],Table1[[#This Row],[10,5 км]])</f>
        <v>0.17660879629629631</v>
      </c>
      <c r="BC64" s="1">
        <v>3.7141203703703704E-2</v>
      </c>
      <c r="BD64" s="1">
        <f>SUM(Table1[[#This Row],[T2]],Table1[[#This Row],[11,5 км]])</f>
        <v>0.18082175925925925</v>
      </c>
      <c r="BE64" s="1">
        <v>4.6770833333333338E-2</v>
      </c>
      <c r="BF64" s="1">
        <f>SUM(Table1[[#This Row],[T2]],Table1[[#This Row],[14 км]])</f>
        <v>0.19045138888888891</v>
      </c>
      <c r="BG64" s="1">
        <v>5.3634259259259263E-2</v>
      </c>
      <c r="BH64" s="1">
        <f>SUM(Table1[[#This Row],[T2]],Table1[[#This Row],[16,5 км]])</f>
        <v>0.19731481481481483</v>
      </c>
      <c r="BI64" s="1">
        <v>6.0902777777777778E-2</v>
      </c>
      <c r="BJ64" s="1">
        <f>SUM(Table1[[#This Row],[T2]],Table1[[#This Row],[19 км]])</f>
        <v>0.20458333333333334</v>
      </c>
      <c r="BK64" s="1">
        <v>6.5868055555555555E-2</v>
      </c>
      <c r="BL64" s="1">
        <f>SUM(Table1[[#This Row],[T2]],Table1[[#This Row],[Финиш]])</f>
        <v>0.20954861111111112</v>
      </c>
      <c r="BM64" s="1">
        <v>0.20954861111111112</v>
      </c>
      <c r="BN64" s="1">
        <v>0</v>
      </c>
      <c r="BO64" s="1">
        <f>Table1[[#This Row],[Плавание]]-Table1[[#Totals],[Плавание]]</f>
        <v>9.46759259259259E-3</v>
      </c>
      <c r="BP64" s="1">
        <f>Table1[[#This Row],[T1]]-Table1[[#Totals],[T1]]</f>
        <v>1.0486111111111109E-2</v>
      </c>
      <c r="BQ64" s="1">
        <f>Table1[[#This Row],[16 км_]]-Table1[[#Totals],[16 км_]]</f>
        <v>1.4479166666666668E-2</v>
      </c>
      <c r="BR64" s="1">
        <f>Table1[[#This Row],[18,5 км_]]-Table1[[#Totals],[18,5 км_]]</f>
        <v>1.5046296296296294E-2</v>
      </c>
      <c r="BS64" s="1">
        <f>Table1[[#This Row],[22,7 км_]]-Table1[[#Totals],[22,7 км_]]</f>
        <v>1.5983796296296295E-2</v>
      </c>
      <c r="BT64" s="1">
        <f>Table1[[#This Row],[38,7 км_]]-Table1[[#Totals],[38,7 км_]]</f>
        <v>1.9733796296296291E-2</v>
      </c>
      <c r="BU64" s="1">
        <f>Table1[[#This Row],[41,2 км_]]-Table1[[#Totals],[41,2 км_]]</f>
        <v>2.0266203703703703E-2</v>
      </c>
      <c r="BV64" s="1">
        <f>Table1[[#This Row],[45,4 км_]]-Table1[[#Totals],[45,4 км_]]</f>
        <v>2.1226851851851858E-2</v>
      </c>
      <c r="BW64" s="1">
        <f>Table1[[#This Row],[48,2 км_]]-Table1[[#Totals],[48,2 км_]]</f>
        <v>2.1944444444444433E-2</v>
      </c>
      <c r="BX64" s="1">
        <f>Table1[[#This Row],[52,2 км_]]-Table1[[#Totals],[52,2 км_]]</f>
        <v>2.2893518518518507E-2</v>
      </c>
      <c r="BY64" s="1">
        <f>Table1[[#This Row],[61,4 км_]]-Table1[[#Totals],[61,4 км_]]</f>
        <v>2.5300925925925907E-2</v>
      </c>
      <c r="BZ64" s="1">
        <f>Table1[[#This Row],[63,9 км_]]-Table1[[#Totals],[63,9 км_]]</f>
        <v>2.5740740740740731E-2</v>
      </c>
      <c r="CA64" s="1">
        <f>Table1[[#This Row],[68,1 км_]]-Table1[[#Totals],[68,1 км_]]</f>
        <v>2.6620370370370378E-2</v>
      </c>
      <c r="CB64" s="1">
        <f>Table1[[#This Row],[70,9 км_]]-Table1[[#Totals],[70,9 км_]]</f>
        <v>2.7094907407407415E-2</v>
      </c>
      <c r="CC64" s="1">
        <f>Table1[[#This Row],[74,9 км_]]-Table1[[#Totals],[74,9 км_]]</f>
        <v>2.7881944444444445E-2</v>
      </c>
      <c r="CD64" s="1">
        <f>Table1[[#This Row],[84,1 км_]]-Table1[[#Totals],[84,1 км_]]</f>
        <v>2.9664351851851872E-2</v>
      </c>
      <c r="CE64" s="1">
        <f>Table1[[#This Row],[86,6 км_]]-Table1[[#Totals],[86,6 км_]]</f>
        <v>3.0208333333333337E-2</v>
      </c>
      <c r="CF64" s="1">
        <f>Table1[[#This Row],[90 км_]]-Table1[[#Totals],[90 км_]]</f>
        <v>3.0914351851851846E-2</v>
      </c>
      <c r="CG64" s="1">
        <f>Table1[[#This Row],[T2]]-Table1[[#Totals],[T2]]</f>
        <v>3.1134259259259264E-2</v>
      </c>
      <c r="CH64" s="1">
        <f>Table1[[#This Row],[1 км_]]-Table1[[#Totals],[1 км_]]</f>
        <v>3.1932870370370375E-2</v>
      </c>
      <c r="CI64" s="1">
        <f>Table1[[#This Row],[3,5 км_]]-Table1[[#Totals],[3,5 км_]]</f>
        <v>3.3854166666666671E-2</v>
      </c>
      <c r="CJ64" s="1">
        <f>Table1[[#This Row],[6 км_]]-Table1[[#Totals],[6 км_]]</f>
        <v>3.5474537037037041E-2</v>
      </c>
      <c r="CK64" s="1">
        <f>Table1[[#This Row],[8,5 км_]]-Table1[[#Totals],[8,5 км_]]</f>
        <v>3.7083333333333329E-2</v>
      </c>
      <c r="CL64" s="1">
        <f>Table1[[#This Row],[10,5 км_]]-Table1[[#Totals],[10,5 км_]]</f>
        <v>3.8229166666666675E-2</v>
      </c>
      <c r="CM64" s="1">
        <f>Table1[[#This Row],[11,5 км_]]-Table1[[#Totals],[11,5 км_]]</f>
        <v>3.9050925925925906E-2</v>
      </c>
      <c r="CN64" s="1">
        <f>Table1[[#This Row],[14 км_]]-Table1[[#Totals],[14 км_]]</f>
        <v>4.0972222222222243E-2</v>
      </c>
      <c r="CO64" s="1">
        <f>Table1[[#This Row],[16,5 км_]]-Table1[[#Totals],[16,5 км_]]</f>
        <v>4.2314814814814833E-2</v>
      </c>
      <c r="CP64" s="1">
        <f>Table1[[#This Row],[19 км_]]-Table1[[#Totals],[19 км_]]</f>
        <v>4.3587962962962967E-2</v>
      </c>
      <c r="CQ64" s="1">
        <f>Table1[[#This Row],[21,1 км_]]-Table1[[#Totals],[21,1 км_]]</f>
        <v>4.4212962962962954E-2</v>
      </c>
    </row>
    <row r="65" spans="1:95" x14ac:dyDescent="0.2">
      <c r="A65">
        <v>64</v>
      </c>
      <c r="B65">
        <v>248</v>
      </c>
      <c r="C65" t="s">
        <v>164</v>
      </c>
      <c r="D65" t="s">
        <v>110</v>
      </c>
      <c r="E65">
        <v>45</v>
      </c>
      <c r="F65" t="s">
        <v>46</v>
      </c>
      <c r="H65" t="s">
        <v>103</v>
      </c>
      <c r="I65" s="1">
        <v>2.8738425925925928E-2</v>
      </c>
      <c r="J65" s="1">
        <v>3.1006944444444445E-2</v>
      </c>
      <c r="K65" s="1">
        <v>1.8067129629629631E-2</v>
      </c>
      <c r="L65" s="1">
        <f>SUM(Table1[[#This Row],[T1]],Table1[[#This Row],[16 км]])</f>
        <v>4.9074074074074076E-2</v>
      </c>
      <c r="M65" s="1">
        <v>2.0625000000000001E-2</v>
      </c>
      <c r="N65" s="1">
        <f>SUM(Table1[[#This Row],[T1]],Table1[[#This Row],[18,5 км]])</f>
        <v>5.1631944444444446E-2</v>
      </c>
      <c r="O65" s="1">
        <v>2.5208333333333333E-2</v>
      </c>
      <c r="P65" s="1">
        <f>SUM(Table1[[#This Row],[T1]],Table1[[#This Row],[22,7 км]])</f>
        <v>5.6215277777777781E-2</v>
      </c>
      <c r="Q65" s="1">
        <v>4.3750000000000004E-2</v>
      </c>
      <c r="R65" s="1">
        <f>SUM(Table1[[#This Row],[T1]],Table1[[#This Row],[38,7 км]])</f>
        <v>7.4756944444444445E-2</v>
      </c>
      <c r="S65" s="1">
        <v>4.6261574074074073E-2</v>
      </c>
      <c r="T65" s="1">
        <f>SUM(Table1[[#This Row],[T1]],Table1[[#This Row],[41,2 км]])</f>
        <v>7.7268518518518514E-2</v>
      </c>
      <c r="U65" s="1">
        <v>5.0972222222222224E-2</v>
      </c>
      <c r="V65" s="1">
        <f>SUM(Table1[[#This Row],[T1]],Table1[[#This Row],[45,4 км]])</f>
        <v>8.1979166666666672E-2</v>
      </c>
      <c r="W65" s="1">
        <v>5.4016203703703712E-2</v>
      </c>
      <c r="X65" s="1">
        <f>SUM(Table1[[#This Row],[T1]],Table1[[#This Row],[48,2 км]])</f>
        <v>8.5023148148148153E-2</v>
      </c>
      <c r="Y65" s="1">
        <v>5.8553240740740746E-2</v>
      </c>
      <c r="Z65" s="1">
        <f>SUM(Table1[[#This Row],[T1]],Table1[[#This Row],[52,2 км]])</f>
        <v>8.9560185185185187E-2</v>
      </c>
      <c r="AA65" s="1">
        <v>6.9803240740740735E-2</v>
      </c>
      <c r="AB65" s="1">
        <f>SUM(Table1[[#This Row],[T1]],Table1[[#This Row],[61,4 км]])</f>
        <v>0.10081018518518518</v>
      </c>
      <c r="AC65" s="1">
        <v>7.2337962962962965E-2</v>
      </c>
      <c r="AD65" s="1">
        <f>SUM(Table1[[#This Row],[T1]],Table1[[#This Row],[63,9 км]])</f>
        <v>0.10334490740740741</v>
      </c>
      <c r="AE65" s="1">
        <v>7.7175925925925926E-2</v>
      </c>
      <c r="AF65" s="1">
        <f>SUM(Table1[[#This Row],[T1]],Table1[[#This Row],[68,1 км]])</f>
        <v>0.10818287037037037</v>
      </c>
      <c r="AG65" s="1">
        <v>8.0277777777777781E-2</v>
      </c>
      <c r="AH65" s="1">
        <f>SUM(Table1[[#This Row],[T1]],Table1[[#This Row],[70,9 км]])</f>
        <v>0.11128472222222223</v>
      </c>
      <c r="AI65" s="1">
        <v>8.487268518518519E-2</v>
      </c>
      <c r="AJ65" s="1">
        <f>SUM(Table1[[#This Row],[T1]],Table1[[#This Row],[74,9 км]])</f>
        <v>0.11587962962962964</v>
      </c>
      <c r="AK65" s="1">
        <v>9.6585648148148143E-2</v>
      </c>
      <c r="AL65" s="1">
        <f>SUM(Table1[[#This Row],[T1]],Table1[[#This Row],[84,1 км]])</f>
        <v>0.12759259259259259</v>
      </c>
      <c r="AM65" s="1">
        <v>9.9143518518518506E-2</v>
      </c>
      <c r="AN65" s="1">
        <f>SUM(Table1[[#This Row],[T1]],Table1[[#This Row],[86,6 км]])</f>
        <v>0.13015046296296295</v>
      </c>
      <c r="AO65" s="1">
        <v>0.10244212962962962</v>
      </c>
      <c r="AP65" s="1">
        <f>SUM(Table1[[#This Row],[T1]],Table1[[#This Row],[90 км]])</f>
        <v>0.13344907407407405</v>
      </c>
      <c r="AQ65" s="1">
        <v>0.13346064814814815</v>
      </c>
      <c r="AR65" s="1">
        <v>0.13528935185185184</v>
      </c>
      <c r="AS65" s="1">
        <v>4.6527777777777774E-3</v>
      </c>
      <c r="AT65" s="1">
        <f>SUM(Table1[[#This Row],[T2]],Table1[[#This Row],[1 км]])</f>
        <v>0.13994212962962962</v>
      </c>
      <c r="AU65" s="1">
        <v>1.5428240740740741E-2</v>
      </c>
      <c r="AV65" s="1">
        <f>SUM(Table1[[#This Row],[T2]],Table1[[#This Row],[3,5 км]])</f>
        <v>0.15071759259259257</v>
      </c>
      <c r="AW65" s="1">
        <v>2.3217592592592592E-2</v>
      </c>
      <c r="AX65" s="1">
        <f>SUM(Table1[[#This Row],[T2]],Table1[[#This Row],[6 км]])</f>
        <v>0.15850694444444444</v>
      </c>
      <c r="AY65" s="1">
        <v>3.1736111111111111E-2</v>
      </c>
      <c r="AZ65" s="1">
        <f>SUM(Table1[[#This Row],[T2]],Table1[[#This Row],[8,5 км]])</f>
        <v>0.16702546296296295</v>
      </c>
      <c r="BA65" s="1">
        <v>3.7627314814814815E-2</v>
      </c>
      <c r="BB65" s="1">
        <f>SUM(Table1[[#This Row],[T2]],Table1[[#This Row],[10,5 км]])</f>
        <v>0.17291666666666666</v>
      </c>
      <c r="BC65" s="1">
        <v>4.2592592592592592E-2</v>
      </c>
      <c r="BD65" s="1">
        <f>SUM(Table1[[#This Row],[T2]],Table1[[#This Row],[11,5 км]])</f>
        <v>0.17788194444444444</v>
      </c>
      <c r="BE65" s="1">
        <v>5.3506944444444447E-2</v>
      </c>
      <c r="BF65" s="1">
        <f>SUM(Table1[[#This Row],[T2]],Table1[[#This Row],[14 км]])</f>
        <v>0.1887962962962963</v>
      </c>
      <c r="BG65" s="1">
        <v>6.1458333333333337E-2</v>
      </c>
      <c r="BH65" s="1">
        <f>SUM(Table1[[#This Row],[T2]],Table1[[#This Row],[16,5 км]])</f>
        <v>0.19674768518518518</v>
      </c>
      <c r="BI65" s="1">
        <v>6.9814814814814816E-2</v>
      </c>
      <c r="BJ65" s="1">
        <f>SUM(Table1[[#This Row],[T2]],Table1[[#This Row],[19 км]])</f>
        <v>0.20510416666666664</v>
      </c>
      <c r="BK65" s="1">
        <v>7.5729166666666667E-2</v>
      </c>
      <c r="BL65" s="1">
        <f>SUM(Table1[[#This Row],[T2]],Table1[[#This Row],[Финиш]])</f>
        <v>0.21101851851851849</v>
      </c>
      <c r="BM65" s="1">
        <v>0.21101851851851852</v>
      </c>
      <c r="BN65" s="1">
        <v>0</v>
      </c>
      <c r="BO65" s="1">
        <f>Table1[[#This Row],[Плавание]]-Table1[[#Totals],[Плавание]]</f>
        <v>1.113425925925926E-2</v>
      </c>
      <c r="BP65" s="1">
        <f>Table1[[#This Row],[T1]]-Table1[[#Totals],[T1]]</f>
        <v>1.2349537037037037E-2</v>
      </c>
      <c r="BQ65" s="1">
        <f>Table1[[#This Row],[16 км_]]-Table1[[#Totals],[16 км_]]</f>
        <v>1.3506944444444446E-2</v>
      </c>
      <c r="BR65" s="1">
        <f>Table1[[#This Row],[18,5 км_]]-Table1[[#Totals],[18,5 км_]]</f>
        <v>1.3715277777777778E-2</v>
      </c>
      <c r="BS65" s="1">
        <f>Table1[[#This Row],[22,7 км_]]-Table1[[#Totals],[22,7 км_]]</f>
        <v>1.4178240740740741E-2</v>
      </c>
      <c r="BT65" s="1">
        <f>Table1[[#This Row],[38,7 км_]]-Table1[[#Totals],[38,7 км_]]</f>
        <v>1.6168981481481479E-2</v>
      </c>
      <c r="BU65" s="1">
        <f>Table1[[#This Row],[41,2 км_]]-Table1[[#Totals],[41,2 км_]]</f>
        <v>1.6319444444444442E-2</v>
      </c>
      <c r="BV65" s="1">
        <f>Table1[[#This Row],[45,4 км_]]-Table1[[#Totals],[45,4 км_]]</f>
        <v>1.681712962962964E-2</v>
      </c>
      <c r="BW65" s="1">
        <f>Table1[[#This Row],[48,2 км_]]-Table1[[#Totals],[48,2 км_]]</f>
        <v>1.7175925925925928E-2</v>
      </c>
      <c r="BX65" s="1">
        <f>Table1[[#This Row],[52,2 км_]]-Table1[[#Totals],[52,2 км_]]</f>
        <v>1.7743055555555554E-2</v>
      </c>
      <c r="BY65" s="1">
        <f>Table1[[#This Row],[61,4 км_]]-Table1[[#Totals],[61,4 км_]]</f>
        <v>1.9039351851851835E-2</v>
      </c>
      <c r="BZ65" s="1">
        <f>Table1[[#This Row],[63,9 км_]]-Table1[[#Totals],[63,9 км_]]</f>
        <v>1.9178240740740746E-2</v>
      </c>
      <c r="CA65" s="1">
        <f>Table1[[#This Row],[68,1 км_]]-Table1[[#Totals],[68,1 км_]]</f>
        <v>1.9594907407407422E-2</v>
      </c>
      <c r="CB65" s="1">
        <f>Table1[[#This Row],[70,9 км_]]-Table1[[#Totals],[70,9 км_]]</f>
        <v>1.9814814814814827E-2</v>
      </c>
      <c r="CC65" s="1">
        <f>Table1[[#This Row],[74,9 км_]]-Table1[[#Totals],[74,9 км_]]</f>
        <v>2.0173611111111128E-2</v>
      </c>
      <c r="CD65" s="1">
        <f>Table1[[#This Row],[84,1 км_]]-Table1[[#Totals],[84,1 км_]]</f>
        <v>2.1273148148148152E-2</v>
      </c>
      <c r="CE65" s="1">
        <f>Table1[[#This Row],[86,6 км_]]-Table1[[#Totals],[86,6 км_]]</f>
        <v>2.1504629629629624E-2</v>
      </c>
      <c r="CF65" s="1">
        <f>Table1[[#This Row],[90 км_]]-Table1[[#Totals],[90 км_]]</f>
        <v>2.2094907407407383E-2</v>
      </c>
      <c r="CG65" s="1">
        <f>Table1[[#This Row],[T2]]-Table1[[#Totals],[T2]]</f>
        <v>2.2743055555555544E-2</v>
      </c>
      <c r="CH65" s="1">
        <f>Table1[[#This Row],[1 км_]]-Table1[[#Totals],[1 км_]]</f>
        <v>2.4085648148148148E-2</v>
      </c>
      <c r="CI65" s="1">
        <f>Table1[[#This Row],[3,5 км_]]-Table1[[#Totals],[3,5 км_]]</f>
        <v>2.724537037037035E-2</v>
      </c>
      <c r="CJ65" s="1">
        <f>Table1[[#This Row],[6 км_]]-Table1[[#Totals],[6 км_]]</f>
        <v>2.9791666666666661E-2</v>
      </c>
      <c r="CK65" s="1">
        <f>Table1[[#This Row],[8,5 км_]]-Table1[[#Totals],[8,5 км_]]</f>
        <v>3.2615740740740723E-2</v>
      </c>
      <c r="CL65" s="1">
        <f>Table1[[#This Row],[10,5 км_]]-Table1[[#Totals],[10,5 км_]]</f>
        <v>3.4537037037037033E-2</v>
      </c>
      <c r="CM65" s="1">
        <f>Table1[[#This Row],[11,5 км_]]-Table1[[#Totals],[11,5 км_]]</f>
        <v>3.6111111111111094E-2</v>
      </c>
      <c r="CN65" s="1">
        <f>Table1[[#This Row],[14 км_]]-Table1[[#Totals],[14 км_]]</f>
        <v>3.9317129629629632E-2</v>
      </c>
      <c r="CO65" s="1">
        <f>Table1[[#This Row],[16,5 км_]]-Table1[[#Totals],[16,5 км_]]</f>
        <v>4.1747685185185179E-2</v>
      </c>
      <c r="CP65" s="1">
        <f>Table1[[#This Row],[19 км_]]-Table1[[#Totals],[19 км_]]</f>
        <v>4.4108796296296271E-2</v>
      </c>
      <c r="CQ65" s="1">
        <f>Table1[[#This Row],[21,1 км_]]-Table1[[#Totals],[21,1 км_]]</f>
        <v>4.5682870370370332E-2</v>
      </c>
    </row>
    <row r="66" spans="1:95" x14ac:dyDescent="0.2">
      <c r="A66">
        <v>65</v>
      </c>
      <c r="B66">
        <v>215</v>
      </c>
      <c r="C66" t="s">
        <v>165</v>
      </c>
      <c r="D66" t="s">
        <v>107</v>
      </c>
      <c r="E66">
        <v>36</v>
      </c>
      <c r="F66" t="s">
        <v>46</v>
      </c>
      <c r="H66" t="s">
        <v>146</v>
      </c>
      <c r="I66" s="1">
        <v>2.7233796296296298E-2</v>
      </c>
      <c r="J66" s="1">
        <v>2.9687500000000002E-2</v>
      </c>
      <c r="K66" s="1">
        <v>2.0173611111111111E-2</v>
      </c>
      <c r="L66" s="1">
        <f>SUM(Table1[[#This Row],[T1]],Table1[[#This Row],[16 км]])</f>
        <v>4.9861111111111113E-2</v>
      </c>
      <c r="M66" s="1">
        <v>2.3043981481481481E-2</v>
      </c>
      <c r="N66" s="1">
        <f>SUM(Table1[[#This Row],[T1]],Table1[[#This Row],[18,5 км]])</f>
        <v>5.2731481481481483E-2</v>
      </c>
      <c r="O66" s="1">
        <v>2.8159722222222221E-2</v>
      </c>
      <c r="P66" s="1">
        <f>SUM(Table1[[#This Row],[T1]],Table1[[#This Row],[22,7 км]])</f>
        <v>5.7847222222222223E-2</v>
      </c>
      <c r="Q66" s="1">
        <v>4.8287037037037038E-2</v>
      </c>
      <c r="R66" s="1">
        <f>SUM(Table1[[#This Row],[T1]],Table1[[#This Row],[38,7 км]])</f>
        <v>7.7974537037037037E-2</v>
      </c>
      <c r="S66" s="1">
        <v>5.1122685185185181E-2</v>
      </c>
      <c r="T66" s="1">
        <f>SUM(Table1[[#This Row],[T1]],Table1[[#This Row],[41,2 км]])</f>
        <v>8.0810185185185179E-2</v>
      </c>
      <c r="U66" s="1">
        <v>5.6423611111111112E-2</v>
      </c>
      <c r="V66" s="1">
        <f>SUM(Table1[[#This Row],[T1]],Table1[[#This Row],[45,4 км]])</f>
        <v>8.611111111111111E-2</v>
      </c>
      <c r="W66" s="1">
        <v>5.9780092592592593E-2</v>
      </c>
      <c r="X66" s="1">
        <f>SUM(Table1[[#This Row],[T1]],Table1[[#This Row],[48,2 км]])</f>
        <v>8.9467592592592599E-2</v>
      </c>
      <c r="Y66" s="1">
        <v>6.4537037037037046E-2</v>
      </c>
      <c r="Z66" s="1">
        <f>SUM(Table1[[#This Row],[T1]],Table1[[#This Row],[52,2 км]])</f>
        <v>9.4224537037037051E-2</v>
      </c>
      <c r="AA66" s="1">
        <v>7.6817129629629624E-2</v>
      </c>
      <c r="AB66" s="1">
        <f>SUM(Table1[[#This Row],[T1]],Table1[[#This Row],[61,4 км]])</f>
        <v>0.10650462962962963</v>
      </c>
      <c r="AC66" s="1">
        <v>7.9687500000000008E-2</v>
      </c>
      <c r="AD66" s="1">
        <f>SUM(Table1[[#This Row],[T1]],Table1[[#This Row],[63,9 км]])</f>
        <v>0.10937500000000001</v>
      </c>
      <c r="AE66" s="1">
        <v>8.4930555555555551E-2</v>
      </c>
      <c r="AF66" s="1">
        <f>SUM(Table1[[#This Row],[T1]],Table1[[#This Row],[68,1 км]])</f>
        <v>0.11461805555555556</v>
      </c>
      <c r="AG66" s="1">
        <v>8.8287037037037039E-2</v>
      </c>
      <c r="AH66" s="1">
        <f>SUM(Table1[[#This Row],[T1]],Table1[[#This Row],[70,9 км]])</f>
        <v>0.11797453703703704</v>
      </c>
      <c r="AI66" s="1">
        <v>9.3136574074074066E-2</v>
      </c>
      <c r="AJ66" s="1">
        <f>SUM(Table1[[#This Row],[T1]],Table1[[#This Row],[74,9 км]])</f>
        <v>0.12282407407407407</v>
      </c>
      <c r="AK66" s="1">
        <v>0.10541666666666667</v>
      </c>
      <c r="AL66" s="1">
        <f>SUM(Table1[[#This Row],[T1]],Table1[[#This Row],[84,1 км]])</f>
        <v>0.13510416666666666</v>
      </c>
      <c r="AM66" s="1">
        <v>0.10833333333333334</v>
      </c>
      <c r="AN66" s="1">
        <f>SUM(Table1[[#This Row],[T1]],Table1[[#This Row],[86,6 км]])</f>
        <v>0.13802083333333334</v>
      </c>
      <c r="AO66" s="1">
        <v>0.11186342592592592</v>
      </c>
      <c r="AP66" s="1">
        <f>SUM(Table1[[#This Row],[T1]],Table1[[#This Row],[90 км]])</f>
        <v>0.14155092592592591</v>
      </c>
      <c r="AQ66" s="1">
        <v>0.14155092592592591</v>
      </c>
      <c r="AR66" s="1">
        <v>0.14322916666666666</v>
      </c>
      <c r="AS66" s="1">
        <v>4.2361111111111106E-3</v>
      </c>
      <c r="AT66" s="1">
        <f>SUM(Table1[[#This Row],[T2]],Table1[[#This Row],[1 км]])</f>
        <v>0.14746527777777776</v>
      </c>
      <c r="AU66" s="1">
        <v>1.3854166666666666E-2</v>
      </c>
      <c r="AV66" s="1">
        <f>SUM(Table1[[#This Row],[T2]],Table1[[#This Row],[3,5 км]])</f>
        <v>0.15708333333333332</v>
      </c>
      <c r="AW66" s="1">
        <v>2.074074074074074E-2</v>
      </c>
      <c r="AX66" s="1">
        <f>SUM(Table1[[#This Row],[T2]],Table1[[#This Row],[6 км]])</f>
        <v>0.16396990740740741</v>
      </c>
      <c r="AY66" s="1">
        <v>2.8217592592592589E-2</v>
      </c>
      <c r="AZ66" s="1">
        <f>SUM(Table1[[#This Row],[T2]],Table1[[#This Row],[8,5 км]])</f>
        <v>0.17144675925925926</v>
      </c>
      <c r="BA66" s="1">
        <v>3.3472222222222223E-2</v>
      </c>
      <c r="BB66" s="1">
        <f>SUM(Table1[[#This Row],[T2]],Table1[[#This Row],[10,5 км]])</f>
        <v>0.17670138888888887</v>
      </c>
      <c r="BC66" s="1">
        <v>3.7893518518518521E-2</v>
      </c>
      <c r="BD66" s="1">
        <f>SUM(Table1[[#This Row],[T2]],Table1[[#This Row],[11,5 км]])</f>
        <v>0.18112268518518518</v>
      </c>
      <c r="BE66" s="1">
        <v>4.7858796296296295E-2</v>
      </c>
      <c r="BF66" s="1">
        <f>SUM(Table1[[#This Row],[T2]],Table1[[#This Row],[14 км]])</f>
        <v>0.19108796296296296</v>
      </c>
      <c r="BG66" s="1">
        <v>5.5023148148148147E-2</v>
      </c>
      <c r="BH66" s="1">
        <f>SUM(Table1[[#This Row],[T2]],Table1[[#This Row],[16,5 км]])</f>
        <v>0.19825231481481481</v>
      </c>
      <c r="BI66" s="1">
        <v>6.2627314814814816E-2</v>
      </c>
      <c r="BJ66" s="1">
        <f>SUM(Table1[[#This Row],[T2]],Table1[[#This Row],[19 км]])</f>
        <v>0.20585648148148147</v>
      </c>
      <c r="BK66" s="1">
        <v>6.8252314814814807E-2</v>
      </c>
      <c r="BL66" s="1">
        <f>SUM(Table1[[#This Row],[T2]],Table1[[#This Row],[Финиш]])</f>
        <v>0.21148148148148146</v>
      </c>
      <c r="BM66" s="1">
        <v>0.21148148148148149</v>
      </c>
      <c r="BN66" s="1">
        <v>0</v>
      </c>
      <c r="BO66" s="1">
        <f>Table1[[#This Row],[Плавание]]-Table1[[#Totals],[Плавание]]</f>
        <v>9.6296296296296303E-3</v>
      </c>
      <c r="BP66" s="1">
        <f>Table1[[#This Row],[T1]]-Table1[[#Totals],[T1]]</f>
        <v>1.1030092592592595E-2</v>
      </c>
      <c r="BQ66" s="1">
        <f>Table1[[#This Row],[16 км_]]-Table1[[#Totals],[16 км_]]</f>
        <v>1.4293981481481484E-2</v>
      </c>
      <c r="BR66" s="1">
        <f>Table1[[#This Row],[18,5 км_]]-Table1[[#Totals],[18,5 км_]]</f>
        <v>1.4814814814814815E-2</v>
      </c>
      <c r="BS66" s="1">
        <f>Table1[[#This Row],[22,7 км_]]-Table1[[#Totals],[22,7 км_]]</f>
        <v>1.5810185185185184E-2</v>
      </c>
      <c r="BT66" s="1">
        <f>Table1[[#This Row],[38,7 км_]]-Table1[[#Totals],[38,7 км_]]</f>
        <v>1.938657407407407E-2</v>
      </c>
      <c r="BU66" s="1">
        <f>Table1[[#This Row],[41,2 км_]]-Table1[[#Totals],[41,2 км_]]</f>
        <v>1.9861111111111107E-2</v>
      </c>
      <c r="BV66" s="1">
        <f>Table1[[#This Row],[45,4 км_]]-Table1[[#Totals],[45,4 км_]]</f>
        <v>2.0949074074074078E-2</v>
      </c>
      <c r="BW66" s="1">
        <f>Table1[[#This Row],[48,2 км_]]-Table1[[#Totals],[48,2 км_]]</f>
        <v>2.1620370370370373E-2</v>
      </c>
      <c r="BX66" s="1">
        <f>Table1[[#This Row],[52,2 км_]]-Table1[[#Totals],[52,2 км_]]</f>
        <v>2.2407407407407418E-2</v>
      </c>
      <c r="BY66" s="1">
        <f>Table1[[#This Row],[61,4 км_]]-Table1[[#Totals],[61,4 км_]]</f>
        <v>2.4733796296296282E-2</v>
      </c>
      <c r="BZ66" s="1">
        <f>Table1[[#This Row],[63,9 км_]]-Table1[[#Totals],[63,9 км_]]</f>
        <v>2.5208333333333346E-2</v>
      </c>
      <c r="CA66" s="1">
        <f>Table1[[#This Row],[68,1 км_]]-Table1[[#Totals],[68,1 км_]]</f>
        <v>2.6030092592592605E-2</v>
      </c>
      <c r="CB66" s="1">
        <f>Table1[[#This Row],[70,9 км_]]-Table1[[#Totals],[70,9 км_]]</f>
        <v>2.6504629629629642E-2</v>
      </c>
      <c r="CC66" s="1">
        <f>Table1[[#This Row],[74,9 км_]]-Table1[[#Totals],[74,9 км_]]</f>
        <v>2.7118055555555562E-2</v>
      </c>
      <c r="CD66" s="1">
        <f>Table1[[#This Row],[84,1 км_]]-Table1[[#Totals],[84,1 км_]]</f>
        <v>2.8784722222222225E-2</v>
      </c>
      <c r="CE66" s="1">
        <f>Table1[[#This Row],[86,6 км_]]-Table1[[#Totals],[86,6 км_]]</f>
        <v>2.9375000000000012E-2</v>
      </c>
      <c r="CF66" s="1">
        <f>Table1[[#This Row],[90 км_]]-Table1[[#Totals],[90 км_]]</f>
        <v>3.0196759259259243E-2</v>
      </c>
      <c r="CG66" s="1">
        <f>Table1[[#This Row],[T2]]-Table1[[#Totals],[T2]]</f>
        <v>3.068287037037036E-2</v>
      </c>
      <c r="CH66" s="1">
        <f>Table1[[#This Row],[1 км_]]-Table1[[#Totals],[1 км_]]</f>
        <v>3.1608796296296288E-2</v>
      </c>
      <c r="CI66" s="1">
        <f>Table1[[#This Row],[3,5 км_]]-Table1[[#Totals],[3,5 км_]]</f>
        <v>3.3611111111111105E-2</v>
      </c>
      <c r="CJ66" s="1">
        <f>Table1[[#This Row],[6 км_]]-Table1[[#Totals],[6 км_]]</f>
        <v>3.5254629629629636E-2</v>
      </c>
      <c r="CK66" s="1">
        <f>Table1[[#This Row],[8,5 км_]]-Table1[[#Totals],[8,5 км_]]</f>
        <v>3.7037037037037035E-2</v>
      </c>
      <c r="CL66" s="1">
        <f>Table1[[#This Row],[10,5 км_]]-Table1[[#Totals],[10,5 км_]]</f>
        <v>3.8321759259259236E-2</v>
      </c>
      <c r="CM66" s="1">
        <f>Table1[[#This Row],[11,5 км_]]-Table1[[#Totals],[11,5 км_]]</f>
        <v>3.9351851851851832E-2</v>
      </c>
      <c r="CN66" s="1">
        <f>Table1[[#This Row],[14 км_]]-Table1[[#Totals],[14 км_]]</f>
        <v>4.1608796296296297E-2</v>
      </c>
      <c r="CO66" s="1">
        <f>Table1[[#This Row],[16,5 км_]]-Table1[[#Totals],[16,5 км_]]</f>
        <v>4.3252314814814813E-2</v>
      </c>
      <c r="CP66" s="1">
        <f>Table1[[#This Row],[19 км_]]-Table1[[#Totals],[19 км_]]</f>
        <v>4.4861111111111102E-2</v>
      </c>
      <c r="CQ66" s="1">
        <f>Table1[[#This Row],[21,1 км_]]-Table1[[#Totals],[21,1 км_]]</f>
        <v>4.6145833333333303E-2</v>
      </c>
    </row>
    <row r="67" spans="1:95" x14ac:dyDescent="0.2">
      <c r="A67">
        <v>66</v>
      </c>
      <c r="B67">
        <v>143</v>
      </c>
      <c r="C67" t="s">
        <v>166</v>
      </c>
      <c r="D67" t="s">
        <v>98</v>
      </c>
      <c r="E67">
        <v>47</v>
      </c>
      <c r="F67" t="s">
        <v>41</v>
      </c>
      <c r="G67" t="s">
        <v>59</v>
      </c>
      <c r="H67" t="s">
        <v>103</v>
      </c>
      <c r="I67" s="1">
        <v>2.6192129629629631E-2</v>
      </c>
      <c r="J67" s="1">
        <v>2.8634259259259262E-2</v>
      </c>
      <c r="K67" s="1">
        <v>1.9930555555555556E-2</v>
      </c>
      <c r="L67" s="1">
        <f>SUM(Table1[[#This Row],[T1]],Table1[[#This Row],[16 км]])</f>
        <v>4.8564814814814818E-2</v>
      </c>
      <c r="M67" s="1">
        <v>2.2812499999999999E-2</v>
      </c>
      <c r="N67" s="1">
        <f>SUM(Table1[[#This Row],[T1]],Table1[[#This Row],[18,5 км]])</f>
        <v>5.1446759259259262E-2</v>
      </c>
      <c r="O67" s="1">
        <v>2.7893518518518515E-2</v>
      </c>
      <c r="P67" s="1">
        <f>SUM(Table1[[#This Row],[T1]],Table1[[#This Row],[22,7 км]])</f>
        <v>5.6527777777777774E-2</v>
      </c>
      <c r="Q67" s="1">
        <v>4.7673611111111104E-2</v>
      </c>
      <c r="R67" s="1">
        <f>SUM(Table1[[#This Row],[T1]],Table1[[#This Row],[38,7 км]])</f>
        <v>7.6307870370370373E-2</v>
      </c>
      <c r="S67" s="1">
        <v>5.0509259259259254E-2</v>
      </c>
      <c r="T67" s="1">
        <f>SUM(Table1[[#This Row],[T1]],Table1[[#This Row],[41,2 км]])</f>
        <v>7.9143518518518516E-2</v>
      </c>
      <c r="U67" s="1">
        <v>5.5729166666666663E-2</v>
      </c>
      <c r="V67" s="1">
        <f>SUM(Table1[[#This Row],[T1]],Table1[[#This Row],[45,4 км]])</f>
        <v>8.4363425925925925E-2</v>
      </c>
      <c r="W67" s="1">
        <v>5.8969907407407408E-2</v>
      </c>
      <c r="X67" s="1">
        <f>SUM(Table1[[#This Row],[T1]],Table1[[#This Row],[48,2 км]])</f>
        <v>8.7604166666666677E-2</v>
      </c>
      <c r="Y67" s="1">
        <v>6.4050925925925928E-2</v>
      </c>
      <c r="Z67" s="1">
        <f>SUM(Table1[[#This Row],[T1]],Table1[[#This Row],[52,2 км]])</f>
        <v>9.268518518518519E-2</v>
      </c>
      <c r="AA67" s="1">
        <v>7.6585648148148153E-2</v>
      </c>
      <c r="AB67" s="1">
        <f>SUM(Table1[[#This Row],[T1]],Table1[[#This Row],[61,4 км]])</f>
        <v>0.10521990740740741</v>
      </c>
      <c r="AC67" s="1">
        <v>7.9386574074074082E-2</v>
      </c>
      <c r="AD67" s="1">
        <f>SUM(Table1[[#This Row],[T1]],Table1[[#This Row],[63,9 км]])</f>
        <v>0.10802083333333334</v>
      </c>
      <c r="AE67" s="1">
        <v>8.4594907407407396E-2</v>
      </c>
      <c r="AF67" s="1">
        <f>SUM(Table1[[#This Row],[T1]],Table1[[#This Row],[68,1 км]])</f>
        <v>0.11322916666666666</v>
      </c>
      <c r="AG67" s="1">
        <v>8.8055555555555554E-2</v>
      </c>
      <c r="AH67" s="1">
        <f>SUM(Table1[[#This Row],[T1]],Table1[[#This Row],[70,9 км]])</f>
        <v>0.11668981481481482</v>
      </c>
      <c r="AI67" s="1">
        <v>9.3124999999999999E-2</v>
      </c>
      <c r="AJ67" s="1">
        <f>SUM(Table1[[#This Row],[T1]],Table1[[#This Row],[74,9 км]])</f>
        <v>0.12175925925925926</v>
      </c>
      <c r="AK67" s="1">
        <v>0.10534722222222222</v>
      </c>
      <c r="AL67" s="1">
        <f>SUM(Table1[[#This Row],[T1]],Table1[[#This Row],[84,1 км]])</f>
        <v>0.13398148148148148</v>
      </c>
      <c r="AM67" s="1">
        <v>0.10829861111111111</v>
      </c>
      <c r="AN67" s="1">
        <f>SUM(Table1[[#This Row],[T1]],Table1[[#This Row],[86,6 км]])</f>
        <v>0.13693287037037039</v>
      </c>
      <c r="AO67" s="1">
        <v>0.11177083333333333</v>
      </c>
      <c r="AP67" s="1">
        <f>SUM(Table1[[#This Row],[T1]],Table1[[#This Row],[90 км]])</f>
        <v>0.1404050925925926</v>
      </c>
      <c r="AQ67" s="1">
        <v>0.1404050925925926</v>
      </c>
      <c r="AR67" s="1">
        <v>0.14185185185185187</v>
      </c>
      <c r="AS67" s="1">
        <v>4.386574074074074E-3</v>
      </c>
      <c r="AT67" s="1">
        <f>SUM(Table1[[#This Row],[T2]],Table1[[#This Row],[1 км]])</f>
        <v>0.14623842592592595</v>
      </c>
      <c r="AU67" s="1">
        <v>1.4421296296296295E-2</v>
      </c>
      <c r="AV67" s="1">
        <f>SUM(Table1[[#This Row],[T2]],Table1[[#This Row],[3,5 км]])</f>
        <v>0.15627314814814816</v>
      </c>
      <c r="AW67" s="1">
        <v>2.1898148148148149E-2</v>
      </c>
      <c r="AX67" s="1">
        <f>SUM(Table1[[#This Row],[T2]],Table1[[#This Row],[6 км]])</f>
        <v>0.16375000000000001</v>
      </c>
      <c r="AY67" s="1">
        <v>2.9722222222222219E-2</v>
      </c>
      <c r="AZ67" s="1">
        <f>SUM(Table1[[#This Row],[T2]],Table1[[#This Row],[8,5 км]])</f>
        <v>0.1715740740740741</v>
      </c>
      <c r="BA67" s="1">
        <v>3.5057870370370371E-2</v>
      </c>
      <c r="BB67" s="1">
        <f>SUM(Table1[[#This Row],[T2]],Table1[[#This Row],[10,5 км]])</f>
        <v>0.17690972222222223</v>
      </c>
      <c r="BC67" s="1">
        <v>3.9548611111111111E-2</v>
      </c>
      <c r="BD67" s="1">
        <f>SUM(Table1[[#This Row],[T2]],Table1[[#This Row],[11,5 км]])</f>
        <v>0.18140046296296297</v>
      </c>
      <c r="BE67" s="1">
        <v>4.9629629629629635E-2</v>
      </c>
      <c r="BF67" s="1">
        <f>SUM(Table1[[#This Row],[T2]],Table1[[#This Row],[14 км]])</f>
        <v>0.1914814814814815</v>
      </c>
      <c r="BG67" s="1">
        <v>5.693287037037037E-2</v>
      </c>
      <c r="BH67" s="1">
        <f>SUM(Table1[[#This Row],[T2]],Table1[[#This Row],[16,5 км]])</f>
        <v>0.19878472222222224</v>
      </c>
      <c r="BI67" s="1">
        <v>6.4386574074074068E-2</v>
      </c>
      <c r="BJ67" s="1">
        <f>SUM(Table1[[#This Row],[T2]],Table1[[#This Row],[19 км]])</f>
        <v>0.20623842592592595</v>
      </c>
      <c r="BK67" s="1">
        <v>6.9641203703703705E-2</v>
      </c>
      <c r="BL67" s="1">
        <f>SUM(Table1[[#This Row],[T2]],Table1[[#This Row],[Финиш]])</f>
        <v>0.21149305555555559</v>
      </c>
      <c r="BM67" s="1">
        <v>0.21149305555555556</v>
      </c>
      <c r="BN67" s="1">
        <v>0</v>
      </c>
      <c r="BO67" s="1">
        <f>Table1[[#This Row],[Плавание]]-Table1[[#Totals],[Плавание]]</f>
        <v>8.5879629629629639E-3</v>
      </c>
      <c r="BP67" s="1">
        <f>Table1[[#This Row],[T1]]-Table1[[#Totals],[T1]]</f>
        <v>9.9768518518518548E-3</v>
      </c>
      <c r="BQ67" s="1">
        <f>Table1[[#This Row],[16 км_]]-Table1[[#Totals],[16 км_]]</f>
        <v>1.2997685185185189E-2</v>
      </c>
      <c r="BR67" s="1">
        <f>Table1[[#This Row],[18,5 км_]]-Table1[[#Totals],[18,5 км_]]</f>
        <v>1.3530092592592594E-2</v>
      </c>
      <c r="BS67" s="1">
        <f>Table1[[#This Row],[22,7 км_]]-Table1[[#Totals],[22,7 км_]]</f>
        <v>1.4490740740740735E-2</v>
      </c>
      <c r="BT67" s="1">
        <f>Table1[[#This Row],[38,7 км_]]-Table1[[#Totals],[38,7 км_]]</f>
        <v>1.7719907407407406E-2</v>
      </c>
      <c r="BU67" s="1">
        <f>Table1[[#This Row],[41,2 км_]]-Table1[[#Totals],[41,2 км_]]</f>
        <v>1.8194444444444444E-2</v>
      </c>
      <c r="BV67" s="1">
        <f>Table1[[#This Row],[45,4 км_]]-Table1[[#Totals],[45,4 км_]]</f>
        <v>1.9201388888888893E-2</v>
      </c>
      <c r="BW67" s="1">
        <f>Table1[[#This Row],[48,2 км_]]-Table1[[#Totals],[48,2 км_]]</f>
        <v>1.9756944444444452E-2</v>
      </c>
      <c r="BX67" s="1">
        <f>Table1[[#This Row],[52,2 км_]]-Table1[[#Totals],[52,2 км_]]</f>
        <v>2.0868055555555556E-2</v>
      </c>
      <c r="BY67" s="1">
        <f>Table1[[#This Row],[61,4 км_]]-Table1[[#Totals],[61,4 км_]]</f>
        <v>2.3449074074074067E-2</v>
      </c>
      <c r="BZ67" s="1">
        <f>Table1[[#This Row],[63,9 км_]]-Table1[[#Totals],[63,9 км_]]</f>
        <v>2.3854166666666676E-2</v>
      </c>
      <c r="CA67" s="1">
        <f>Table1[[#This Row],[68,1 км_]]-Table1[[#Totals],[68,1 км_]]</f>
        <v>2.4641203703703707E-2</v>
      </c>
      <c r="CB67" s="1">
        <f>Table1[[#This Row],[70,9 км_]]-Table1[[#Totals],[70,9 км_]]</f>
        <v>2.5219907407407413E-2</v>
      </c>
      <c r="CC67" s="1">
        <f>Table1[[#This Row],[74,9 км_]]-Table1[[#Totals],[74,9 км_]]</f>
        <v>2.6053240740740752E-2</v>
      </c>
      <c r="CD67" s="1">
        <f>Table1[[#This Row],[84,1 км_]]-Table1[[#Totals],[84,1 км_]]</f>
        <v>2.7662037037037041E-2</v>
      </c>
      <c r="CE67" s="1">
        <f>Table1[[#This Row],[86,6 км_]]-Table1[[#Totals],[86,6 км_]]</f>
        <v>2.8287037037037055E-2</v>
      </c>
      <c r="CF67" s="1">
        <f>Table1[[#This Row],[90 км_]]-Table1[[#Totals],[90 км_]]</f>
        <v>2.9050925925925924E-2</v>
      </c>
      <c r="CG67" s="1">
        <f>Table1[[#This Row],[T2]]-Table1[[#Totals],[T2]]</f>
        <v>2.9305555555555571E-2</v>
      </c>
      <c r="CH67" s="1">
        <f>Table1[[#This Row],[1 км_]]-Table1[[#Totals],[1 км_]]</f>
        <v>3.0381944444444475E-2</v>
      </c>
      <c r="CI67" s="1">
        <f>Table1[[#This Row],[3,5 км_]]-Table1[[#Totals],[3,5 км_]]</f>
        <v>3.2800925925925942E-2</v>
      </c>
      <c r="CJ67" s="1">
        <f>Table1[[#This Row],[6 км_]]-Table1[[#Totals],[6 км_]]</f>
        <v>3.5034722222222231E-2</v>
      </c>
      <c r="CK67" s="1">
        <f>Table1[[#This Row],[8,5 км_]]-Table1[[#Totals],[8,5 км_]]</f>
        <v>3.7164351851851879E-2</v>
      </c>
      <c r="CL67" s="1">
        <f>Table1[[#This Row],[10,5 км_]]-Table1[[#Totals],[10,5 км_]]</f>
        <v>3.8530092592592602E-2</v>
      </c>
      <c r="CM67" s="1">
        <f>Table1[[#This Row],[11,5 км_]]-Table1[[#Totals],[11,5 км_]]</f>
        <v>3.9629629629629626E-2</v>
      </c>
      <c r="CN67" s="1">
        <f>Table1[[#This Row],[14 км_]]-Table1[[#Totals],[14 км_]]</f>
        <v>4.200231481481484E-2</v>
      </c>
      <c r="CO67" s="1">
        <f>Table1[[#This Row],[16,5 км_]]-Table1[[#Totals],[16,5 км_]]</f>
        <v>4.3784722222222239E-2</v>
      </c>
      <c r="CP67" s="1">
        <f>Table1[[#This Row],[19 км_]]-Table1[[#Totals],[19 км_]]</f>
        <v>4.5243055555555578E-2</v>
      </c>
      <c r="CQ67" s="1">
        <f>Table1[[#This Row],[21,1 км_]]-Table1[[#Totals],[21,1 км_]]</f>
        <v>4.6157407407407425E-2</v>
      </c>
    </row>
    <row r="68" spans="1:95" x14ac:dyDescent="0.2">
      <c r="A68">
        <v>67</v>
      </c>
      <c r="B68">
        <v>38</v>
      </c>
      <c r="C68" t="s">
        <v>167</v>
      </c>
      <c r="D68" t="s">
        <v>168</v>
      </c>
      <c r="E68">
        <v>40</v>
      </c>
      <c r="F68" t="s">
        <v>41</v>
      </c>
      <c r="G68" t="s">
        <v>53</v>
      </c>
      <c r="H68" t="s">
        <v>54</v>
      </c>
      <c r="I68" s="1">
        <v>2.4525462962962968E-2</v>
      </c>
      <c r="J68" s="1">
        <v>2.6724537037037036E-2</v>
      </c>
      <c r="K68" s="1">
        <v>2.0879629629629626E-2</v>
      </c>
      <c r="L68" s="1">
        <f>SUM(Table1[[#This Row],[T1]],Table1[[#This Row],[16 км]])</f>
        <v>4.7604166666666663E-2</v>
      </c>
      <c r="M68" s="1">
        <v>2.3796296296296298E-2</v>
      </c>
      <c r="N68" s="1">
        <f>SUM(Table1[[#This Row],[T1]],Table1[[#This Row],[18,5 км]])</f>
        <v>5.0520833333333334E-2</v>
      </c>
      <c r="O68" s="1">
        <v>2.8865740740740744E-2</v>
      </c>
      <c r="P68" s="1">
        <f>SUM(Table1[[#This Row],[T1]],Table1[[#This Row],[22,7 км]])</f>
        <v>5.559027777777778E-2</v>
      </c>
      <c r="Q68" s="1">
        <v>4.9027777777777781E-2</v>
      </c>
      <c r="R68" s="1">
        <f>SUM(Table1[[#This Row],[T1]],Table1[[#This Row],[38,7 км]])</f>
        <v>7.5752314814814814E-2</v>
      </c>
      <c r="S68" s="1">
        <v>5.1782407407407409E-2</v>
      </c>
      <c r="T68" s="1">
        <f>SUM(Table1[[#This Row],[T1]],Table1[[#This Row],[41,2 км]])</f>
        <v>7.8506944444444449E-2</v>
      </c>
      <c r="U68" s="1">
        <v>5.6944444444444443E-2</v>
      </c>
      <c r="V68" s="1">
        <f>SUM(Table1[[#This Row],[T1]],Table1[[#This Row],[45,4 км]])</f>
        <v>8.3668981481481483E-2</v>
      </c>
      <c r="W68" s="1">
        <v>6.0289351851851851E-2</v>
      </c>
      <c r="X68" s="1">
        <f>SUM(Table1[[#This Row],[T1]],Table1[[#This Row],[48,2 км]])</f>
        <v>8.7013888888888891E-2</v>
      </c>
      <c r="Y68" s="1">
        <v>6.519675925925926E-2</v>
      </c>
      <c r="Z68" s="1">
        <f>SUM(Table1[[#This Row],[T1]],Table1[[#This Row],[52,2 км]])</f>
        <v>9.1921296296296293E-2</v>
      </c>
      <c r="AA68" s="1">
        <v>7.7731481481481471E-2</v>
      </c>
      <c r="AB68" s="1">
        <f>SUM(Table1[[#This Row],[T1]],Table1[[#This Row],[61,4 км]])</f>
        <v>0.1044560185185185</v>
      </c>
      <c r="AC68" s="1">
        <v>8.0509259259259267E-2</v>
      </c>
      <c r="AD68" s="1">
        <f>SUM(Table1[[#This Row],[T1]],Table1[[#This Row],[63,9 км]])</f>
        <v>0.1072337962962963</v>
      </c>
      <c r="AE68" s="1">
        <v>8.5717592592592595E-2</v>
      </c>
      <c r="AF68" s="1">
        <f>SUM(Table1[[#This Row],[T1]],Table1[[#This Row],[68,1 км]])</f>
        <v>0.11244212962962963</v>
      </c>
      <c r="AG68" s="1">
        <v>8.9108796296296297E-2</v>
      </c>
      <c r="AH68" s="1">
        <f>SUM(Table1[[#This Row],[T1]],Table1[[#This Row],[70,9 км]])</f>
        <v>0.11583333333333333</v>
      </c>
      <c r="AI68" s="1">
        <v>9.3923611111111097E-2</v>
      </c>
      <c r="AJ68" s="1">
        <f>SUM(Table1[[#This Row],[T1]],Table1[[#This Row],[74,9 км]])</f>
        <v>0.12064814814814813</v>
      </c>
      <c r="AK68" s="1">
        <v>0.10638888888888888</v>
      </c>
      <c r="AL68" s="1">
        <f>SUM(Table1[[#This Row],[T1]],Table1[[#This Row],[84,1 км]])</f>
        <v>0.13311342592592593</v>
      </c>
      <c r="AM68" s="1">
        <v>0.10928240740740741</v>
      </c>
      <c r="AN68" s="1">
        <f>SUM(Table1[[#This Row],[T1]],Table1[[#This Row],[86,6 км]])</f>
        <v>0.13600694444444444</v>
      </c>
      <c r="AO68" s="1">
        <v>0.11267361111111111</v>
      </c>
      <c r="AP68" s="1">
        <f>SUM(Table1[[#This Row],[T1]],Table1[[#This Row],[90 км]])</f>
        <v>0.13939814814814816</v>
      </c>
      <c r="AQ68" s="1">
        <v>0.13939814814814813</v>
      </c>
      <c r="AR68" s="1">
        <v>0.14068287037037039</v>
      </c>
      <c r="AS68" s="1">
        <v>4.4444444444444444E-3</v>
      </c>
      <c r="AT68" s="1">
        <f>SUM(Table1[[#This Row],[T2]],Table1[[#This Row],[1 км]])</f>
        <v>0.14512731481481483</v>
      </c>
      <c r="AU68" s="1">
        <v>1.4722222222222222E-2</v>
      </c>
      <c r="AV68" s="1">
        <f>SUM(Table1[[#This Row],[T2]],Table1[[#This Row],[3,5 км]])</f>
        <v>0.15540509259259261</v>
      </c>
      <c r="AW68" s="1">
        <v>2.207175925925926E-2</v>
      </c>
      <c r="AX68" s="1">
        <f>SUM(Table1[[#This Row],[T2]],Table1[[#This Row],[6 км]])</f>
        <v>0.16275462962962964</v>
      </c>
      <c r="AY68" s="1">
        <v>2.97337962962963E-2</v>
      </c>
      <c r="AZ68" s="1">
        <f>SUM(Table1[[#This Row],[T2]],Table1[[#This Row],[8,5 км]])</f>
        <v>0.17041666666666669</v>
      </c>
      <c r="BA68" s="1">
        <v>3.5081018518518518E-2</v>
      </c>
      <c r="BB68" s="1">
        <f>SUM(Table1[[#This Row],[T2]],Table1[[#This Row],[10,5 км]])</f>
        <v>0.17576388888888891</v>
      </c>
      <c r="BC68" s="1">
        <v>3.965277777777778E-2</v>
      </c>
      <c r="BD68" s="1">
        <f>SUM(Table1[[#This Row],[T2]],Table1[[#This Row],[11,5 км]])</f>
        <v>0.18033564814814818</v>
      </c>
      <c r="BE68" s="1">
        <v>4.9942129629629628E-2</v>
      </c>
      <c r="BF68" s="1">
        <f>SUM(Table1[[#This Row],[T2]],Table1[[#This Row],[14 км]])</f>
        <v>0.19062500000000002</v>
      </c>
      <c r="BG68" s="1">
        <v>5.7418981481481481E-2</v>
      </c>
      <c r="BH68" s="1">
        <f>SUM(Table1[[#This Row],[T2]],Table1[[#This Row],[16,5 км]])</f>
        <v>0.19810185185185186</v>
      </c>
      <c r="BI68" s="1">
        <v>6.5439814814814812E-2</v>
      </c>
      <c r="BJ68" s="1">
        <f>SUM(Table1[[#This Row],[T2]],Table1[[#This Row],[19 км]])</f>
        <v>0.2061226851851852</v>
      </c>
      <c r="BK68" s="1">
        <v>7.1122685185185178E-2</v>
      </c>
      <c r="BL68" s="1">
        <f>SUM(Table1[[#This Row],[T2]],Table1[[#This Row],[Финиш]])</f>
        <v>0.21180555555555558</v>
      </c>
      <c r="BM68" s="1">
        <v>0.21181712962962962</v>
      </c>
      <c r="BN68" s="1">
        <v>0</v>
      </c>
      <c r="BO68" s="1">
        <f>Table1[[#This Row],[Плавание]]-Table1[[#Totals],[Плавание]]</f>
        <v>6.9212962962963004E-3</v>
      </c>
      <c r="BP68" s="1">
        <f>Table1[[#This Row],[T1]]-Table1[[#Totals],[T1]]</f>
        <v>8.067129629629629E-3</v>
      </c>
      <c r="BQ68" s="1">
        <f>Table1[[#This Row],[16 км_]]-Table1[[#Totals],[16 км_]]</f>
        <v>1.2037037037037034E-2</v>
      </c>
      <c r="BR68" s="1">
        <f>Table1[[#This Row],[18,5 км_]]-Table1[[#Totals],[18,5 км_]]</f>
        <v>1.2604166666666666E-2</v>
      </c>
      <c r="BS68" s="1">
        <f>Table1[[#This Row],[22,7 км_]]-Table1[[#Totals],[22,7 км_]]</f>
        <v>1.3553240740740741E-2</v>
      </c>
      <c r="BT68" s="1">
        <f>Table1[[#This Row],[38,7 км_]]-Table1[[#Totals],[38,7 км_]]</f>
        <v>1.7164351851851847E-2</v>
      </c>
      <c r="BU68" s="1">
        <f>Table1[[#This Row],[41,2 км_]]-Table1[[#Totals],[41,2 км_]]</f>
        <v>1.7557870370370376E-2</v>
      </c>
      <c r="BV68" s="1">
        <f>Table1[[#This Row],[45,4 км_]]-Table1[[#Totals],[45,4 км_]]</f>
        <v>1.8506944444444451E-2</v>
      </c>
      <c r="BW68" s="1">
        <f>Table1[[#This Row],[48,2 км_]]-Table1[[#Totals],[48,2 км_]]</f>
        <v>1.9166666666666665E-2</v>
      </c>
      <c r="BX68" s="1">
        <f>Table1[[#This Row],[52,2 км_]]-Table1[[#Totals],[52,2 км_]]</f>
        <v>2.0104166666666659E-2</v>
      </c>
      <c r="BY68" s="1">
        <f>Table1[[#This Row],[61,4 км_]]-Table1[[#Totals],[61,4 км_]]</f>
        <v>2.2685185185185155E-2</v>
      </c>
      <c r="BZ68" s="1">
        <f>Table1[[#This Row],[63,9 км_]]-Table1[[#Totals],[63,9 км_]]</f>
        <v>2.3067129629629632E-2</v>
      </c>
      <c r="CA68" s="1">
        <f>Table1[[#This Row],[68,1 км_]]-Table1[[#Totals],[68,1 км_]]</f>
        <v>2.3854166666666676E-2</v>
      </c>
      <c r="CB68" s="1">
        <f>Table1[[#This Row],[70,9 км_]]-Table1[[#Totals],[70,9 км_]]</f>
        <v>2.4363425925925927E-2</v>
      </c>
      <c r="CC68" s="1">
        <f>Table1[[#This Row],[74,9 км_]]-Table1[[#Totals],[74,9 км_]]</f>
        <v>2.494212962962962E-2</v>
      </c>
      <c r="CD68" s="1">
        <f>Table1[[#This Row],[84,1 км_]]-Table1[[#Totals],[84,1 км_]]</f>
        <v>2.6793981481481488E-2</v>
      </c>
      <c r="CE68" s="1">
        <f>Table1[[#This Row],[86,6 км_]]-Table1[[#Totals],[86,6 км_]]</f>
        <v>2.7361111111111114E-2</v>
      </c>
      <c r="CF68" s="1">
        <f>Table1[[#This Row],[90 км_]]-Table1[[#Totals],[90 км_]]</f>
        <v>2.8043981481481489E-2</v>
      </c>
      <c r="CG68" s="1">
        <f>Table1[[#This Row],[T2]]-Table1[[#Totals],[T2]]</f>
        <v>2.8136574074074092E-2</v>
      </c>
      <c r="CH68" s="1">
        <f>Table1[[#This Row],[1 км_]]-Table1[[#Totals],[1 км_]]</f>
        <v>2.9270833333333357E-2</v>
      </c>
      <c r="CI68" s="1">
        <f>Table1[[#This Row],[3,5 км_]]-Table1[[#Totals],[3,5 км_]]</f>
        <v>3.1932870370370389E-2</v>
      </c>
      <c r="CJ68" s="1">
        <f>Table1[[#This Row],[6 км_]]-Table1[[#Totals],[6 км_]]</f>
        <v>3.4039351851851862E-2</v>
      </c>
      <c r="CK68" s="1">
        <f>Table1[[#This Row],[8,5 км_]]-Table1[[#Totals],[8,5 км_]]</f>
        <v>3.6006944444444466E-2</v>
      </c>
      <c r="CL68" s="1">
        <f>Table1[[#This Row],[10,5 км_]]-Table1[[#Totals],[10,5 км_]]</f>
        <v>3.7384259259259284E-2</v>
      </c>
      <c r="CM68" s="1">
        <f>Table1[[#This Row],[11,5 км_]]-Table1[[#Totals],[11,5 км_]]</f>
        <v>3.856481481481483E-2</v>
      </c>
      <c r="CN68" s="1">
        <f>Table1[[#This Row],[14 км_]]-Table1[[#Totals],[14 км_]]</f>
        <v>4.1145833333333354E-2</v>
      </c>
      <c r="CO68" s="1">
        <f>Table1[[#This Row],[16,5 км_]]-Table1[[#Totals],[16,5 км_]]</f>
        <v>4.3101851851851863E-2</v>
      </c>
      <c r="CP68" s="1">
        <f>Table1[[#This Row],[19 км_]]-Table1[[#Totals],[19 км_]]</f>
        <v>4.5127314814814828E-2</v>
      </c>
      <c r="CQ68" s="1">
        <f>Table1[[#This Row],[21,1 км_]]-Table1[[#Totals],[21,1 км_]]</f>
        <v>4.6469907407407418E-2</v>
      </c>
    </row>
    <row r="69" spans="1:95" x14ac:dyDescent="0.2">
      <c r="A69">
        <v>68</v>
      </c>
      <c r="B69">
        <v>256</v>
      </c>
      <c r="C69" t="s">
        <v>169</v>
      </c>
      <c r="D69" t="s">
        <v>110</v>
      </c>
      <c r="E69">
        <v>44</v>
      </c>
      <c r="F69" t="s">
        <v>46</v>
      </c>
      <c r="H69" t="s">
        <v>54</v>
      </c>
      <c r="I69" s="1">
        <v>2.8402777777777777E-2</v>
      </c>
      <c r="J69" s="1">
        <v>3.0567129629629628E-2</v>
      </c>
      <c r="K69" s="1">
        <v>1.9004629629629632E-2</v>
      </c>
      <c r="L69" s="1">
        <f>SUM(Table1[[#This Row],[T1]],Table1[[#This Row],[16 км]])</f>
        <v>4.957175925925926E-2</v>
      </c>
      <c r="M69" s="1">
        <v>2.1724537037037039E-2</v>
      </c>
      <c r="N69" s="1">
        <f>SUM(Table1[[#This Row],[T1]],Table1[[#This Row],[18,5 км]])</f>
        <v>5.2291666666666667E-2</v>
      </c>
      <c r="O69" s="1">
        <v>2.6435185185185187E-2</v>
      </c>
      <c r="P69" s="1">
        <f>SUM(Table1[[#This Row],[T1]],Table1[[#This Row],[22,7 км]])</f>
        <v>5.7002314814814811E-2</v>
      </c>
      <c r="Q69" s="1">
        <v>4.5567129629629631E-2</v>
      </c>
      <c r="R69" s="1">
        <f>SUM(Table1[[#This Row],[T1]],Table1[[#This Row],[38,7 км]])</f>
        <v>7.6134259259259263E-2</v>
      </c>
      <c r="S69" s="1">
        <v>4.8229166666666663E-2</v>
      </c>
      <c r="T69" s="1">
        <f>SUM(Table1[[#This Row],[T1]],Table1[[#This Row],[41,2 км]])</f>
        <v>7.8796296296296295E-2</v>
      </c>
      <c r="U69" s="1">
        <v>5.319444444444444E-2</v>
      </c>
      <c r="V69" s="1">
        <f>SUM(Table1[[#This Row],[T1]],Table1[[#This Row],[45,4 км]])</f>
        <v>8.3761574074074072E-2</v>
      </c>
      <c r="W69" s="1">
        <v>5.634259259259259E-2</v>
      </c>
      <c r="X69" s="1">
        <f>SUM(Table1[[#This Row],[T1]],Table1[[#This Row],[48,2 км]])</f>
        <v>8.6909722222222222E-2</v>
      </c>
      <c r="Y69" s="1">
        <v>6.1076388888888888E-2</v>
      </c>
      <c r="Z69" s="1">
        <f>SUM(Table1[[#This Row],[T1]],Table1[[#This Row],[52,2 км]])</f>
        <v>9.1643518518518513E-2</v>
      </c>
      <c r="AA69" s="1">
        <v>7.2928240740740738E-2</v>
      </c>
      <c r="AB69" s="1">
        <f>SUM(Table1[[#This Row],[T1]],Table1[[#This Row],[61,4 км]])</f>
        <v>0.10349537037037036</v>
      </c>
      <c r="AC69" s="1">
        <v>7.5694444444444439E-2</v>
      </c>
      <c r="AD69" s="1">
        <f>SUM(Table1[[#This Row],[T1]],Table1[[#This Row],[63,9 км]])</f>
        <v>0.10626157407407406</v>
      </c>
      <c r="AE69" s="1">
        <v>8.0671296296296297E-2</v>
      </c>
      <c r="AF69" s="1">
        <f>SUM(Table1[[#This Row],[T1]],Table1[[#This Row],[68,1 км]])</f>
        <v>0.11123842592592592</v>
      </c>
      <c r="AG69" s="1">
        <v>8.3796296296296299E-2</v>
      </c>
      <c r="AH69" s="1">
        <f>SUM(Table1[[#This Row],[T1]],Table1[[#This Row],[70,9 км]])</f>
        <v>0.11436342592592592</v>
      </c>
      <c r="AI69" s="1">
        <v>8.8541666666666671E-2</v>
      </c>
      <c r="AJ69" s="1">
        <f>SUM(Table1[[#This Row],[T1]],Table1[[#This Row],[74,9 км]])</f>
        <v>0.1191087962962963</v>
      </c>
      <c r="AK69" s="1">
        <v>0.10074074074074074</v>
      </c>
      <c r="AL69" s="1">
        <f>SUM(Table1[[#This Row],[T1]],Table1[[#This Row],[84,1 км]])</f>
        <v>0.13130787037037037</v>
      </c>
      <c r="AM69" s="1">
        <v>0.10371527777777778</v>
      </c>
      <c r="AN69" s="1">
        <f>SUM(Table1[[#This Row],[T1]],Table1[[#This Row],[86,6 км]])</f>
        <v>0.13428240740740741</v>
      </c>
      <c r="AO69" s="1">
        <v>0.10721064814814814</v>
      </c>
      <c r="AP69" s="1">
        <f>SUM(Table1[[#This Row],[T1]],Table1[[#This Row],[90 км]])</f>
        <v>0.13777777777777778</v>
      </c>
      <c r="AQ69" s="1">
        <v>0.13777777777777778</v>
      </c>
      <c r="AR69" s="1">
        <v>0.13995370370370372</v>
      </c>
      <c r="AS69" s="1">
        <v>4.7106481481481478E-3</v>
      </c>
      <c r="AT69" s="1">
        <f>SUM(Table1[[#This Row],[T2]],Table1[[#This Row],[1 км]])</f>
        <v>0.14466435185185186</v>
      </c>
      <c r="AU69" s="1">
        <v>1.5520833333333333E-2</v>
      </c>
      <c r="AV69" s="1">
        <f>SUM(Table1[[#This Row],[T2]],Table1[[#This Row],[3,5 км]])</f>
        <v>0.15547453703703706</v>
      </c>
      <c r="AW69" s="1">
        <v>2.2916666666666669E-2</v>
      </c>
      <c r="AX69" s="1">
        <f>SUM(Table1[[#This Row],[T2]],Table1[[#This Row],[6 км]])</f>
        <v>0.16287037037037039</v>
      </c>
      <c r="AY69" s="1">
        <v>3.0497685185185183E-2</v>
      </c>
      <c r="AZ69" s="1">
        <f>SUM(Table1[[#This Row],[T2]],Table1[[#This Row],[8,5 км]])</f>
        <v>0.17045138888888889</v>
      </c>
      <c r="BA69" s="1">
        <v>3.5798611111111107E-2</v>
      </c>
      <c r="BB69" s="1">
        <f>SUM(Table1[[#This Row],[T2]],Table1[[#This Row],[10,5 км]])</f>
        <v>0.17575231481481482</v>
      </c>
      <c r="BC69" s="1">
        <v>4.0381944444444443E-2</v>
      </c>
      <c r="BD69" s="1">
        <f>SUM(Table1[[#This Row],[T2]],Table1[[#This Row],[11,5 км]])</f>
        <v>0.18033564814814818</v>
      </c>
      <c r="BE69" s="1">
        <v>5.0752314814814813E-2</v>
      </c>
      <c r="BF69" s="1">
        <f>SUM(Table1[[#This Row],[T2]],Table1[[#This Row],[14 км]])</f>
        <v>0.19070601851851854</v>
      </c>
      <c r="BG69" s="1">
        <v>5.8171296296296297E-2</v>
      </c>
      <c r="BH69" s="1">
        <f>SUM(Table1[[#This Row],[T2]],Table1[[#This Row],[16,5 км]])</f>
        <v>0.19812500000000002</v>
      </c>
      <c r="BI69" s="1">
        <v>6.6249999999999989E-2</v>
      </c>
      <c r="BJ69" s="1">
        <f>SUM(Table1[[#This Row],[T2]],Table1[[#This Row],[19 км]])</f>
        <v>0.20620370370370372</v>
      </c>
      <c r="BK69" s="1">
        <v>7.210648148148148E-2</v>
      </c>
      <c r="BL69" s="1">
        <f>SUM(Table1[[#This Row],[T2]],Table1[[#This Row],[Финиш]])</f>
        <v>0.21206018518518521</v>
      </c>
      <c r="BM69" s="1">
        <v>0.21206018518518518</v>
      </c>
      <c r="BN69" s="1">
        <v>0</v>
      </c>
      <c r="BO69" s="1">
        <f>Table1[[#This Row],[Плавание]]-Table1[[#Totals],[Плавание]]</f>
        <v>1.079861111111111E-2</v>
      </c>
      <c r="BP69" s="1">
        <f>Table1[[#This Row],[T1]]-Table1[[#Totals],[T1]]</f>
        <v>1.1909722222222221E-2</v>
      </c>
      <c r="BQ69" s="1">
        <f>Table1[[#This Row],[16 км_]]-Table1[[#Totals],[16 км_]]</f>
        <v>1.4004629629629631E-2</v>
      </c>
      <c r="BR69" s="1">
        <f>Table1[[#This Row],[18,5 км_]]-Table1[[#Totals],[18,5 км_]]</f>
        <v>1.4374999999999999E-2</v>
      </c>
      <c r="BS69" s="1">
        <f>Table1[[#This Row],[22,7 км_]]-Table1[[#Totals],[22,7 км_]]</f>
        <v>1.4965277777777772E-2</v>
      </c>
      <c r="BT69" s="1">
        <f>Table1[[#This Row],[38,7 км_]]-Table1[[#Totals],[38,7 км_]]</f>
        <v>1.7546296296296296E-2</v>
      </c>
      <c r="BU69" s="1">
        <f>Table1[[#This Row],[41,2 км_]]-Table1[[#Totals],[41,2 км_]]</f>
        <v>1.7847222222222223E-2</v>
      </c>
      <c r="BV69" s="1">
        <f>Table1[[#This Row],[45,4 км_]]-Table1[[#Totals],[45,4 км_]]</f>
        <v>1.8599537037037039E-2</v>
      </c>
      <c r="BW69" s="1">
        <f>Table1[[#This Row],[48,2 км_]]-Table1[[#Totals],[48,2 км_]]</f>
        <v>1.9062499999999996E-2</v>
      </c>
      <c r="BX69" s="1">
        <f>Table1[[#This Row],[52,2 км_]]-Table1[[#Totals],[52,2 км_]]</f>
        <v>1.982638888888888E-2</v>
      </c>
      <c r="BY69" s="1">
        <f>Table1[[#This Row],[61,4 км_]]-Table1[[#Totals],[61,4 км_]]</f>
        <v>2.1724537037037014E-2</v>
      </c>
      <c r="BZ69" s="1">
        <f>Table1[[#This Row],[63,9 км_]]-Table1[[#Totals],[63,9 км_]]</f>
        <v>2.2094907407407396E-2</v>
      </c>
      <c r="CA69" s="1">
        <f>Table1[[#This Row],[68,1 км_]]-Table1[[#Totals],[68,1 км_]]</f>
        <v>2.2650462962962969E-2</v>
      </c>
      <c r="CB69" s="1">
        <f>Table1[[#This Row],[70,9 км_]]-Table1[[#Totals],[70,9 км_]]</f>
        <v>2.2893518518518521E-2</v>
      </c>
      <c r="CC69" s="1">
        <f>Table1[[#This Row],[74,9 км_]]-Table1[[#Totals],[74,9 км_]]</f>
        <v>2.3402777777777786E-2</v>
      </c>
      <c r="CD69" s="1">
        <f>Table1[[#This Row],[84,1 км_]]-Table1[[#Totals],[84,1 км_]]</f>
        <v>2.4988425925925928E-2</v>
      </c>
      <c r="CE69" s="1">
        <f>Table1[[#This Row],[86,6 км_]]-Table1[[#Totals],[86,6 км_]]</f>
        <v>2.5636574074074076E-2</v>
      </c>
      <c r="CF69" s="1">
        <f>Table1[[#This Row],[90 км_]]-Table1[[#Totals],[90 км_]]</f>
        <v>2.6423611111111106E-2</v>
      </c>
      <c r="CG69" s="1">
        <f>Table1[[#This Row],[T2]]-Table1[[#Totals],[T2]]</f>
        <v>2.7407407407407422E-2</v>
      </c>
      <c r="CH69" s="1">
        <f>Table1[[#This Row],[1 км_]]-Table1[[#Totals],[1 км_]]</f>
        <v>2.8807870370370386E-2</v>
      </c>
      <c r="CI69" s="1">
        <f>Table1[[#This Row],[3,5 км_]]-Table1[[#Totals],[3,5 км_]]</f>
        <v>3.2002314814814845E-2</v>
      </c>
      <c r="CJ69" s="1">
        <f>Table1[[#This Row],[6 км_]]-Table1[[#Totals],[6 км_]]</f>
        <v>3.4155092592592612E-2</v>
      </c>
      <c r="CK69" s="1">
        <f>Table1[[#This Row],[8,5 км_]]-Table1[[#Totals],[8,5 км_]]</f>
        <v>3.6041666666666666E-2</v>
      </c>
      <c r="CL69" s="1">
        <f>Table1[[#This Row],[10,5 км_]]-Table1[[#Totals],[10,5 км_]]</f>
        <v>3.7372685185185189E-2</v>
      </c>
      <c r="CM69" s="1">
        <f>Table1[[#This Row],[11,5 км_]]-Table1[[#Totals],[11,5 км_]]</f>
        <v>3.856481481481483E-2</v>
      </c>
      <c r="CN69" s="1">
        <f>Table1[[#This Row],[14 км_]]-Table1[[#Totals],[14 км_]]</f>
        <v>4.1226851851851876E-2</v>
      </c>
      <c r="CO69" s="1">
        <f>Table1[[#This Row],[16,5 км_]]-Table1[[#Totals],[16,5 км_]]</f>
        <v>4.3125000000000024E-2</v>
      </c>
      <c r="CP69" s="1">
        <f>Table1[[#This Row],[19 км_]]-Table1[[#Totals],[19 км_]]</f>
        <v>4.520833333333335E-2</v>
      </c>
      <c r="CQ69" s="1">
        <f>Table1[[#This Row],[21,1 км_]]-Table1[[#Totals],[21,1 км_]]</f>
        <v>4.6724537037037051E-2</v>
      </c>
    </row>
    <row r="70" spans="1:95" x14ac:dyDescent="0.2">
      <c r="A70">
        <v>69</v>
      </c>
      <c r="B70">
        <v>222</v>
      </c>
      <c r="C70" t="s">
        <v>170</v>
      </c>
      <c r="D70" t="s">
        <v>171</v>
      </c>
      <c r="E70">
        <v>34</v>
      </c>
      <c r="F70" t="s">
        <v>46</v>
      </c>
      <c r="G70" t="s">
        <v>172</v>
      </c>
      <c r="H70" t="s">
        <v>146</v>
      </c>
      <c r="I70" s="1">
        <v>2.9629629629629627E-2</v>
      </c>
      <c r="J70" s="1">
        <v>3.1226851851851853E-2</v>
      </c>
      <c r="K70" s="1">
        <v>2.0266203703703703E-2</v>
      </c>
      <c r="L70" s="1">
        <f>SUM(Table1[[#This Row],[T1]],Table1[[#This Row],[16 км]])</f>
        <v>5.1493055555555556E-2</v>
      </c>
      <c r="M70" s="1">
        <v>2.3078703703703702E-2</v>
      </c>
      <c r="N70" s="1">
        <f>SUM(Table1[[#This Row],[T1]],Table1[[#This Row],[18,5 км]])</f>
        <v>5.4305555555555551E-2</v>
      </c>
      <c r="O70" s="1">
        <v>2.8009259259259262E-2</v>
      </c>
      <c r="P70" s="1">
        <f>SUM(Table1[[#This Row],[T1]],Table1[[#This Row],[22,7 км]])</f>
        <v>5.9236111111111114E-2</v>
      </c>
      <c r="Q70" s="1">
        <v>4.7523148148148148E-2</v>
      </c>
      <c r="R70" s="1">
        <f>SUM(Table1[[#This Row],[T1]],Table1[[#This Row],[38,7 км]])</f>
        <v>7.8750000000000001E-2</v>
      </c>
      <c r="S70" s="1">
        <v>5.0243055555555555E-2</v>
      </c>
      <c r="T70" s="1">
        <f>SUM(Table1[[#This Row],[T1]],Table1[[#This Row],[41,2 км]])</f>
        <v>8.1469907407407408E-2</v>
      </c>
      <c r="U70" s="1">
        <v>5.5324074074074074E-2</v>
      </c>
      <c r="V70" s="1">
        <f>SUM(Table1[[#This Row],[T1]],Table1[[#This Row],[45,4 км]])</f>
        <v>8.655092592592592E-2</v>
      </c>
      <c r="W70" s="1">
        <v>5.859953703703704E-2</v>
      </c>
      <c r="X70" s="1">
        <f>SUM(Table1[[#This Row],[T1]],Table1[[#This Row],[48,2 км]])</f>
        <v>8.9826388888888886E-2</v>
      </c>
      <c r="Y70" s="1">
        <v>6.3368055555555566E-2</v>
      </c>
      <c r="Z70" s="1">
        <f>SUM(Table1[[#This Row],[T1]],Table1[[#This Row],[52,2 км]])</f>
        <v>9.4594907407407419E-2</v>
      </c>
      <c r="AA70" s="1">
        <v>7.5486111111111115E-2</v>
      </c>
      <c r="AB70" s="1">
        <f>SUM(Table1[[#This Row],[T1]],Table1[[#This Row],[61,4 км]])</f>
        <v>0.10671296296296297</v>
      </c>
      <c r="AC70" s="1">
        <v>7.8229166666666669E-2</v>
      </c>
      <c r="AD70" s="1">
        <f>SUM(Table1[[#This Row],[T1]],Table1[[#This Row],[63,9 км]])</f>
        <v>0.10945601851851852</v>
      </c>
      <c r="AE70" s="1">
        <v>8.335648148148149E-2</v>
      </c>
      <c r="AF70" s="1">
        <f>SUM(Table1[[#This Row],[T1]],Table1[[#This Row],[68,1 км]])</f>
        <v>0.11458333333333334</v>
      </c>
      <c r="AG70" s="1">
        <v>8.6631944444444442E-2</v>
      </c>
      <c r="AH70" s="1">
        <f>SUM(Table1[[#This Row],[T1]],Table1[[#This Row],[70,9 км]])</f>
        <v>0.11785879629629629</v>
      </c>
      <c r="AI70" s="1">
        <v>9.1446759259259255E-2</v>
      </c>
      <c r="AJ70" s="1">
        <f>SUM(Table1[[#This Row],[T1]],Table1[[#This Row],[74,9 км]])</f>
        <v>0.12267361111111111</v>
      </c>
      <c r="AK70" s="1">
        <v>0.10358796296296297</v>
      </c>
      <c r="AL70" s="1">
        <f>SUM(Table1[[#This Row],[T1]],Table1[[#This Row],[84,1 км]])</f>
        <v>0.13481481481481483</v>
      </c>
      <c r="AM70" s="1">
        <v>0.10638888888888888</v>
      </c>
      <c r="AN70" s="1">
        <f>SUM(Table1[[#This Row],[T1]],Table1[[#This Row],[86,6 км]])</f>
        <v>0.13761574074074073</v>
      </c>
      <c r="AO70" s="1">
        <v>0.10974537037037037</v>
      </c>
      <c r="AP70" s="1">
        <f>SUM(Table1[[#This Row],[T1]],Table1[[#This Row],[90 км]])</f>
        <v>0.14097222222222222</v>
      </c>
      <c r="AQ70" s="1">
        <v>0.14097222222222222</v>
      </c>
      <c r="AR70" s="1">
        <v>0.14248842592592592</v>
      </c>
      <c r="AS70" s="1">
        <v>4.363425925925926E-3</v>
      </c>
      <c r="AT70" s="1">
        <f>SUM(Table1[[#This Row],[T2]],Table1[[#This Row],[1 км]])</f>
        <v>0.14685185185185184</v>
      </c>
      <c r="AU70" s="1">
        <v>1.4270833333333335E-2</v>
      </c>
      <c r="AV70" s="1">
        <f>SUM(Table1[[#This Row],[T2]],Table1[[#This Row],[3,5 км]])</f>
        <v>0.15675925925925926</v>
      </c>
      <c r="AW70" s="1">
        <v>2.1562499999999998E-2</v>
      </c>
      <c r="AX70" s="1">
        <f>SUM(Table1[[#This Row],[T2]],Table1[[#This Row],[6 км]])</f>
        <v>0.16405092592592591</v>
      </c>
      <c r="AY70" s="1">
        <v>2.9236111111111112E-2</v>
      </c>
      <c r="AZ70" s="1">
        <f>SUM(Table1[[#This Row],[T2]],Table1[[#This Row],[8,5 км]])</f>
        <v>0.17172453703703702</v>
      </c>
      <c r="BA70" s="1">
        <v>3.4594907407407408E-2</v>
      </c>
      <c r="BB70" s="1">
        <f>SUM(Table1[[#This Row],[T2]],Table1[[#This Row],[10,5 км]])</f>
        <v>0.17708333333333331</v>
      </c>
      <c r="BC70" s="1">
        <v>3.9143518518518515E-2</v>
      </c>
      <c r="BD70" s="1">
        <f>SUM(Table1[[#This Row],[T2]],Table1[[#This Row],[11,5 км]])</f>
        <v>0.18163194444444444</v>
      </c>
      <c r="BE70" s="1">
        <v>4.9317129629629634E-2</v>
      </c>
      <c r="BF70" s="1">
        <f>SUM(Table1[[#This Row],[T2]],Table1[[#This Row],[14 км]])</f>
        <v>0.19180555555555556</v>
      </c>
      <c r="BG70" s="1">
        <v>5.6608796296296303E-2</v>
      </c>
      <c r="BH70" s="1">
        <f>SUM(Table1[[#This Row],[T2]],Table1[[#This Row],[16,5 км]])</f>
        <v>0.19909722222222223</v>
      </c>
      <c r="BI70" s="1">
        <v>6.4247685185185185E-2</v>
      </c>
      <c r="BJ70" s="1">
        <f>SUM(Table1[[#This Row],[T2]],Table1[[#This Row],[19 км]])</f>
        <v>0.20673611111111112</v>
      </c>
      <c r="BK70" s="1">
        <v>6.9664351851851852E-2</v>
      </c>
      <c r="BL70" s="1">
        <f>SUM(Table1[[#This Row],[T2]],Table1[[#This Row],[Финиш]])</f>
        <v>0.21215277777777777</v>
      </c>
      <c r="BM70" s="1">
        <v>0.21215277777777777</v>
      </c>
      <c r="BN70" s="1">
        <v>0</v>
      </c>
      <c r="BO70" s="1">
        <f>Table1[[#This Row],[Плавание]]-Table1[[#Totals],[Плавание]]</f>
        <v>1.202546296296296E-2</v>
      </c>
      <c r="BP70" s="1">
        <f>Table1[[#This Row],[T1]]-Table1[[#Totals],[T1]]</f>
        <v>1.2569444444444446E-2</v>
      </c>
      <c r="BQ70" s="1">
        <f>Table1[[#This Row],[16 км_]]-Table1[[#Totals],[16 км_]]</f>
        <v>1.5925925925925927E-2</v>
      </c>
      <c r="BR70" s="1">
        <f>Table1[[#This Row],[18,5 км_]]-Table1[[#Totals],[18,5 км_]]</f>
        <v>1.6388888888888883E-2</v>
      </c>
      <c r="BS70" s="1">
        <f>Table1[[#This Row],[22,7 км_]]-Table1[[#Totals],[22,7 км_]]</f>
        <v>1.7199074074074075E-2</v>
      </c>
      <c r="BT70" s="1">
        <f>Table1[[#This Row],[38,7 км_]]-Table1[[#Totals],[38,7 км_]]</f>
        <v>2.0162037037037034E-2</v>
      </c>
      <c r="BU70" s="1">
        <f>Table1[[#This Row],[41,2 км_]]-Table1[[#Totals],[41,2 км_]]</f>
        <v>2.0520833333333335E-2</v>
      </c>
      <c r="BV70" s="1">
        <f>Table1[[#This Row],[45,4 км_]]-Table1[[#Totals],[45,4 км_]]</f>
        <v>2.1388888888888888E-2</v>
      </c>
      <c r="BW70" s="1">
        <f>Table1[[#This Row],[48,2 км_]]-Table1[[#Totals],[48,2 км_]]</f>
        <v>2.1979166666666661E-2</v>
      </c>
      <c r="BX70" s="1">
        <f>Table1[[#This Row],[52,2 км_]]-Table1[[#Totals],[52,2 км_]]</f>
        <v>2.2777777777777786E-2</v>
      </c>
      <c r="BY70" s="1">
        <f>Table1[[#This Row],[61,4 км_]]-Table1[[#Totals],[61,4 км_]]</f>
        <v>2.494212962962962E-2</v>
      </c>
      <c r="BZ70" s="1">
        <f>Table1[[#This Row],[63,9 км_]]-Table1[[#Totals],[63,9 км_]]</f>
        <v>2.5289351851851855E-2</v>
      </c>
      <c r="CA70" s="1">
        <f>Table1[[#This Row],[68,1 км_]]-Table1[[#Totals],[68,1 км_]]</f>
        <v>2.5995370370370391E-2</v>
      </c>
      <c r="CB70" s="1">
        <f>Table1[[#This Row],[70,9 км_]]-Table1[[#Totals],[70,9 км_]]</f>
        <v>2.6388888888888892E-2</v>
      </c>
      <c r="CC70" s="1">
        <f>Table1[[#This Row],[74,9 км_]]-Table1[[#Totals],[74,9 км_]]</f>
        <v>2.6967592592592599E-2</v>
      </c>
      <c r="CD70" s="1">
        <f>Table1[[#This Row],[84,1 км_]]-Table1[[#Totals],[84,1 км_]]</f>
        <v>2.8495370370370393E-2</v>
      </c>
      <c r="CE70" s="1">
        <f>Table1[[#This Row],[86,6 км_]]-Table1[[#Totals],[86,6 км_]]</f>
        <v>2.8969907407407403E-2</v>
      </c>
      <c r="CF70" s="1">
        <f>Table1[[#This Row],[90 км_]]-Table1[[#Totals],[90 км_]]</f>
        <v>2.961805555555555E-2</v>
      </c>
      <c r="CG70" s="1">
        <f>Table1[[#This Row],[T2]]-Table1[[#Totals],[T2]]</f>
        <v>2.9942129629629624E-2</v>
      </c>
      <c r="CH70" s="1">
        <f>Table1[[#This Row],[1 км_]]-Table1[[#Totals],[1 км_]]</f>
        <v>3.0995370370370368E-2</v>
      </c>
      <c r="CI70" s="1">
        <f>Table1[[#This Row],[3,5 км_]]-Table1[[#Totals],[3,5 км_]]</f>
        <v>3.3287037037037046E-2</v>
      </c>
      <c r="CJ70" s="1">
        <f>Table1[[#This Row],[6 км_]]-Table1[[#Totals],[6 км_]]</f>
        <v>3.533564814814813E-2</v>
      </c>
      <c r="CK70" s="1">
        <f>Table1[[#This Row],[8,5 км_]]-Table1[[#Totals],[8,5 км_]]</f>
        <v>3.7314814814814801E-2</v>
      </c>
      <c r="CL70" s="1">
        <f>Table1[[#This Row],[10,5 км_]]-Table1[[#Totals],[10,5 км_]]</f>
        <v>3.8703703703703685E-2</v>
      </c>
      <c r="CM70" s="1">
        <f>Table1[[#This Row],[11,5 км_]]-Table1[[#Totals],[11,5 км_]]</f>
        <v>3.9861111111111097E-2</v>
      </c>
      <c r="CN70" s="1">
        <f>Table1[[#This Row],[14 км_]]-Table1[[#Totals],[14 км_]]</f>
        <v>4.2326388888888899E-2</v>
      </c>
      <c r="CO70" s="1">
        <f>Table1[[#This Row],[16,5 км_]]-Table1[[#Totals],[16,5 км_]]</f>
        <v>4.4097222222222232E-2</v>
      </c>
      <c r="CP70" s="1">
        <f>Table1[[#This Row],[19 км_]]-Table1[[#Totals],[19 км_]]</f>
        <v>4.5740740740740748E-2</v>
      </c>
      <c r="CQ70" s="1">
        <f>Table1[[#This Row],[21,1 км_]]-Table1[[#Totals],[21,1 км_]]</f>
        <v>4.6817129629629611E-2</v>
      </c>
    </row>
    <row r="71" spans="1:95" x14ac:dyDescent="0.2">
      <c r="A71">
        <v>70</v>
      </c>
      <c r="B71">
        <v>241</v>
      </c>
      <c r="C71" t="s">
        <v>173</v>
      </c>
      <c r="D71" t="s">
        <v>174</v>
      </c>
      <c r="E71">
        <v>42</v>
      </c>
      <c r="F71" t="s">
        <v>46</v>
      </c>
      <c r="H71" t="s">
        <v>54</v>
      </c>
      <c r="I71" s="1">
        <v>2.8645833333333332E-2</v>
      </c>
      <c r="J71" s="1">
        <v>3.0439814814814819E-2</v>
      </c>
      <c r="K71" s="1">
        <v>1.9351851851851853E-2</v>
      </c>
      <c r="L71" s="1">
        <f>SUM(Table1[[#This Row],[T1]],Table1[[#This Row],[16 км]])</f>
        <v>4.9791666666666672E-2</v>
      </c>
      <c r="M71" s="1">
        <v>2.2222222222222223E-2</v>
      </c>
      <c r="N71" s="1">
        <f>SUM(Table1[[#This Row],[T1]],Table1[[#This Row],[18,5 км]])</f>
        <v>5.2662037037037042E-2</v>
      </c>
      <c r="O71" s="1">
        <v>2.7210648148148147E-2</v>
      </c>
      <c r="P71" s="1">
        <f>SUM(Table1[[#This Row],[T1]],Table1[[#This Row],[22,7 км]])</f>
        <v>5.7650462962962966E-2</v>
      </c>
      <c r="Q71" s="1">
        <v>4.8252314814814817E-2</v>
      </c>
      <c r="R71" s="1">
        <f>SUM(Table1[[#This Row],[T1]],Table1[[#This Row],[38,7 км]])</f>
        <v>7.869212962962964E-2</v>
      </c>
      <c r="S71" s="1">
        <v>5.0937499999999997E-2</v>
      </c>
      <c r="T71" s="1">
        <f>SUM(Table1[[#This Row],[T1]],Table1[[#This Row],[41,2 км]])</f>
        <v>8.1377314814814819E-2</v>
      </c>
      <c r="U71" s="1">
        <v>5.6250000000000001E-2</v>
      </c>
      <c r="V71" s="1">
        <f>SUM(Table1[[#This Row],[T1]],Table1[[#This Row],[45,4 км]])</f>
        <v>8.6689814814814817E-2</v>
      </c>
      <c r="W71" s="1">
        <v>5.9537037037037034E-2</v>
      </c>
      <c r="X71" s="1">
        <f>SUM(Table1[[#This Row],[T1]],Table1[[#This Row],[48,2 км]])</f>
        <v>8.997685185185185E-2</v>
      </c>
      <c r="Y71" s="1">
        <v>6.4363425925925921E-2</v>
      </c>
      <c r="Z71" s="1">
        <f>SUM(Table1[[#This Row],[T1]],Table1[[#This Row],[52,2 км]])</f>
        <v>9.4803240740740743E-2</v>
      </c>
      <c r="AA71" s="1">
        <v>7.6736111111111116E-2</v>
      </c>
      <c r="AB71" s="1">
        <f>SUM(Table1[[#This Row],[T1]],Table1[[#This Row],[61,4 км]])</f>
        <v>0.10717592592592594</v>
      </c>
      <c r="AC71" s="1">
        <v>7.9571759259259259E-2</v>
      </c>
      <c r="AD71" s="1">
        <f>SUM(Table1[[#This Row],[T1]],Table1[[#This Row],[63,9 км]])</f>
        <v>0.11001157407407408</v>
      </c>
      <c r="AE71" s="1">
        <v>8.4710648148148146E-2</v>
      </c>
      <c r="AF71" s="1">
        <f>SUM(Table1[[#This Row],[T1]],Table1[[#This Row],[68,1 км]])</f>
        <v>0.11515046296296297</v>
      </c>
      <c r="AG71" s="1">
        <v>8.8090277777777781E-2</v>
      </c>
      <c r="AH71" s="1">
        <f>SUM(Table1[[#This Row],[T1]],Table1[[#This Row],[70,9 км]])</f>
        <v>0.1185300925925926</v>
      </c>
      <c r="AI71" s="1">
        <v>9.2777777777777778E-2</v>
      </c>
      <c r="AJ71" s="1">
        <f>SUM(Table1[[#This Row],[T1]],Table1[[#This Row],[74,9 км]])</f>
        <v>0.1232175925925926</v>
      </c>
      <c r="AK71" s="1">
        <v>0.10434027777777777</v>
      </c>
      <c r="AL71" s="1">
        <f>SUM(Table1[[#This Row],[T1]],Table1[[#This Row],[84,1 км]])</f>
        <v>0.13478009259259258</v>
      </c>
      <c r="AM71" s="1">
        <v>0.10703703703703704</v>
      </c>
      <c r="AN71" s="1">
        <f>SUM(Table1[[#This Row],[T1]],Table1[[#This Row],[86,6 км]])</f>
        <v>0.13747685185185185</v>
      </c>
      <c r="AO71" s="1">
        <v>0.11028935185185185</v>
      </c>
      <c r="AP71" s="1">
        <f>SUM(Table1[[#This Row],[T1]],Table1[[#This Row],[90 км]])</f>
        <v>0.14072916666666666</v>
      </c>
      <c r="AQ71" s="1">
        <v>0.14072916666666666</v>
      </c>
      <c r="AR71" s="1">
        <v>0.14215277777777777</v>
      </c>
      <c r="AS71" s="1">
        <v>4.5601851851851853E-3</v>
      </c>
      <c r="AT71" s="1">
        <f>SUM(Table1[[#This Row],[T2]],Table1[[#This Row],[1 км]])</f>
        <v>0.14671296296296296</v>
      </c>
      <c r="AU71" s="1">
        <v>1.5057870370370369E-2</v>
      </c>
      <c r="AV71" s="1">
        <f>SUM(Table1[[#This Row],[T2]],Table1[[#This Row],[3,5 км]])</f>
        <v>0.15721064814814814</v>
      </c>
      <c r="AW71" s="1">
        <v>2.2534722222222223E-2</v>
      </c>
      <c r="AX71" s="1">
        <f>SUM(Table1[[#This Row],[T2]],Table1[[#This Row],[6 км]])</f>
        <v>0.16468749999999999</v>
      </c>
      <c r="AY71" s="1">
        <v>3.1261574074074074E-2</v>
      </c>
      <c r="AZ71" s="1">
        <f>SUM(Table1[[#This Row],[T2]],Table1[[#This Row],[8,5 км]])</f>
        <v>0.17341435185185183</v>
      </c>
      <c r="BA71" s="1">
        <v>3.7361111111111109E-2</v>
      </c>
      <c r="BB71" s="1">
        <f>SUM(Table1[[#This Row],[T2]],Table1[[#This Row],[10,5 км]])</f>
        <v>0.17951388888888886</v>
      </c>
      <c r="BC71" s="1">
        <v>4.1689814814814818E-2</v>
      </c>
      <c r="BD71" s="1">
        <f>SUM(Table1[[#This Row],[T2]],Table1[[#This Row],[11,5 км]])</f>
        <v>0.18384259259259259</v>
      </c>
      <c r="BE71" s="1">
        <v>5.1215277777777783E-2</v>
      </c>
      <c r="BF71" s="1">
        <f>SUM(Table1[[#This Row],[T2]],Table1[[#This Row],[14 км]])</f>
        <v>0.19336805555555556</v>
      </c>
      <c r="BG71" s="1">
        <v>5.7928240740740738E-2</v>
      </c>
      <c r="BH71" s="1">
        <f>SUM(Table1[[#This Row],[T2]],Table1[[#This Row],[16,5 км]])</f>
        <v>0.20008101851851851</v>
      </c>
      <c r="BI71" s="1">
        <v>6.5011574074074083E-2</v>
      </c>
      <c r="BJ71" s="1">
        <f>SUM(Table1[[#This Row],[T2]],Table1[[#This Row],[19 км]])</f>
        <v>0.20716435185185184</v>
      </c>
      <c r="BK71" s="1">
        <v>7.0173611111111103E-2</v>
      </c>
      <c r="BL71" s="1">
        <f>SUM(Table1[[#This Row],[T2]],Table1[[#This Row],[Финиш]])</f>
        <v>0.21232638888888888</v>
      </c>
      <c r="BM71" s="1">
        <v>0.21232638888888888</v>
      </c>
      <c r="BN71" s="1">
        <v>0</v>
      </c>
      <c r="BO71" s="1">
        <f>Table1[[#This Row],[Плавание]]-Table1[[#Totals],[Плавание]]</f>
        <v>1.1041666666666665E-2</v>
      </c>
      <c r="BP71" s="1">
        <f>Table1[[#This Row],[T1]]-Table1[[#Totals],[T1]]</f>
        <v>1.1782407407407412E-2</v>
      </c>
      <c r="BQ71" s="1">
        <f>Table1[[#This Row],[16 км_]]-Table1[[#Totals],[16 км_]]</f>
        <v>1.4224537037037042E-2</v>
      </c>
      <c r="BR71" s="1">
        <f>Table1[[#This Row],[18,5 км_]]-Table1[[#Totals],[18,5 км_]]</f>
        <v>1.4745370370370374E-2</v>
      </c>
      <c r="BS71" s="1">
        <f>Table1[[#This Row],[22,7 км_]]-Table1[[#Totals],[22,7 км_]]</f>
        <v>1.5613425925925926E-2</v>
      </c>
      <c r="BT71" s="1">
        <f>Table1[[#This Row],[38,7 км_]]-Table1[[#Totals],[38,7 км_]]</f>
        <v>2.0104166666666673E-2</v>
      </c>
      <c r="BU71" s="1">
        <f>Table1[[#This Row],[41,2 км_]]-Table1[[#Totals],[41,2 км_]]</f>
        <v>2.0428240740740747E-2</v>
      </c>
      <c r="BV71" s="1">
        <f>Table1[[#This Row],[45,4 км_]]-Table1[[#Totals],[45,4 км_]]</f>
        <v>2.1527777777777785E-2</v>
      </c>
      <c r="BW71" s="1">
        <f>Table1[[#This Row],[48,2 км_]]-Table1[[#Totals],[48,2 км_]]</f>
        <v>2.2129629629629624E-2</v>
      </c>
      <c r="BX71" s="1">
        <f>Table1[[#This Row],[52,2 км_]]-Table1[[#Totals],[52,2 км_]]</f>
        <v>2.298611111111111E-2</v>
      </c>
      <c r="BY71" s="1">
        <f>Table1[[#This Row],[61,4 км_]]-Table1[[#Totals],[61,4 км_]]</f>
        <v>2.540509259259259E-2</v>
      </c>
      <c r="BZ71" s="1">
        <f>Table1[[#This Row],[63,9 км_]]-Table1[[#Totals],[63,9 км_]]</f>
        <v>2.5844907407407414E-2</v>
      </c>
      <c r="CA71" s="1">
        <f>Table1[[#This Row],[68,1 км_]]-Table1[[#Totals],[68,1 км_]]</f>
        <v>2.6562500000000017E-2</v>
      </c>
      <c r="CB71" s="1">
        <f>Table1[[#This Row],[70,9 км_]]-Table1[[#Totals],[70,9 км_]]</f>
        <v>2.7060185185185201E-2</v>
      </c>
      <c r="CC71" s="1">
        <f>Table1[[#This Row],[74,9 км_]]-Table1[[#Totals],[74,9 км_]]</f>
        <v>2.7511574074074091E-2</v>
      </c>
      <c r="CD71" s="1">
        <f>Table1[[#This Row],[84,1 км_]]-Table1[[#Totals],[84,1 км_]]</f>
        <v>2.8460648148148138E-2</v>
      </c>
      <c r="CE71" s="1">
        <f>Table1[[#This Row],[86,6 км_]]-Table1[[#Totals],[86,6 км_]]</f>
        <v>2.883101851851852E-2</v>
      </c>
      <c r="CF71" s="1">
        <f>Table1[[#This Row],[90 км_]]-Table1[[#Totals],[90 км_]]</f>
        <v>2.9374999999999984E-2</v>
      </c>
      <c r="CG71" s="1">
        <f>Table1[[#This Row],[T2]]-Table1[[#Totals],[T2]]</f>
        <v>2.960648148148147E-2</v>
      </c>
      <c r="CH71" s="1">
        <f>Table1[[#This Row],[1 км_]]-Table1[[#Totals],[1 км_]]</f>
        <v>3.0856481481481485E-2</v>
      </c>
      <c r="CI71" s="1">
        <f>Table1[[#This Row],[3,5 км_]]-Table1[[#Totals],[3,5 км_]]</f>
        <v>3.3738425925925922E-2</v>
      </c>
      <c r="CJ71" s="1">
        <f>Table1[[#This Row],[6 км_]]-Table1[[#Totals],[6 км_]]</f>
        <v>3.5972222222222211E-2</v>
      </c>
      <c r="CK71" s="1">
        <f>Table1[[#This Row],[8,5 км_]]-Table1[[#Totals],[8,5 км_]]</f>
        <v>3.9004629629629611E-2</v>
      </c>
      <c r="CL71" s="1">
        <f>Table1[[#This Row],[10,5 км_]]-Table1[[#Totals],[10,5 км_]]</f>
        <v>4.1134259259259232E-2</v>
      </c>
      <c r="CM71" s="1">
        <f>Table1[[#This Row],[11,5 км_]]-Table1[[#Totals],[11,5 км_]]</f>
        <v>4.2071759259259239E-2</v>
      </c>
      <c r="CN71" s="1">
        <f>Table1[[#This Row],[14 км_]]-Table1[[#Totals],[14 км_]]</f>
        <v>4.3888888888888894E-2</v>
      </c>
      <c r="CO71" s="1">
        <f>Table1[[#This Row],[16,5 км_]]-Table1[[#Totals],[16,5 км_]]</f>
        <v>4.5081018518518506E-2</v>
      </c>
      <c r="CP71" s="1">
        <f>Table1[[#This Row],[19 км_]]-Table1[[#Totals],[19 км_]]</f>
        <v>4.6168981481481464E-2</v>
      </c>
      <c r="CQ71" s="1">
        <f>Table1[[#This Row],[21,1 км_]]-Table1[[#Totals],[21,1 км_]]</f>
        <v>4.6990740740740722E-2</v>
      </c>
    </row>
    <row r="72" spans="1:95" x14ac:dyDescent="0.2">
      <c r="A72">
        <v>71</v>
      </c>
      <c r="B72">
        <v>136</v>
      </c>
      <c r="C72" t="s">
        <v>175</v>
      </c>
      <c r="D72" t="s">
        <v>77</v>
      </c>
      <c r="E72">
        <v>32</v>
      </c>
      <c r="F72" t="s">
        <v>41</v>
      </c>
      <c r="G72" t="s">
        <v>53</v>
      </c>
      <c r="H72" t="s">
        <v>47</v>
      </c>
      <c r="I72" s="1">
        <v>3.0000000000000002E-2</v>
      </c>
      <c r="J72" s="1">
        <v>3.170138888888889E-2</v>
      </c>
      <c r="K72" s="1">
        <v>1.9085648148148147E-2</v>
      </c>
      <c r="L72" s="1">
        <f>SUM(Table1[[#This Row],[T1]],Table1[[#This Row],[16 км]])</f>
        <v>5.0787037037037033E-2</v>
      </c>
      <c r="M72" s="1">
        <v>2.1701388888888892E-2</v>
      </c>
      <c r="N72" s="1">
        <f>SUM(Table1[[#This Row],[T1]],Table1[[#This Row],[18,5 км]])</f>
        <v>5.3402777777777785E-2</v>
      </c>
      <c r="O72" s="1">
        <v>2.6562499999999999E-2</v>
      </c>
      <c r="P72" s="1">
        <f>SUM(Table1[[#This Row],[T1]],Table1[[#This Row],[22,7 км]])</f>
        <v>5.8263888888888893E-2</v>
      </c>
      <c r="Q72" s="1">
        <v>4.553240740740741E-2</v>
      </c>
      <c r="R72" s="1">
        <f>SUM(Table1[[#This Row],[T1]],Table1[[#This Row],[38,7 км]])</f>
        <v>7.72337962962963E-2</v>
      </c>
      <c r="S72" s="1">
        <v>4.8078703703703707E-2</v>
      </c>
      <c r="T72" s="1">
        <f>SUM(Table1[[#This Row],[T1]],Table1[[#This Row],[41,2 км]])</f>
        <v>7.9780092592592597E-2</v>
      </c>
      <c r="U72" s="1">
        <v>5.2777777777777778E-2</v>
      </c>
      <c r="V72" s="1">
        <f>SUM(Table1[[#This Row],[T1]],Table1[[#This Row],[45,4 км]])</f>
        <v>8.4479166666666661E-2</v>
      </c>
      <c r="W72" s="1">
        <v>5.5740740740740737E-2</v>
      </c>
      <c r="X72" s="1">
        <f>SUM(Table1[[#This Row],[T1]],Table1[[#This Row],[48,2 км]])</f>
        <v>8.7442129629629634E-2</v>
      </c>
      <c r="Y72" s="1">
        <v>6.0219907407407403E-2</v>
      </c>
      <c r="Z72" s="1">
        <f>SUM(Table1[[#This Row],[T1]],Table1[[#This Row],[52,2 км]])</f>
        <v>9.1921296296296293E-2</v>
      </c>
      <c r="AA72" s="1">
        <v>7.1759259259259259E-2</v>
      </c>
      <c r="AB72" s="1">
        <f>SUM(Table1[[#This Row],[T1]],Table1[[#This Row],[61,4 км]])</f>
        <v>0.10346064814814815</v>
      </c>
      <c r="AC72" s="1">
        <v>7.4155092592592592E-2</v>
      </c>
      <c r="AD72" s="1">
        <f>SUM(Table1[[#This Row],[T1]],Table1[[#This Row],[63,9 км]])</f>
        <v>0.10585648148148148</v>
      </c>
      <c r="AE72" s="1">
        <v>7.8877314814814817E-2</v>
      </c>
      <c r="AF72" s="1">
        <f>SUM(Table1[[#This Row],[T1]],Table1[[#This Row],[68,1 км]])</f>
        <v>0.11057870370370371</v>
      </c>
      <c r="AG72" s="1">
        <v>8.1956018518518511E-2</v>
      </c>
      <c r="AH72" s="1">
        <f>SUM(Table1[[#This Row],[T1]],Table1[[#This Row],[70,9 км]])</f>
        <v>0.1136574074074074</v>
      </c>
      <c r="AI72" s="1">
        <v>8.6550925925925934E-2</v>
      </c>
      <c r="AJ72" s="1">
        <f>SUM(Table1[[#This Row],[T1]],Table1[[#This Row],[74,9 км]])</f>
        <v>0.11825231481481482</v>
      </c>
      <c r="AK72" s="1">
        <v>9.8090277777777776E-2</v>
      </c>
      <c r="AL72" s="1">
        <f>SUM(Table1[[#This Row],[T1]],Table1[[#This Row],[84,1 км]])</f>
        <v>0.12979166666666667</v>
      </c>
      <c r="AM72" s="1">
        <v>0.10072916666666666</v>
      </c>
      <c r="AN72" s="1">
        <f>SUM(Table1[[#This Row],[T1]],Table1[[#This Row],[86,6 км]])</f>
        <v>0.13243055555555555</v>
      </c>
      <c r="AO72" s="1">
        <v>0.10398148148148149</v>
      </c>
      <c r="AP72" s="1">
        <f>SUM(Table1[[#This Row],[T1]],Table1[[#This Row],[90 км]])</f>
        <v>0.13568287037037038</v>
      </c>
      <c r="AQ72" s="1">
        <v>0.13569444444444445</v>
      </c>
      <c r="AR72" s="1">
        <v>0.13758101851851853</v>
      </c>
      <c r="AS72" s="1">
        <v>4.7222222222222223E-3</v>
      </c>
      <c r="AT72" s="1">
        <f>SUM(Table1[[#This Row],[T2]],Table1[[#This Row],[1 км]])</f>
        <v>0.14230324074074074</v>
      </c>
      <c r="AU72" s="1">
        <v>1.5347222222222222E-2</v>
      </c>
      <c r="AV72" s="1">
        <f>SUM(Table1[[#This Row],[T2]],Table1[[#This Row],[3,5 км]])</f>
        <v>0.15292824074074077</v>
      </c>
      <c r="AW72" s="1">
        <v>2.3032407407407404E-2</v>
      </c>
      <c r="AX72" s="1">
        <f>SUM(Table1[[#This Row],[T2]],Table1[[#This Row],[6 км]])</f>
        <v>0.16061342592592592</v>
      </c>
      <c r="AY72" s="1">
        <v>3.1145833333333334E-2</v>
      </c>
      <c r="AZ72" s="1">
        <f>SUM(Table1[[#This Row],[T2]],Table1[[#This Row],[8,5 км]])</f>
        <v>0.16872685185185188</v>
      </c>
      <c r="BA72" s="1">
        <v>3.6747685185185182E-2</v>
      </c>
      <c r="BB72" s="1">
        <f>SUM(Table1[[#This Row],[T2]],Table1[[#This Row],[10,5 км]])</f>
        <v>0.17432870370370371</v>
      </c>
      <c r="BC72" s="1">
        <v>4.1585648148148149E-2</v>
      </c>
      <c r="BD72" s="1">
        <f>SUM(Table1[[#This Row],[T2]],Table1[[#This Row],[11,5 км]])</f>
        <v>0.1791666666666667</v>
      </c>
      <c r="BE72" s="1">
        <v>5.2662037037037035E-2</v>
      </c>
      <c r="BF72" s="1">
        <f>SUM(Table1[[#This Row],[T2]],Table1[[#This Row],[14 км]])</f>
        <v>0.19024305555555557</v>
      </c>
      <c r="BG72" s="1">
        <v>6.083333333333333E-2</v>
      </c>
      <c r="BH72" s="1">
        <f>SUM(Table1[[#This Row],[T2]],Table1[[#This Row],[16,5 км]])</f>
        <v>0.19841435185185186</v>
      </c>
      <c r="BI72" s="1">
        <v>6.9548611111111117E-2</v>
      </c>
      <c r="BJ72" s="1">
        <f>SUM(Table1[[#This Row],[T2]],Table1[[#This Row],[19 км]])</f>
        <v>0.20712962962962966</v>
      </c>
      <c r="BK72" s="1">
        <v>7.5173611111111108E-2</v>
      </c>
      <c r="BL72" s="1">
        <f>SUM(Table1[[#This Row],[T2]],Table1[[#This Row],[Финиш]])</f>
        <v>0.21275462962962965</v>
      </c>
      <c r="BM72" s="1">
        <v>0.21275462962962963</v>
      </c>
      <c r="BN72" s="1">
        <v>0</v>
      </c>
      <c r="BO72" s="1">
        <f>Table1[[#This Row],[Плавание]]-Table1[[#Totals],[Плавание]]</f>
        <v>1.2395833333333335E-2</v>
      </c>
      <c r="BP72" s="1">
        <f>Table1[[#This Row],[T1]]-Table1[[#Totals],[T1]]</f>
        <v>1.3043981481481483E-2</v>
      </c>
      <c r="BQ72" s="1">
        <f>Table1[[#This Row],[16 км_]]-Table1[[#Totals],[16 км_]]</f>
        <v>1.5219907407407404E-2</v>
      </c>
      <c r="BR72" s="1">
        <f>Table1[[#This Row],[18,5 км_]]-Table1[[#Totals],[18,5 км_]]</f>
        <v>1.5486111111111117E-2</v>
      </c>
      <c r="BS72" s="1">
        <f>Table1[[#This Row],[22,7 км_]]-Table1[[#Totals],[22,7 км_]]</f>
        <v>1.6226851851851853E-2</v>
      </c>
      <c r="BT72" s="1">
        <f>Table1[[#This Row],[38,7 км_]]-Table1[[#Totals],[38,7 км_]]</f>
        <v>1.8645833333333334E-2</v>
      </c>
      <c r="BU72" s="1">
        <f>Table1[[#This Row],[41,2 км_]]-Table1[[#Totals],[41,2 км_]]</f>
        <v>1.8831018518518525E-2</v>
      </c>
      <c r="BV72" s="1">
        <f>Table1[[#This Row],[45,4 км_]]-Table1[[#Totals],[45,4 км_]]</f>
        <v>1.9317129629629629E-2</v>
      </c>
      <c r="BW72" s="1">
        <f>Table1[[#This Row],[48,2 км_]]-Table1[[#Totals],[48,2 км_]]</f>
        <v>1.9594907407407408E-2</v>
      </c>
      <c r="BX72" s="1">
        <f>Table1[[#This Row],[52,2 км_]]-Table1[[#Totals],[52,2 км_]]</f>
        <v>2.0104166666666659E-2</v>
      </c>
      <c r="BY72" s="1">
        <f>Table1[[#This Row],[61,4 км_]]-Table1[[#Totals],[61,4 км_]]</f>
        <v>2.1689814814814801E-2</v>
      </c>
      <c r="BZ72" s="1">
        <f>Table1[[#This Row],[63,9 км_]]-Table1[[#Totals],[63,9 км_]]</f>
        <v>2.1689814814814815E-2</v>
      </c>
      <c r="CA72" s="1">
        <f>Table1[[#This Row],[68,1 км_]]-Table1[[#Totals],[68,1 км_]]</f>
        <v>2.1990740740740755E-2</v>
      </c>
      <c r="CB72" s="1">
        <f>Table1[[#This Row],[70,9 км_]]-Table1[[#Totals],[70,9 км_]]</f>
        <v>2.2187499999999999E-2</v>
      </c>
      <c r="CC72" s="1">
        <f>Table1[[#This Row],[74,9 км_]]-Table1[[#Totals],[74,9 км_]]</f>
        <v>2.2546296296296314E-2</v>
      </c>
      <c r="CD72" s="1">
        <f>Table1[[#This Row],[84,1 км_]]-Table1[[#Totals],[84,1 км_]]</f>
        <v>2.3472222222222228E-2</v>
      </c>
      <c r="CE72" s="1">
        <f>Table1[[#This Row],[86,6 км_]]-Table1[[#Totals],[86,6 км_]]</f>
        <v>2.3784722222222221E-2</v>
      </c>
      <c r="CF72" s="1">
        <f>Table1[[#This Row],[90 км_]]-Table1[[#Totals],[90 км_]]</f>
        <v>2.4328703703703713E-2</v>
      </c>
      <c r="CG72" s="1">
        <f>Table1[[#This Row],[T2]]-Table1[[#Totals],[T2]]</f>
        <v>2.5034722222222236E-2</v>
      </c>
      <c r="CH72" s="1">
        <f>Table1[[#This Row],[1 км_]]-Table1[[#Totals],[1 км_]]</f>
        <v>2.6446759259259267E-2</v>
      </c>
      <c r="CI72" s="1">
        <f>Table1[[#This Row],[3,5 км_]]-Table1[[#Totals],[3,5 км_]]</f>
        <v>2.9456018518518548E-2</v>
      </c>
      <c r="CJ72" s="1">
        <f>Table1[[#This Row],[6 км_]]-Table1[[#Totals],[6 км_]]</f>
        <v>3.1898148148148148E-2</v>
      </c>
      <c r="CK72" s="1">
        <f>Table1[[#This Row],[8,5 км_]]-Table1[[#Totals],[8,5 км_]]</f>
        <v>3.4317129629629656E-2</v>
      </c>
      <c r="CL72" s="1">
        <f>Table1[[#This Row],[10,5 км_]]-Table1[[#Totals],[10,5 км_]]</f>
        <v>3.5949074074074078E-2</v>
      </c>
      <c r="CM72" s="1">
        <f>Table1[[#This Row],[11,5 км_]]-Table1[[#Totals],[11,5 км_]]</f>
        <v>3.739583333333335E-2</v>
      </c>
      <c r="CN72" s="1">
        <f>Table1[[#This Row],[14 км_]]-Table1[[#Totals],[14 км_]]</f>
        <v>4.0763888888888905E-2</v>
      </c>
      <c r="CO72" s="1">
        <f>Table1[[#This Row],[16,5 км_]]-Table1[[#Totals],[16,5 км_]]</f>
        <v>4.3414351851851857E-2</v>
      </c>
      <c r="CP72" s="1">
        <f>Table1[[#This Row],[19 км_]]-Table1[[#Totals],[19 км_]]</f>
        <v>4.6134259259259291E-2</v>
      </c>
      <c r="CQ72" s="1">
        <f>Table1[[#This Row],[21,1 км_]]-Table1[[#Totals],[21,1 км_]]</f>
        <v>4.7418981481481493E-2</v>
      </c>
    </row>
    <row r="73" spans="1:95" x14ac:dyDescent="0.2">
      <c r="A73">
        <v>72</v>
      </c>
      <c r="B73">
        <v>153</v>
      </c>
      <c r="C73" t="s">
        <v>176</v>
      </c>
      <c r="D73" t="s">
        <v>177</v>
      </c>
      <c r="E73">
        <v>40</v>
      </c>
      <c r="F73" t="s">
        <v>41</v>
      </c>
      <c r="G73" t="s">
        <v>53</v>
      </c>
      <c r="H73" t="s">
        <v>54</v>
      </c>
      <c r="I73" s="1">
        <v>2.7766203703703706E-2</v>
      </c>
      <c r="J73" s="1">
        <v>2.9699074074074072E-2</v>
      </c>
      <c r="K73" s="1">
        <v>2.074074074074074E-2</v>
      </c>
      <c r="L73" s="1">
        <f>SUM(Table1[[#This Row],[T1]],Table1[[#This Row],[16 км]])</f>
        <v>5.0439814814814812E-2</v>
      </c>
      <c r="M73" s="1">
        <v>2.3587962962962963E-2</v>
      </c>
      <c r="N73" s="1">
        <f>SUM(Table1[[#This Row],[T1]],Table1[[#This Row],[18,5 км]])</f>
        <v>5.3287037037037036E-2</v>
      </c>
      <c r="O73" s="1">
        <v>2.8437500000000001E-2</v>
      </c>
      <c r="P73" s="1">
        <f>SUM(Table1[[#This Row],[T1]],Table1[[#This Row],[22,7 км]])</f>
        <v>5.8136574074074077E-2</v>
      </c>
      <c r="Q73" s="1">
        <v>4.7916666666666663E-2</v>
      </c>
      <c r="R73" s="1">
        <f>SUM(Table1[[#This Row],[T1]],Table1[[#This Row],[38,7 км]])</f>
        <v>7.7615740740740735E-2</v>
      </c>
      <c r="S73" s="1">
        <v>5.0601851851851849E-2</v>
      </c>
      <c r="T73" s="1">
        <f>SUM(Table1[[#This Row],[T1]],Table1[[#This Row],[41,2 км]])</f>
        <v>8.0300925925925914E-2</v>
      </c>
      <c r="U73" s="1">
        <v>5.5659722222222228E-2</v>
      </c>
      <c r="V73" s="1">
        <f>SUM(Table1[[#This Row],[T1]],Table1[[#This Row],[45,4 км]])</f>
        <v>8.5358796296296308E-2</v>
      </c>
      <c r="W73" s="1">
        <v>5.8923611111111107E-2</v>
      </c>
      <c r="X73" s="1">
        <f>SUM(Table1[[#This Row],[T1]],Table1[[#This Row],[48,2 км]])</f>
        <v>8.8622685185185179E-2</v>
      </c>
      <c r="Y73" s="1">
        <v>6.3541666666666663E-2</v>
      </c>
      <c r="Z73" s="1">
        <f>SUM(Table1[[#This Row],[T1]],Table1[[#This Row],[52,2 км]])</f>
        <v>9.3240740740740735E-2</v>
      </c>
      <c r="AA73" s="1">
        <v>7.5381944444444446E-2</v>
      </c>
      <c r="AB73" s="1">
        <f>SUM(Table1[[#This Row],[T1]],Table1[[#This Row],[61,4 км]])</f>
        <v>0.10508101851851852</v>
      </c>
      <c r="AC73" s="1">
        <v>7.8101851851851853E-2</v>
      </c>
      <c r="AD73" s="1">
        <f>SUM(Table1[[#This Row],[T1]],Table1[[#This Row],[63,9 км]])</f>
        <v>0.10780092592592593</v>
      </c>
      <c r="AE73" s="1">
        <v>8.3078703703703696E-2</v>
      </c>
      <c r="AF73" s="1">
        <f>SUM(Table1[[#This Row],[T1]],Table1[[#This Row],[68,1 км]])</f>
        <v>0.11277777777777777</v>
      </c>
      <c r="AG73" s="1">
        <v>8.6249999999999993E-2</v>
      </c>
      <c r="AH73" s="1">
        <f>SUM(Table1[[#This Row],[T1]],Table1[[#This Row],[70,9 км]])</f>
        <v>0.11594907407407407</v>
      </c>
      <c r="AI73" s="1">
        <v>9.0925925925925924E-2</v>
      </c>
      <c r="AJ73" s="1">
        <f>SUM(Table1[[#This Row],[T1]],Table1[[#This Row],[74,9 км]])</f>
        <v>0.120625</v>
      </c>
      <c r="AK73" s="1">
        <v>0.10303240740740742</v>
      </c>
      <c r="AL73" s="1">
        <f>SUM(Table1[[#This Row],[T1]],Table1[[#This Row],[84,1 км]])</f>
        <v>0.13273148148148151</v>
      </c>
      <c r="AM73" s="1">
        <v>0.10572916666666667</v>
      </c>
      <c r="AN73" s="1">
        <f>SUM(Table1[[#This Row],[T1]],Table1[[#This Row],[86,6 км]])</f>
        <v>0.13542824074074072</v>
      </c>
      <c r="AO73" s="1">
        <v>0.11003472222222221</v>
      </c>
      <c r="AP73" s="1">
        <f>SUM(Table1[[#This Row],[T1]],Table1[[#This Row],[90 км]])</f>
        <v>0.13973379629629629</v>
      </c>
      <c r="AQ73" s="1">
        <v>0.13973379629629631</v>
      </c>
      <c r="AR73" s="1">
        <v>0.14288194444444444</v>
      </c>
      <c r="AS73" s="1">
        <v>4.5370370370370365E-3</v>
      </c>
      <c r="AT73" s="1">
        <f>SUM(Table1[[#This Row],[T2]],Table1[[#This Row],[1 км]])</f>
        <v>0.14741898148148147</v>
      </c>
      <c r="AU73" s="1">
        <v>1.4502314814814815E-2</v>
      </c>
      <c r="AV73" s="1">
        <f>SUM(Table1[[#This Row],[T2]],Table1[[#This Row],[3,5 км]])</f>
        <v>0.15738425925925925</v>
      </c>
      <c r="AW73" s="1">
        <v>2.1805555555555554E-2</v>
      </c>
      <c r="AX73" s="1">
        <f>SUM(Table1[[#This Row],[T2]],Table1[[#This Row],[6 км]])</f>
        <v>0.16468749999999999</v>
      </c>
      <c r="AY73" s="1">
        <v>2.9629629629629627E-2</v>
      </c>
      <c r="AZ73" s="1">
        <f>SUM(Table1[[#This Row],[T2]],Table1[[#This Row],[8,5 км]])</f>
        <v>0.17251157407407405</v>
      </c>
      <c r="BA73" s="1">
        <v>3.4907407407407408E-2</v>
      </c>
      <c r="BB73" s="1">
        <f>SUM(Table1[[#This Row],[T2]],Table1[[#This Row],[10,5 км]])</f>
        <v>0.17778935185185185</v>
      </c>
      <c r="BC73" s="1">
        <v>3.9386574074074074E-2</v>
      </c>
      <c r="BD73" s="1">
        <f>SUM(Table1[[#This Row],[T2]],Table1[[#This Row],[11,5 км]])</f>
        <v>0.1822685185185185</v>
      </c>
      <c r="BE73" s="1">
        <v>4.9618055555555561E-2</v>
      </c>
      <c r="BF73" s="1">
        <f>SUM(Table1[[#This Row],[T2]],Table1[[#This Row],[14 км]])</f>
        <v>0.1925</v>
      </c>
      <c r="BG73" s="1">
        <v>5.708333333333334E-2</v>
      </c>
      <c r="BH73" s="1">
        <f>SUM(Table1[[#This Row],[T2]],Table1[[#This Row],[16,5 км]])</f>
        <v>0.19996527777777778</v>
      </c>
      <c r="BI73" s="1">
        <v>6.4768518518518517E-2</v>
      </c>
      <c r="BJ73" s="1">
        <f>SUM(Table1[[#This Row],[T2]],Table1[[#This Row],[19 км]])</f>
        <v>0.20765046296296297</v>
      </c>
      <c r="BK73" s="1">
        <v>6.9942129629629632E-2</v>
      </c>
      <c r="BL73" s="1">
        <f>SUM(Table1[[#This Row],[T2]],Table1[[#This Row],[Финиш]])</f>
        <v>0.21282407407407405</v>
      </c>
      <c r="BM73" s="1">
        <v>0.21282407407407408</v>
      </c>
      <c r="BN73" s="1">
        <v>0</v>
      </c>
      <c r="BO73" s="1">
        <f>Table1[[#This Row],[Плавание]]-Table1[[#Totals],[Плавание]]</f>
        <v>1.0162037037037039E-2</v>
      </c>
      <c r="BP73" s="1">
        <f>Table1[[#This Row],[T1]]-Table1[[#Totals],[T1]]</f>
        <v>1.1041666666666665E-2</v>
      </c>
      <c r="BQ73" s="1">
        <f>Table1[[#This Row],[16 км_]]-Table1[[#Totals],[16 км_]]</f>
        <v>1.4872685185185183E-2</v>
      </c>
      <c r="BR73" s="1">
        <f>Table1[[#This Row],[18,5 км_]]-Table1[[#Totals],[18,5 км_]]</f>
        <v>1.5370370370370368E-2</v>
      </c>
      <c r="BS73" s="1">
        <f>Table1[[#This Row],[22,7 км_]]-Table1[[#Totals],[22,7 км_]]</f>
        <v>1.6099537037037037E-2</v>
      </c>
      <c r="BT73" s="1">
        <f>Table1[[#This Row],[38,7 км_]]-Table1[[#Totals],[38,7 км_]]</f>
        <v>1.9027777777777768E-2</v>
      </c>
      <c r="BU73" s="1">
        <f>Table1[[#This Row],[41,2 км_]]-Table1[[#Totals],[41,2 км_]]</f>
        <v>1.9351851851851842E-2</v>
      </c>
      <c r="BV73" s="1">
        <f>Table1[[#This Row],[45,4 км_]]-Table1[[#Totals],[45,4 км_]]</f>
        <v>2.0196759259259275E-2</v>
      </c>
      <c r="BW73" s="1">
        <f>Table1[[#This Row],[48,2 км_]]-Table1[[#Totals],[48,2 км_]]</f>
        <v>2.0775462962962954E-2</v>
      </c>
      <c r="BX73" s="1">
        <f>Table1[[#This Row],[52,2 км_]]-Table1[[#Totals],[52,2 км_]]</f>
        <v>2.1423611111111102E-2</v>
      </c>
      <c r="BY73" s="1">
        <f>Table1[[#This Row],[61,4 км_]]-Table1[[#Totals],[61,4 км_]]</f>
        <v>2.331018518518517E-2</v>
      </c>
      <c r="BZ73" s="1">
        <f>Table1[[#This Row],[63,9 км_]]-Table1[[#Totals],[63,9 км_]]</f>
        <v>2.3634259259259258E-2</v>
      </c>
      <c r="CA73" s="1">
        <f>Table1[[#This Row],[68,1 км_]]-Table1[[#Totals],[68,1 км_]]</f>
        <v>2.4189814814814817E-2</v>
      </c>
      <c r="CB73" s="1">
        <f>Table1[[#This Row],[70,9 км_]]-Table1[[#Totals],[70,9 км_]]</f>
        <v>2.4479166666666663E-2</v>
      </c>
      <c r="CC73" s="1">
        <f>Table1[[#This Row],[74,9 км_]]-Table1[[#Totals],[74,9 км_]]</f>
        <v>2.4918981481481486E-2</v>
      </c>
      <c r="CD73" s="1">
        <f>Table1[[#This Row],[84,1 км_]]-Table1[[#Totals],[84,1 км_]]</f>
        <v>2.6412037037037067E-2</v>
      </c>
      <c r="CE73" s="1">
        <f>Table1[[#This Row],[86,6 км_]]-Table1[[#Totals],[86,6 км_]]</f>
        <v>2.6782407407407394E-2</v>
      </c>
      <c r="CF73" s="1">
        <f>Table1[[#This Row],[90 км_]]-Table1[[#Totals],[90 км_]]</f>
        <v>2.8379629629629616E-2</v>
      </c>
      <c r="CG73" s="1">
        <f>Table1[[#This Row],[T2]]-Table1[[#Totals],[T2]]</f>
        <v>3.0335648148148139E-2</v>
      </c>
      <c r="CH73" s="1">
        <f>Table1[[#This Row],[1 км_]]-Table1[[#Totals],[1 км_]]</f>
        <v>3.1562499999999993E-2</v>
      </c>
      <c r="CI73" s="1">
        <f>Table1[[#This Row],[3,5 км_]]-Table1[[#Totals],[3,5 км_]]</f>
        <v>3.3912037037037032E-2</v>
      </c>
      <c r="CJ73" s="1">
        <f>Table1[[#This Row],[6 км_]]-Table1[[#Totals],[6 км_]]</f>
        <v>3.5972222222222211E-2</v>
      </c>
      <c r="CK73" s="1">
        <f>Table1[[#This Row],[8,5 км_]]-Table1[[#Totals],[8,5 км_]]</f>
        <v>3.8101851851851831E-2</v>
      </c>
      <c r="CL73" s="1">
        <f>Table1[[#This Row],[10,5 км_]]-Table1[[#Totals],[10,5 км_]]</f>
        <v>3.9409722222222221E-2</v>
      </c>
      <c r="CM73" s="1">
        <f>Table1[[#This Row],[11,5 км_]]-Table1[[#Totals],[11,5 км_]]</f>
        <v>4.049768518518515E-2</v>
      </c>
      <c r="CN73" s="1">
        <f>Table1[[#This Row],[14 км_]]-Table1[[#Totals],[14 км_]]</f>
        <v>4.3020833333333341E-2</v>
      </c>
      <c r="CO73" s="1">
        <f>Table1[[#This Row],[16,5 км_]]-Table1[[#Totals],[16,5 км_]]</f>
        <v>4.4965277777777785E-2</v>
      </c>
      <c r="CP73" s="1">
        <f>Table1[[#This Row],[19 км_]]-Table1[[#Totals],[19 км_]]</f>
        <v>4.6655092592592595E-2</v>
      </c>
      <c r="CQ73" s="1">
        <f>Table1[[#This Row],[21,1 км_]]-Table1[[#Totals],[21,1 км_]]</f>
        <v>4.7488425925925892E-2</v>
      </c>
    </row>
    <row r="74" spans="1:95" x14ac:dyDescent="0.2">
      <c r="A74">
        <v>73</v>
      </c>
      <c r="B74">
        <v>42</v>
      </c>
      <c r="C74" t="s">
        <v>178</v>
      </c>
      <c r="D74" t="s">
        <v>179</v>
      </c>
      <c r="E74">
        <v>31</v>
      </c>
      <c r="F74" t="s">
        <v>41</v>
      </c>
      <c r="G74" t="s">
        <v>53</v>
      </c>
      <c r="H74" t="s">
        <v>47</v>
      </c>
      <c r="I74" s="1">
        <v>2.9374999999999998E-2</v>
      </c>
      <c r="J74" s="1">
        <v>3.1666666666666669E-2</v>
      </c>
      <c r="K74" s="1">
        <v>1.9699074074074074E-2</v>
      </c>
      <c r="L74" s="1">
        <f>SUM(Table1[[#This Row],[T1]],Table1[[#This Row],[16 км]])</f>
        <v>5.136574074074074E-2</v>
      </c>
      <c r="M74" s="1">
        <v>2.2488425925925926E-2</v>
      </c>
      <c r="N74" s="1">
        <f>SUM(Table1[[#This Row],[T1]],Table1[[#This Row],[18,5 км]])</f>
        <v>5.4155092592592595E-2</v>
      </c>
      <c r="O74" s="1">
        <v>2.7418981481481485E-2</v>
      </c>
      <c r="P74" s="1">
        <f>SUM(Table1[[#This Row],[T1]],Table1[[#This Row],[22,7 км]])</f>
        <v>5.9085648148148151E-2</v>
      </c>
      <c r="Q74" s="1">
        <v>4.7152777777777773E-2</v>
      </c>
      <c r="R74" s="1">
        <f>SUM(Table1[[#This Row],[T1]],Table1[[#This Row],[38,7 км]])</f>
        <v>7.8819444444444442E-2</v>
      </c>
      <c r="S74" s="1">
        <v>4.9895833333333334E-2</v>
      </c>
      <c r="T74" s="1">
        <f>SUM(Table1[[#This Row],[T1]],Table1[[#This Row],[41,2 км]])</f>
        <v>8.156250000000001E-2</v>
      </c>
      <c r="U74" s="1">
        <v>5.5011574074074067E-2</v>
      </c>
      <c r="V74" s="1">
        <f>SUM(Table1[[#This Row],[T1]],Table1[[#This Row],[45,4 км]])</f>
        <v>8.6678240740740736E-2</v>
      </c>
      <c r="W74" s="1">
        <v>5.8310185185185187E-2</v>
      </c>
      <c r="X74" s="1">
        <f>SUM(Table1[[#This Row],[T1]],Table1[[#This Row],[48,2 км]])</f>
        <v>8.9976851851851863E-2</v>
      </c>
      <c r="Y74" s="1">
        <v>6.3125000000000001E-2</v>
      </c>
      <c r="Z74" s="1">
        <f>SUM(Table1[[#This Row],[T1]],Table1[[#This Row],[52,2 км]])</f>
        <v>9.4791666666666663E-2</v>
      </c>
      <c r="AA74" s="1">
        <v>7.5578703703703703E-2</v>
      </c>
      <c r="AB74" s="1">
        <f>SUM(Table1[[#This Row],[T1]],Table1[[#This Row],[61,4 км]])</f>
        <v>0.10724537037037038</v>
      </c>
      <c r="AC74" s="1">
        <v>7.8472222222222221E-2</v>
      </c>
      <c r="AD74" s="1">
        <f>SUM(Table1[[#This Row],[T1]],Table1[[#This Row],[63,9 км]])</f>
        <v>0.1101388888888889</v>
      </c>
      <c r="AE74" s="1">
        <v>8.3645833333333322E-2</v>
      </c>
      <c r="AF74" s="1">
        <f>SUM(Table1[[#This Row],[T1]],Table1[[#This Row],[68,1 км]])</f>
        <v>0.11531249999999998</v>
      </c>
      <c r="AG74" s="1">
        <v>8.7083333333333332E-2</v>
      </c>
      <c r="AH74" s="1">
        <f>SUM(Table1[[#This Row],[T1]],Table1[[#This Row],[70,9 км]])</f>
        <v>0.11874999999999999</v>
      </c>
      <c r="AI74" s="1">
        <v>9.2175925925925925E-2</v>
      </c>
      <c r="AJ74" s="1">
        <f>SUM(Table1[[#This Row],[T1]],Table1[[#This Row],[74,9 км]])</f>
        <v>0.12384259259259259</v>
      </c>
      <c r="AK74" s="1">
        <v>0.10550925925925926</v>
      </c>
      <c r="AL74" s="1">
        <f>SUM(Table1[[#This Row],[T1]],Table1[[#This Row],[84,1 км]])</f>
        <v>0.13717592592592592</v>
      </c>
      <c r="AM74" s="1">
        <v>0.10849537037037038</v>
      </c>
      <c r="AN74" s="1">
        <f>SUM(Table1[[#This Row],[T1]],Table1[[#This Row],[86,6 км]])</f>
        <v>0.14016203703703706</v>
      </c>
      <c r="AO74" s="1">
        <v>0.11214120370370372</v>
      </c>
      <c r="AP74" s="1">
        <f>SUM(Table1[[#This Row],[T1]],Table1[[#This Row],[90 км]])</f>
        <v>0.14380787037037038</v>
      </c>
      <c r="AQ74" s="1">
        <v>0.14380787037037038</v>
      </c>
      <c r="AR74" s="1">
        <v>0.14506944444444445</v>
      </c>
      <c r="AS74" s="1">
        <v>3.9930555555555561E-3</v>
      </c>
      <c r="AT74" s="1">
        <f>SUM(Table1[[#This Row],[T2]],Table1[[#This Row],[1 км]])</f>
        <v>0.14906250000000001</v>
      </c>
      <c r="AU74" s="1">
        <v>1.3622685185185184E-2</v>
      </c>
      <c r="AV74" s="1">
        <f>SUM(Table1[[#This Row],[T2]],Table1[[#This Row],[3,5 км]])</f>
        <v>0.15869212962962964</v>
      </c>
      <c r="AW74" s="1">
        <v>2.0613425925925927E-2</v>
      </c>
      <c r="AX74" s="1">
        <f>SUM(Table1[[#This Row],[T2]],Table1[[#This Row],[6 км]])</f>
        <v>0.16568287037037038</v>
      </c>
      <c r="AY74" s="1">
        <v>2.7951388888888887E-2</v>
      </c>
      <c r="AZ74" s="1">
        <f>SUM(Table1[[#This Row],[T2]],Table1[[#This Row],[8,5 км]])</f>
        <v>0.17302083333333335</v>
      </c>
      <c r="BA74" s="1">
        <v>3.30787037037037E-2</v>
      </c>
      <c r="BB74" s="1">
        <f>SUM(Table1[[#This Row],[T2]],Table1[[#This Row],[10,5 км]])</f>
        <v>0.17814814814814814</v>
      </c>
      <c r="BC74" s="1">
        <v>3.7465277777777778E-2</v>
      </c>
      <c r="BD74" s="1">
        <f>SUM(Table1[[#This Row],[T2]],Table1[[#This Row],[11,5 км]])</f>
        <v>0.18253472222222222</v>
      </c>
      <c r="BE74" s="1">
        <v>4.7303240740740743E-2</v>
      </c>
      <c r="BF74" s="1">
        <f>SUM(Table1[[#This Row],[T2]],Table1[[#This Row],[14 км]])</f>
        <v>0.19237268518518519</v>
      </c>
      <c r="BG74" s="1">
        <v>5.4699074074074074E-2</v>
      </c>
      <c r="BH74" s="1">
        <f>SUM(Table1[[#This Row],[T2]],Table1[[#This Row],[16,5 км]])</f>
        <v>0.19976851851851851</v>
      </c>
      <c r="BI74" s="1">
        <v>6.2569444444444441E-2</v>
      </c>
      <c r="BJ74" s="1">
        <f>SUM(Table1[[#This Row],[T2]],Table1[[#This Row],[19 км]])</f>
        <v>0.20763888888888887</v>
      </c>
      <c r="BK74" s="1">
        <v>6.8136574074074072E-2</v>
      </c>
      <c r="BL74" s="1">
        <f>SUM(Table1[[#This Row],[T2]],Table1[[#This Row],[Финиш]])</f>
        <v>0.2132060185185185</v>
      </c>
      <c r="BM74" s="1">
        <v>0.2132060185185185</v>
      </c>
      <c r="BN74" s="1">
        <v>0</v>
      </c>
      <c r="BO74" s="1">
        <f>Table1[[#This Row],[Плавание]]-Table1[[#Totals],[Плавание]]</f>
        <v>1.1770833333333331E-2</v>
      </c>
      <c r="BP74" s="1">
        <f>Table1[[#This Row],[T1]]-Table1[[#Totals],[T1]]</f>
        <v>1.3009259259259262E-2</v>
      </c>
      <c r="BQ74" s="1">
        <f>Table1[[#This Row],[16 км_]]-Table1[[#Totals],[16 км_]]</f>
        <v>1.579861111111111E-2</v>
      </c>
      <c r="BR74" s="1">
        <f>Table1[[#This Row],[18,5 км_]]-Table1[[#Totals],[18,5 км_]]</f>
        <v>1.6238425925925927E-2</v>
      </c>
      <c r="BS74" s="1">
        <f>Table1[[#This Row],[22,7 км_]]-Table1[[#Totals],[22,7 км_]]</f>
        <v>1.7048611111111112E-2</v>
      </c>
      <c r="BT74" s="1">
        <f>Table1[[#This Row],[38,7 км_]]-Table1[[#Totals],[38,7 км_]]</f>
        <v>2.0231481481481475E-2</v>
      </c>
      <c r="BU74" s="1">
        <f>Table1[[#This Row],[41,2 км_]]-Table1[[#Totals],[41,2 км_]]</f>
        <v>2.0613425925925938E-2</v>
      </c>
      <c r="BV74" s="1">
        <f>Table1[[#This Row],[45,4 км_]]-Table1[[#Totals],[45,4 км_]]</f>
        <v>2.1516203703703704E-2</v>
      </c>
      <c r="BW74" s="1">
        <f>Table1[[#This Row],[48,2 км_]]-Table1[[#Totals],[48,2 км_]]</f>
        <v>2.2129629629629638E-2</v>
      </c>
      <c r="BX74" s="1">
        <f>Table1[[#This Row],[52,2 км_]]-Table1[[#Totals],[52,2 км_]]</f>
        <v>2.2974537037037029E-2</v>
      </c>
      <c r="BY74" s="1">
        <f>Table1[[#This Row],[61,4 км_]]-Table1[[#Totals],[61,4 км_]]</f>
        <v>2.5474537037037032E-2</v>
      </c>
      <c r="BZ74" s="1">
        <f>Table1[[#This Row],[63,9 км_]]-Table1[[#Totals],[63,9 км_]]</f>
        <v>2.597222222222223E-2</v>
      </c>
      <c r="CA74" s="1">
        <f>Table1[[#This Row],[68,1 км_]]-Table1[[#Totals],[68,1 км_]]</f>
        <v>2.6724537037037033E-2</v>
      </c>
      <c r="CB74" s="1">
        <f>Table1[[#This Row],[70,9 км_]]-Table1[[#Totals],[70,9 км_]]</f>
        <v>2.7280092592592592E-2</v>
      </c>
      <c r="CC74" s="1">
        <f>Table1[[#This Row],[74,9 км_]]-Table1[[#Totals],[74,9 км_]]</f>
        <v>2.8136574074074078E-2</v>
      </c>
      <c r="CD74" s="1">
        <f>Table1[[#This Row],[84,1 км_]]-Table1[[#Totals],[84,1 км_]]</f>
        <v>3.0856481481481485E-2</v>
      </c>
      <c r="CE74" s="1">
        <f>Table1[[#This Row],[86,6 км_]]-Table1[[#Totals],[86,6 км_]]</f>
        <v>3.1516203703703727E-2</v>
      </c>
      <c r="CF74" s="1">
        <f>Table1[[#This Row],[90 км_]]-Table1[[#Totals],[90 км_]]</f>
        <v>3.2453703703703707E-2</v>
      </c>
      <c r="CG74" s="1">
        <f>Table1[[#This Row],[T2]]-Table1[[#Totals],[T2]]</f>
        <v>3.2523148148148148E-2</v>
      </c>
      <c r="CH74" s="1">
        <f>Table1[[#This Row],[1 км_]]-Table1[[#Totals],[1 км_]]</f>
        <v>3.3206018518518537E-2</v>
      </c>
      <c r="CI74" s="1">
        <f>Table1[[#This Row],[3,5 км_]]-Table1[[#Totals],[3,5 км_]]</f>
        <v>3.5219907407407422E-2</v>
      </c>
      <c r="CJ74" s="1">
        <f>Table1[[#This Row],[6 км_]]-Table1[[#Totals],[6 км_]]</f>
        <v>3.6967592592592607E-2</v>
      </c>
      <c r="CK74" s="1">
        <f>Table1[[#This Row],[8,5 км_]]-Table1[[#Totals],[8,5 км_]]</f>
        <v>3.8611111111111124E-2</v>
      </c>
      <c r="CL74" s="1">
        <f>Table1[[#This Row],[10,5 км_]]-Table1[[#Totals],[10,5 км_]]</f>
        <v>3.9768518518518509E-2</v>
      </c>
      <c r="CM74" s="1">
        <f>Table1[[#This Row],[11,5 км_]]-Table1[[#Totals],[11,5 км_]]</f>
        <v>4.0763888888888877E-2</v>
      </c>
      <c r="CN74" s="1">
        <f>Table1[[#This Row],[14 км_]]-Table1[[#Totals],[14 км_]]</f>
        <v>4.2893518518518525E-2</v>
      </c>
      <c r="CO74" s="1">
        <f>Table1[[#This Row],[16,5 км_]]-Table1[[#Totals],[16,5 км_]]</f>
        <v>4.4768518518518513E-2</v>
      </c>
      <c r="CP74" s="1">
        <f>Table1[[#This Row],[19 км_]]-Table1[[#Totals],[19 км_]]</f>
        <v>4.6643518518518501E-2</v>
      </c>
      <c r="CQ74" s="1">
        <f>Table1[[#This Row],[21,1 км_]]-Table1[[#Totals],[21,1 км_]]</f>
        <v>4.7870370370370341E-2</v>
      </c>
    </row>
    <row r="75" spans="1:95" x14ac:dyDescent="0.2">
      <c r="A75">
        <v>74</v>
      </c>
      <c r="B75">
        <v>120</v>
      </c>
      <c r="C75" t="s">
        <v>180</v>
      </c>
      <c r="D75" t="s">
        <v>181</v>
      </c>
      <c r="E75">
        <v>45</v>
      </c>
      <c r="F75" t="s">
        <v>46</v>
      </c>
      <c r="G75" t="s">
        <v>182</v>
      </c>
      <c r="H75" t="s">
        <v>103</v>
      </c>
      <c r="I75" s="1">
        <v>2.9618055555555554E-2</v>
      </c>
      <c r="J75" s="1">
        <v>3.2037037037037037E-2</v>
      </c>
      <c r="K75" s="1">
        <v>2.0706018518518519E-2</v>
      </c>
      <c r="L75" s="1">
        <f>SUM(Table1[[#This Row],[T1]],Table1[[#This Row],[16 км]])</f>
        <v>5.2743055555555557E-2</v>
      </c>
      <c r="M75" s="1">
        <v>2.361111111111111E-2</v>
      </c>
      <c r="N75" s="1">
        <f>SUM(Table1[[#This Row],[T1]],Table1[[#This Row],[18,5 км]])</f>
        <v>5.5648148148148148E-2</v>
      </c>
      <c r="O75" s="1">
        <v>2.883101851851852E-2</v>
      </c>
      <c r="P75" s="1">
        <f>SUM(Table1[[#This Row],[T1]],Table1[[#This Row],[22,7 км]])</f>
        <v>6.0868055555555557E-2</v>
      </c>
      <c r="Q75" s="1">
        <v>4.8495370370370376E-2</v>
      </c>
      <c r="R75" s="1">
        <f>SUM(Table1[[#This Row],[T1]],Table1[[#This Row],[38,7 км]])</f>
        <v>8.0532407407407414E-2</v>
      </c>
      <c r="S75" s="1">
        <v>5.1238425925925923E-2</v>
      </c>
      <c r="T75" s="1">
        <f>SUM(Table1[[#This Row],[T1]],Table1[[#This Row],[41,2 км]])</f>
        <v>8.3275462962962954E-2</v>
      </c>
      <c r="U75" s="1">
        <v>5.6319444444444443E-2</v>
      </c>
      <c r="V75" s="1">
        <f>SUM(Table1[[#This Row],[T1]],Table1[[#This Row],[45,4 км]])</f>
        <v>8.835648148148148E-2</v>
      </c>
      <c r="W75" s="1">
        <v>5.9594907407407409E-2</v>
      </c>
      <c r="X75" s="1">
        <f>SUM(Table1[[#This Row],[T1]],Table1[[#This Row],[48,2 км]])</f>
        <v>9.1631944444444446E-2</v>
      </c>
      <c r="Y75" s="1">
        <v>6.4282407407407413E-2</v>
      </c>
      <c r="Z75" s="1">
        <f>SUM(Table1[[#This Row],[T1]],Table1[[#This Row],[52,2 км]])</f>
        <v>9.6319444444444458E-2</v>
      </c>
      <c r="AA75" s="1">
        <v>7.6261574074074079E-2</v>
      </c>
      <c r="AB75" s="1">
        <f>SUM(Table1[[#This Row],[T1]],Table1[[#This Row],[61,4 км]])</f>
        <v>0.10829861111111111</v>
      </c>
      <c r="AC75" s="1">
        <v>7.8923611111111111E-2</v>
      </c>
      <c r="AD75" s="1">
        <f>SUM(Table1[[#This Row],[T1]],Table1[[#This Row],[63,9 км]])</f>
        <v>0.11096064814814816</v>
      </c>
      <c r="AE75" s="1">
        <v>8.4016203703703704E-2</v>
      </c>
      <c r="AF75" s="1">
        <f>SUM(Table1[[#This Row],[T1]],Table1[[#This Row],[68,1 км]])</f>
        <v>0.11605324074074075</v>
      </c>
      <c r="AG75" s="1">
        <v>8.7280092592592604E-2</v>
      </c>
      <c r="AH75" s="1">
        <f>SUM(Table1[[#This Row],[T1]],Table1[[#This Row],[70,9 км]])</f>
        <v>0.11931712962962965</v>
      </c>
      <c r="AI75" s="1">
        <v>9.2048611111111109E-2</v>
      </c>
      <c r="AJ75" s="1">
        <f>SUM(Table1[[#This Row],[T1]],Table1[[#This Row],[74,9 км]])</f>
        <v>0.12408564814814815</v>
      </c>
      <c r="AK75" s="1">
        <v>0.10395833333333333</v>
      </c>
      <c r="AL75" s="1">
        <f>SUM(Table1[[#This Row],[T1]],Table1[[#This Row],[84,1 км]])</f>
        <v>0.13599537037037038</v>
      </c>
      <c r="AM75" s="1">
        <v>0.10675925925925926</v>
      </c>
      <c r="AN75" s="1">
        <f>SUM(Table1[[#This Row],[T1]],Table1[[#This Row],[86,6 км]])</f>
        <v>0.13879629629629631</v>
      </c>
      <c r="AO75" s="1">
        <v>0.1101388888888889</v>
      </c>
      <c r="AP75" s="1">
        <f>SUM(Table1[[#This Row],[T1]],Table1[[#This Row],[90 км]])</f>
        <v>0.14217592592592593</v>
      </c>
      <c r="AQ75" s="1">
        <v>0.14218749999999999</v>
      </c>
      <c r="AR75" s="1">
        <v>0.14418981481481483</v>
      </c>
      <c r="AS75" s="1">
        <v>4.4444444444444444E-3</v>
      </c>
      <c r="AT75" s="1">
        <f>SUM(Table1[[#This Row],[T2]],Table1[[#This Row],[1 км]])</f>
        <v>0.14863425925925927</v>
      </c>
      <c r="AU75" s="1">
        <v>1.4351851851851852E-2</v>
      </c>
      <c r="AV75" s="1">
        <f>SUM(Table1[[#This Row],[T2]],Table1[[#This Row],[3,5 км]])</f>
        <v>0.15854166666666669</v>
      </c>
      <c r="AW75" s="1">
        <v>2.1562499999999998E-2</v>
      </c>
      <c r="AX75" s="1">
        <f>SUM(Table1[[#This Row],[T2]],Table1[[#This Row],[6 км]])</f>
        <v>0.16575231481481484</v>
      </c>
      <c r="AY75" s="1">
        <v>2.9328703703703704E-2</v>
      </c>
      <c r="AZ75" s="1">
        <f>SUM(Table1[[#This Row],[T2]],Table1[[#This Row],[8,5 км]])</f>
        <v>0.17351851851851852</v>
      </c>
      <c r="BA75" s="1">
        <v>3.4756944444444444E-2</v>
      </c>
      <c r="BB75" s="1">
        <f>SUM(Table1[[#This Row],[T2]],Table1[[#This Row],[10,5 км]])</f>
        <v>0.17894675925925926</v>
      </c>
      <c r="BC75" s="1">
        <v>3.9317129629629625E-2</v>
      </c>
      <c r="BD75" s="1">
        <f>SUM(Table1[[#This Row],[T2]],Table1[[#This Row],[11,5 км]])</f>
        <v>0.18350694444444446</v>
      </c>
      <c r="BE75" s="1">
        <v>4.9583333333333333E-2</v>
      </c>
      <c r="BF75" s="1">
        <f>SUM(Table1[[#This Row],[T2]],Table1[[#This Row],[14 км]])</f>
        <v>0.19377314814814817</v>
      </c>
      <c r="BG75" s="1">
        <v>5.6805555555555554E-2</v>
      </c>
      <c r="BH75" s="1">
        <f>SUM(Table1[[#This Row],[T2]],Table1[[#This Row],[16,5 км]])</f>
        <v>0.20099537037037038</v>
      </c>
      <c r="BI75" s="1">
        <v>6.4259259259259252E-2</v>
      </c>
      <c r="BJ75" s="1">
        <f>SUM(Table1[[#This Row],[T2]],Table1[[#This Row],[19 км]])</f>
        <v>0.20844907407407409</v>
      </c>
      <c r="BK75" s="1">
        <v>6.9317129629629631E-2</v>
      </c>
      <c r="BL75" s="1">
        <f>SUM(Table1[[#This Row],[T2]],Table1[[#This Row],[Финиш]])</f>
        <v>0.21350694444444446</v>
      </c>
      <c r="BM75" s="1">
        <v>0.21349537037037036</v>
      </c>
      <c r="BN75" s="1">
        <v>0</v>
      </c>
      <c r="BO75" s="1">
        <f>Table1[[#This Row],[Плавание]]-Table1[[#Totals],[Плавание]]</f>
        <v>1.2013888888888886E-2</v>
      </c>
      <c r="BP75" s="1">
        <f>Table1[[#This Row],[T1]]-Table1[[#Totals],[T1]]</f>
        <v>1.337962962962963E-2</v>
      </c>
      <c r="BQ75" s="1">
        <f>Table1[[#This Row],[16 км_]]-Table1[[#Totals],[16 км_]]</f>
        <v>1.7175925925925928E-2</v>
      </c>
      <c r="BR75" s="1">
        <f>Table1[[#This Row],[18,5 км_]]-Table1[[#Totals],[18,5 км_]]</f>
        <v>1.773148148148148E-2</v>
      </c>
      <c r="BS75" s="1">
        <f>Table1[[#This Row],[22,7 км_]]-Table1[[#Totals],[22,7 км_]]</f>
        <v>1.8831018518518518E-2</v>
      </c>
      <c r="BT75" s="1">
        <f>Table1[[#This Row],[38,7 км_]]-Table1[[#Totals],[38,7 км_]]</f>
        <v>2.1944444444444447E-2</v>
      </c>
      <c r="BU75" s="1">
        <f>Table1[[#This Row],[41,2 км_]]-Table1[[#Totals],[41,2 км_]]</f>
        <v>2.2326388888888882E-2</v>
      </c>
      <c r="BV75" s="1">
        <f>Table1[[#This Row],[45,4 км_]]-Table1[[#Totals],[45,4 км_]]</f>
        <v>2.3194444444444448E-2</v>
      </c>
      <c r="BW75" s="1">
        <f>Table1[[#This Row],[48,2 км_]]-Table1[[#Totals],[48,2 км_]]</f>
        <v>2.3784722222222221E-2</v>
      </c>
      <c r="BX75" s="1">
        <f>Table1[[#This Row],[52,2 км_]]-Table1[[#Totals],[52,2 км_]]</f>
        <v>2.4502314814814824E-2</v>
      </c>
      <c r="BY75" s="1">
        <f>Table1[[#This Row],[61,4 км_]]-Table1[[#Totals],[61,4 км_]]</f>
        <v>2.6527777777777761E-2</v>
      </c>
      <c r="BZ75" s="1">
        <f>Table1[[#This Row],[63,9 км_]]-Table1[[#Totals],[63,9 км_]]</f>
        <v>2.6793981481481488E-2</v>
      </c>
      <c r="CA75" s="1">
        <f>Table1[[#This Row],[68,1 км_]]-Table1[[#Totals],[68,1 км_]]</f>
        <v>2.7465277777777797E-2</v>
      </c>
      <c r="CB75" s="1">
        <f>Table1[[#This Row],[70,9 км_]]-Table1[[#Totals],[70,9 км_]]</f>
        <v>2.7847222222222245E-2</v>
      </c>
      <c r="CC75" s="1">
        <f>Table1[[#This Row],[74,9 км_]]-Table1[[#Totals],[74,9 км_]]</f>
        <v>2.8379629629629644E-2</v>
      </c>
      <c r="CD75" s="1">
        <f>Table1[[#This Row],[84,1 км_]]-Table1[[#Totals],[84,1 км_]]</f>
        <v>2.9675925925925939E-2</v>
      </c>
      <c r="CE75" s="1">
        <f>Table1[[#This Row],[86,6 км_]]-Table1[[#Totals],[86,6 км_]]</f>
        <v>3.0150462962962976E-2</v>
      </c>
      <c r="CF75" s="1">
        <f>Table1[[#This Row],[90 км_]]-Table1[[#Totals],[90 км_]]</f>
        <v>3.0821759259259257E-2</v>
      </c>
      <c r="CG75" s="1">
        <f>Table1[[#This Row],[T2]]-Table1[[#Totals],[T2]]</f>
        <v>3.1643518518518529E-2</v>
      </c>
      <c r="CH75" s="1">
        <f>Table1[[#This Row],[1 км_]]-Table1[[#Totals],[1 км_]]</f>
        <v>3.2777777777777795E-2</v>
      </c>
      <c r="CI75" s="1">
        <f>Table1[[#This Row],[3,5 км_]]-Table1[[#Totals],[3,5 км_]]</f>
        <v>3.5069444444444473E-2</v>
      </c>
      <c r="CJ75" s="1">
        <f>Table1[[#This Row],[6 км_]]-Table1[[#Totals],[6 км_]]</f>
        <v>3.7037037037037063E-2</v>
      </c>
      <c r="CK75" s="1">
        <f>Table1[[#This Row],[8,5 км_]]-Table1[[#Totals],[8,5 км_]]</f>
        <v>3.9108796296296294E-2</v>
      </c>
      <c r="CL75" s="1">
        <f>Table1[[#This Row],[10,5 км_]]-Table1[[#Totals],[10,5 км_]]</f>
        <v>4.0567129629629634E-2</v>
      </c>
      <c r="CM75" s="1">
        <f>Table1[[#This Row],[11,5 км_]]-Table1[[#Totals],[11,5 км_]]</f>
        <v>4.1736111111111113E-2</v>
      </c>
      <c r="CN75" s="1">
        <f>Table1[[#This Row],[14 км_]]-Table1[[#Totals],[14 км_]]</f>
        <v>4.4293981481481504E-2</v>
      </c>
      <c r="CO75" s="1">
        <f>Table1[[#This Row],[16,5 км_]]-Table1[[#Totals],[16,5 км_]]</f>
        <v>4.5995370370370381E-2</v>
      </c>
      <c r="CP75" s="1">
        <f>Table1[[#This Row],[19 км_]]-Table1[[#Totals],[19 км_]]</f>
        <v>4.745370370370372E-2</v>
      </c>
      <c r="CQ75" s="1">
        <f>Table1[[#This Row],[21,1 км_]]-Table1[[#Totals],[21,1 км_]]</f>
        <v>4.8171296296296295E-2</v>
      </c>
    </row>
    <row r="76" spans="1:95" x14ac:dyDescent="0.2">
      <c r="A76">
        <v>75</v>
      </c>
      <c r="B76">
        <v>242</v>
      </c>
      <c r="C76" t="s">
        <v>183</v>
      </c>
      <c r="D76" t="s">
        <v>184</v>
      </c>
      <c r="E76">
        <v>36</v>
      </c>
      <c r="F76" t="s">
        <v>46</v>
      </c>
      <c r="H76" t="s">
        <v>62</v>
      </c>
      <c r="I76" s="1">
        <v>2.6793981481481485E-2</v>
      </c>
      <c r="J76" s="1">
        <v>2.855324074074074E-2</v>
      </c>
      <c r="K76" s="1">
        <v>2.0347222222222221E-2</v>
      </c>
      <c r="L76" s="1">
        <f>SUM(Table1[[#This Row],[T1]],Table1[[#This Row],[16 км]])</f>
        <v>4.8900462962962965E-2</v>
      </c>
      <c r="M76" s="1">
        <v>2.3194444444444445E-2</v>
      </c>
      <c r="N76" s="1">
        <f>SUM(Table1[[#This Row],[T1]],Table1[[#This Row],[18,5 км]])</f>
        <v>5.1747685185185188E-2</v>
      </c>
      <c r="O76" s="1">
        <v>2.8206018518518519E-2</v>
      </c>
      <c r="P76" s="1">
        <f>SUM(Table1[[#This Row],[T1]],Table1[[#This Row],[22,7 км]])</f>
        <v>5.6759259259259259E-2</v>
      </c>
      <c r="Q76" s="1">
        <v>4.7754629629629626E-2</v>
      </c>
      <c r="R76" s="1">
        <f>SUM(Table1[[#This Row],[T1]],Table1[[#This Row],[38,7 км]])</f>
        <v>7.6307870370370373E-2</v>
      </c>
      <c r="S76" s="1">
        <v>5.0462962962962959E-2</v>
      </c>
      <c r="T76" s="1">
        <f>SUM(Table1[[#This Row],[T1]],Table1[[#This Row],[41,2 км]])</f>
        <v>7.90162037037037E-2</v>
      </c>
      <c r="U76" s="1">
        <v>5.5636574074074074E-2</v>
      </c>
      <c r="V76" s="1">
        <f>SUM(Table1[[#This Row],[T1]],Table1[[#This Row],[45,4 км]])</f>
        <v>8.4189814814814815E-2</v>
      </c>
      <c r="W76" s="1">
        <v>5.8819444444444445E-2</v>
      </c>
      <c r="X76" s="1">
        <f>SUM(Table1[[#This Row],[T1]],Table1[[#This Row],[48,2 км]])</f>
        <v>8.7372685185185178E-2</v>
      </c>
      <c r="Y76" s="1">
        <v>6.3506944444444449E-2</v>
      </c>
      <c r="Z76" s="1">
        <f>SUM(Table1[[#This Row],[T1]],Table1[[#This Row],[52,2 км]])</f>
        <v>9.2060185185185189E-2</v>
      </c>
      <c r="AA76" s="1">
        <v>7.542824074074074E-2</v>
      </c>
      <c r="AB76" s="1">
        <f>SUM(Table1[[#This Row],[T1]],Table1[[#This Row],[61,4 км]])</f>
        <v>0.10398148148148148</v>
      </c>
      <c r="AC76" s="1">
        <v>7.8229166666666669E-2</v>
      </c>
      <c r="AD76" s="1">
        <f>SUM(Table1[[#This Row],[T1]],Table1[[#This Row],[63,9 км]])</f>
        <v>0.10678240740740741</v>
      </c>
      <c r="AE76" s="1">
        <v>8.335648148148149E-2</v>
      </c>
      <c r="AF76" s="1">
        <f>SUM(Table1[[#This Row],[T1]],Table1[[#This Row],[68,1 км]])</f>
        <v>0.11190972222222223</v>
      </c>
      <c r="AG76" s="1">
        <v>8.6597222222222214E-2</v>
      </c>
      <c r="AH76" s="1">
        <f>SUM(Table1[[#This Row],[T1]],Table1[[#This Row],[70,9 км]])</f>
        <v>0.11515046296296295</v>
      </c>
      <c r="AI76" s="1">
        <v>9.1388888888888895E-2</v>
      </c>
      <c r="AJ76" s="1">
        <f>SUM(Table1[[#This Row],[T1]],Table1[[#This Row],[74,9 км]])</f>
        <v>0.11994212962962963</v>
      </c>
      <c r="AK76" s="1">
        <v>0.10357638888888888</v>
      </c>
      <c r="AL76" s="1">
        <f>SUM(Table1[[#This Row],[T1]],Table1[[#This Row],[84,1 км]])</f>
        <v>0.13212962962962962</v>
      </c>
      <c r="AM76" s="1">
        <v>0.10640046296296296</v>
      </c>
      <c r="AN76" s="1">
        <f>SUM(Table1[[#This Row],[T1]],Table1[[#This Row],[86,6 км]])</f>
        <v>0.13495370370370369</v>
      </c>
      <c r="AO76" s="1">
        <v>0.1097800925925926</v>
      </c>
      <c r="AP76" s="1">
        <f>SUM(Table1[[#This Row],[T1]],Table1[[#This Row],[90 км]])</f>
        <v>0.13833333333333334</v>
      </c>
      <c r="AQ76" s="1">
        <v>0.13833333333333334</v>
      </c>
      <c r="AR76" s="1">
        <v>0.14028935185185185</v>
      </c>
      <c r="AS76" s="1">
        <v>4.7337962962962958E-3</v>
      </c>
      <c r="AT76" s="1">
        <f>SUM(Table1[[#This Row],[T2]],Table1[[#This Row],[1 км]])</f>
        <v>0.14502314814814815</v>
      </c>
      <c r="AU76" s="1">
        <v>1.5300925925925926E-2</v>
      </c>
      <c r="AV76" s="1">
        <f>SUM(Table1[[#This Row],[T2]],Table1[[#This Row],[3,5 км]])</f>
        <v>0.15559027777777779</v>
      </c>
      <c r="AW76" s="1">
        <v>2.2800925925925929E-2</v>
      </c>
      <c r="AX76" s="1">
        <f>SUM(Table1[[#This Row],[T2]],Table1[[#This Row],[6 км]])</f>
        <v>0.16309027777777776</v>
      </c>
      <c r="AY76" s="1">
        <v>3.0752314814814816E-2</v>
      </c>
      <c r="AZ76" s="1">
        <f>SUM(Table1[[#This Row],[T2]],Table1[[#This Row],[8,5 км]])</f>
        <v>0.17104166666666665</v>
      </c>
      <c r="BA76" s="1">
        <v>3.6180555555555556E-2</v>
      </c>
      <c r="BB76" s="1">
        <f>SUM(Table1[[#This Row],[T2]],Table1[[#This Row],[10,5 км]])</f>
        <v>0.17646990740740739</v>
      </c>
      <c r="BC76" s="1">
        <v>4.08912037037037E-2</v>
      </c>
      <c r="BD76" s="1">
        <f>SUM(Table1[[#This Row],[T2]],Table1[[#This Row],[11,5 км]])</f>
        <v>0.18118055555555554</v>
      </c>
      <c r="BE76" s="1">
        <v>5.1504629629629629E-2</v>
      </c>
      <c r="BF76" s="1">
        <f>SUM(Table1[[#This Row],[T2]],Table1[[#This Row],[14 км]])</f>
        <v>0.19179398148148147</v>
      </c>
      <c r="BG76" s="1">
        <v>5.9270833333333335E-2</v>
      </c>
      <c r="BH76" s="1">
        <f>SUM(Table1[[#This Row],[T2]],Table1[[#This Row],[16,5 км]])</f>
        <v>0.19956018518518517</v>
      </c>
      <c r="BI76" s="1">
        <v>6.7418981481481483E-2</v>
      </c>
      <c r="BJ76" s="1">
        <f>SUM(Table1[[#This Row],[T2]],Table1[[#This Row],[19 км]])</f>
        <v>0.20770833333333333</v>
      </c>
      <c r="BK76" s="1">
        <v>7.3229166666666665E-2</v>
      </c>
      <c r="BL76" s="1">
        <f>SUM(Table1[[#This Row],[T2]],Table1[[#This Row],[Финиш]])</f>
        <v>0.2135185185185185</v>
      </c>
      <c r="BM76" s="1">
        <v>0.21351851851851852</v>
      </c>
      <c r="BN76" s="1">
        <v>0</v>
      </c>
      <c r="BO76" s="1">
        <f>Table1[[#This Row],[Плавание]]-Table1[[#Totals],[Плавание]]</f>
        <v>9.1898148148148173E-3</v>
      </c>
      <c r="BP76" s="1">
        <f>Table1[[#This Row],[T1]]-Table1[[#Totals],[T1]]</f>
        <v>9.8958333333333329E-3</v>
      </c>
      <c r="BQ76" s="1">
        <f>Table1[[#This Row],[16 км_]]-Table1[[#Totals],[16 км_]]</f>
        <v>1.3333333333333336E-2</v>
      </c>
      <c r="BR76" s="1">
        <f>Table1[[#This Row],[18,5 км_]]-Table1[[#Totals],[18,5 км_]]</f>
        <v>1.383101851851852E-2</v>
      </c>
      <c r="BS76" s="1">
        <f>Table1[[#This Row],[22,7 км_]]-Table1[[#Totals],[22,7 км_]]</f>
        <v>1.472222222222222E-2</v>
      </c>
      <c r="BT76" s="1">
        <f>Table1[[#This Row],[38,7 км_]]-Table1[[#Totals],[38,7 км_]]</f>
        <v>1.7719907407407406E-2</v>
      </c>
      <c r="BU76" s="1">
        <f>Table1[[#This Row],[41,2 км_]]-Table1[[#Totals],[41,2 км_]]</f>
        <v>1.8067129629629627E-2</v>
      </c>
      <c r="BV76" s="1">
        <f>Table1[[#This Row],[45,4 км_]]-Table1[[#Totals],[45,4 км_]]</f>
        <v>1.9027777777777782E-2</v>
      </c>
      <c r="BW76" s="1">
        <f>Table1[[#This Row],[48,2 км_]]-Table1[[#Totals],[48,2 км_]]</f>
        <v>1.9525462962962953E-2</v>
      </c>
      <c r="BX76" s="1">
        <f>Table1[[#This Row],[52,2 км_]]-Table1[[#Totals],[52,2 км_]]</f>
        <v>2.0243055555555556E-2</v>
      </c>
      <c r="BY76" s="1">
        <f>Table1[[#This Row],[61,4 км_]]-Table1[[#Totals],[61,4 км_]]</f>
        <v>2.2210648148148132E-2</v>
      </c>
      <c r="BZ76" s="1">
        <f>Table1[[#This Row],[63,9 км_]]-Table1[[#Totals],[63,9 км_]]</f>
        <v>2.2615740740740742E-2</v>
      </c>
      <c r="CA76" s="1">
        <f>Table1[[#This Row],[68,1 км_]]-Table1[[#Totals],[68,1 км_]]</f>
        <v>2.3321759259259278E-2</v>
      </c>
      <c r="CB76" s="1">
        <f>Table1[[#This Row],[70,9 км_]]-Table1[[#Totals],[70,9 км_]]</f>
        <v>2.3680555555555552E-2</v>
      </c>
      <c r="CC76" s="1">
        <f>Table1[[#This Row],[74,9 км_]]-Table1[[#Totals],[74,9 км_]]</f>
        <v>2.4236111111111125E-2</v>
      </c>
      <c r="CD76" s="1">
        <f>Table1[[#This Row],[84,1 км_]]-Table1[[#Totals],[84,1 км_]]</f>
        <v>2.5810185185185186E-2</v>
      </c>
      <c r="CE76" s="1">
        <f>Table1[[#This Row],[86,6 км_]]-Table1[[#Totals],[86,6 км_]]</f>
        <v>2.6307870370370356E-2</v>
      </c>
      <c r="CF76" s="1">
        <f>Table1[[#This Row],[90 км_]]-Table1[[#Totals],[90 км_]]</f>
        <v>2.6979166666666665E-2</v>
      </c>
      <c r="CG76" s="1">
        <f>Table1[[#This Row],[T2]]-Table1[[#Totals],[T2]]</f>
        <v>2.7743055555555549E-2</v>
      </c>
      <c r="CH76" s="1">
        <f>Table1[[#This Row],[1 км_]]-Table1[[#Totals],[1 км_]]</f>
        <v>2.9166666666666674E-2</v>
      </c>
      <c r="CI76" s="1">
        <f>Table1[[#This Row],[3,5 км_]]-Table1[[#Totals],[3,5 км_]]</f>
        <v>3.2118055555555566E-2</v>
      </c>
      <c r="CJ76" s="1">
        <f>Table1[[#This Row],[6 км_]]-Table1[[#Totals],[6 км_]]</f>
        <v>3.4374999999999989E-2</v>
      </c>
      <c r="CK76" s="1">
        <f>Table1[[#This Row],[8,5 км_]]-Table1[[#Totals],[8,5 км_]]</f>
        <v>3.6631944444444425E-2</v>
      </c>
      <c r="CL76" s="1">
        <f>Table1[[#This Row],[10,5 км_]]-Table1[[#Totals],[10,5 км_]]</f>
        <v>3.8090277777777765E-2</v>
      </c>
      <c r="CM76" s="1">
        <f>Table1[[#This Row],[11,5 км_]]-Table1[[#Totals],[11,5 км_]]</f>
        <v>3.9409722222222193E-2</v>
      </c>
      <c r="CN76" s="1">
        <f>Table1[[#This Row],[14 км_]]-Table1[[#Totals],[14 км_]]</f>
        <v>4.2314814814814805E-2</v>
      </c>
      <c r="CO76" s="1">
        <f>Table1[[#This Row],[16,5 км_]]-Table1[[#Totals],[16,5 км_]]</f>
        <v>4.4560185185185175E-2</v>
      </c>
      <c r="CP76" s="1">
        <f>Table1[[#This Row],[19 км_]]-Table1[[#Totals],[19 км_]]</f>
        <v>4.6712962962962956E-2</v>
      </c>
      <c r="CQ76" s="1">
        <f>Table1[[#This Row],[21,1 км_]]-Table1[[#Totals],[21,1 км_]]</f>
        <v>4.8182870370370334E-2</v>
      </c>
    </row>
    <row r="77" spans="1:95" x14ac:dyDescent="0.2">
      <c r="A77">
        <v>76</v>
      </c>
      <c r="B77">
        <v>250</v>
      </c>
      <c r="C77" t="s">
        <v>185</v>
      </c>
      <c r="D77" t="s">
        <v>186</v>
      </c>
      <c r="E77">
        <v>37</v>
      </c>
      <c r="F77" t="s">
        <v>46</v>
      </c>
      <c r="H77" t="s">
        <v>62</v>
      </c>
      <c r="I77" s="1">
        <v>2.6585648148148146E-2</v>
      </c>
      <c r="J77" s="1">
        <v>2.8530092592592593E-2</v>
      </c>
      <c r="K77" s="1">
        <v>1.9016203703703705E-2</v>
      </c>
      <c r="L77" s="1">
        <f>SUM(Table1[[#This Row],[T1]],Table1[[#This Row],[16 км]])</f>
        <v>4.7546296296296295E-2</v>
      </c>
      <c r="M77" s="1">
        <v>2.1851851851851848E-2</v>
      </c>
      <c r="N77" s="1">
        <f>SUM(Table1[[#This Row],[T1]],Table1[[#This Row],[18,5 км]])</f>
        <v>5.0381944444444438E-2</v>
      </c>
      <c r="O77" s="1">
        <v>2.6747685185185183E-2</v>
      </c>
      <c r="P77" s="1">
        <f>SUM(Table1[[#This Row],[T1]],Table1[[#This Row],[22,7 км]])</f>
        <v>5.5277777777777773E-2</v>
      </c>
      <c r="Q77" s="1">
        <v>4.6134259259259264E-2</v>
      </c>
      <c r="R77" s="1">
        <f>SUM(Table1[[#This Row],[T1]],Table1[[#This Row],[38,7 км]])</f>
        <v>7.4664351851851857E-2</v>
      </c>
      <c r="S77" s="1">
        <v>4.880787037037037E-2</v>
      </c>
      <c r="T77" s="1">
        <f>SUM(Table1[[#This Row],[T1]],Table1[[#This Row],[41,2 км]])</f>
        <v>7.7337962962962969E-2</v>
      </c>
      <c r="U77" s="1">
        <v>5.3726851851851852E-2</v>
      </c>
      <c r="V77" s="1">
        <f>SUM(Table1[[#This Row],[T1]],Table1[[#This Row],[45,4 км]])</f>
        <v>8.2256944444444452E-2</v>
      </c>
      <c r="W77" s="1">
        <v>5.6875000000000002E-2</v>
      </c>
      <c r="X77" s="1">
        <f>SUM(Table1[[#This Row],[T1]],Table1[[#This Row],[48,2 км]])</f>
        <v>8.5405092592592602E-2</v>
      </c>
      <c r="Y77" s="1">
        <v>6.1655092592592588E-2</v>
      </c>
      <c r="Z77" s="1">
        <f>SUM(Table1[[#This Row],[T1]],Table1[[#This Row],[52,2 км]])</f>
        <v>9.0185185185185174E-2</v>
      </c>
      <c r="AA77" s="1">
        <v>7.3460648148148136E-2</v>
      </c>
      <c r="AB77" s="1">
        <f>SUM(Table1[[#This Row],[T1]],Table1[[#This Row],[61,4 км]])</f>
        <v>0.10199074074074073</v>
      </c>
      <c r="AC77" s="1">
        <v>7.6122685185185182E-2</v>
      </c>
      <c r="AD77" s="1">
        <f>SUM(Table1[[#This Row],[T1]],Table1[[#This Row],[63,9 км]])</f>
        <v>0.10465277777777778</v>
      </c>
      <c r="AE77" s="1">
        <v>8.0914351851851848E-2</v>
      </c>
      <c r="AF77" s="1">
        <f>SUM(Table1[[#This Row],[T1]],Table1[[#This Row],[68,1 км]])</f>
        <v>0.10944444444444444</v>
      </c>
      <c r="AG77" s="1">
        <v>8.4050925925925932E-2</v>
      </c>
      <c r="AH77" s="1">
        <f>SUM(Table1[[#This Row],[T1]],Table1[[#This Row],[70,9 км]])</f>
        <v>0.11258101851851852</v>
      </c>
      <c r="AI77" s="1">
        <v>8.8715277777777782E-2</v>
      </c>
      <c r="AJ77" s="1">
        <f>SUM(Table1[[#This Row],[T1]],Table1[[#This Row],[74,9 км]])</f>
        <v>0.11724537037037037</v>
      </c>
      <c r="AK77" s="1">
        <v>0.10047453703703703</v>
      </c>
      <c r="AL77" s="1">
        <f>SUM(Table1[[#This Row],[T1]],Table1[[#This Row],[84,1 км]])</f>
        <v>0.12900462962962961</v>
      </c>
      <c r="AM77" s="1">
        <v>0.10322916666666666</v>
      </c>
      <c r="AN77" s="1">
        <f>SUM(Table1[[#This Row],[T1]],Table1[[#This Row],[86,6 км]])</f>
        <v>0.13175925925925924</v>
      </c>
      <c r="AO77" s="1">
        <v>0.10642361111111111</v>
      </c>
      <c r="AP77" s="1">
        <f>SUM(Table1[[#This Row],[T1]],Table1[[#This Row],[90 км]])</f>
        <v>0.13495370370370369</v>
      </c>
      <c r="AQ77" s="1">
        <v>0.13495370370370371</v>
      </c>
      <c r="AR77" s="1">
        <v>0.13648148148148148</v>
      </c>
      <c r="AS77" s="1">
        <v>4.3518518518518515E-3</v>
      </c>
      <c r="AT77" s="1">
        <f>SUM(Table1[[#This Row],[T2]],Table1[[#This Row],[1 км]])</f>
        <v>0.14083333333333334</v>
      </c>
      <c r="AU77" s="1">
        <v>1.4745370370370372E-2</v>
      </c>
      <c r="AV77" s="1">
        <f>SUM(Table1[[#This Row],[T2]],Table1[[#This Row],[3,5 км]])</f>
        <v>0.15122685185185186</v>
      </c>
      <c r="AW77" s="1">
        <v>2.5729166666666664E-2</v>
      </c>
      <c r="AX77" s="1">
        <f>SUM(Table1[[#This Row],[T2]],Table1[[#This Row],[6 км]])</f>
        <v>0.16221064814814815</v>
      </c>
      <c r="AY77" s="1">
        <v>3.3333333333333333E-2</v>
      </c>
      <c r="AZ77" s="1">
        <f>SUM(Table1[[#This Row],[T2]],Table1[[#This Row],[8,5 км]])</f>
        <v>0.16981481481481481</v>
      </c>
      <c r="BA77" s="1">
        <v>3.8715277777777779E-2</v>
      </c>
      <c r="BB77" s="1">
        <f>SUM(Table1[[#This Row],[T2]],Table1[[#This Row],[10,5 км]])</f>
        <v>0.17519675925925926</v>
      </c>
      <c r="BC77" s="1">
        <v>4.3449074074074077E-2</v>
      </c>
      <c r="BD77" s="1">
        <f>SUM(Table1[[#This Row],[T2]],Table1[[#This Row],[11,5 км]])</f>
        <v>0.17993055555555557</v>
      </c>
      <c r="BE77" s="1">
        <v>5.4236111111111117E-2</v>
      </c>
      <c r="BF77" s="1">
        <f>SUM(Table1[[#This Row],[T2]],Table1[[#This Row],[14 км]])</f>
        <v>0.19071759259259261</v>
      </c>
      <c r="BG77" s="1">
        <v>6.2175925925925933E-2</v>
      </c>
      <c r="BH77" s="1">
        <f>SUM(Table1[[#This Row],[T2]],Table1[[#This Row],[16,5 км]])</f>
        <v>0.19865740740740742</v>
      </c>
      <c r="BI77" s="1">
        <v>7.1099537037037031E-2</v>
      </c>
      <c r="BJ77" s="1">
        <f>SUM(Table1[[#This Row],[T2]],Table1[[#This Row],[19 км]])</f>
        <v>0.20758101851851851</v>
      </c>
      <c r="BK77" s="1">
        <v>7.7256944444444434E-2</v>
      </c>
      <c r="BL77" s="1">
        <f>SUM(Table1[[#This Row],[T2]],Table1[[#This Row],[Финиш]])</f>
        <v>0.2137384259259259</v>
      </c>
      <c r="BM77" s="1">
        <v>0.21373842592592593</v>
      </c>
      <c r="BN77" s="1">
        <v>0</v>
      </c>
      <c r="BO77" s="1">
        <f>Table1[[#This Row],[Плавание]]-Table1[[#Totals],[Плавание]]</f>
        <v>8.9814814814814792E-3</v>
      </c>
      <c r="BP77" s="1">
        <f>Table1[[#This Row],[T1]]-Table1[[#Totals],[T1]]</f>
        <v>9.8726851851851857E-3</v>
      </c>
      <c r="BQ77" s="1">
        <f>Table1[[#This Row],[16 км_]]-Table1[[#Totals],[16 км_]]</f>
        <v>1.1979166666666666E-2</v>
      </c>
      <c r="BR77" s="1">
        <f>Table1[[#This Row],[18,5 км_]]-Table1[[#Totals],[18,5 км_]]</f>
        <v>1.246527777777777E-2</v>
      </c>
      <c r="BS77" s="1">
        <f>Table1[[#This Row],[22,7 км_]]-Table1[[#Totals],[22,7 км_]]</f>
        <v>1.3240740740740733E-2</v>
      </c>
      <c r="BT77" s="1">
        <f>Table1[[#This Row],[38,7 км_]]-Table1[[#Totals],[38,7 км_]]</f>
        <v>1.607638888888889E-2</v>
      </c>
      <c r="BU77" s="1">
        <f>Table1[[#This Row],[41,2 км_]]-Table1[[#Totals],[41,2 км_]]</f>
        <v>1.6388888888888897E-2</v>
      </c>
      <c r="BV77" s="1">
        <f>Table1[[#This Row],[45,4 км_]]-Table1[[#Totals],[45,4 км_]]</f>
        <v>1.709490740740742E-2</v>
      </c>
      <c r="BW77" s="1">
        <f>Table1[[#This Row],[48,2 км_]]-Table1[[#Totals],[48,2 км_]]</f>
        <v>1.7557870370370376E-2</v>
      </c>
      <c r="BX77" s="1">
        <f>Table1[[#This Row],[52,2 км_]]-Table1[[#Totals],[52,2 км_]]</f>
        <v>1.836805555555554E-2</v>
      </c>
      <c r="BY77" s="1">
        <f>Table1[[#This Row],[61,4 км_]]-Table1[[#Totals],[61,4 км_]]</f>
        <v>2.0219907407407381E-2</v>
      </c>
      <c r="BZ77" s="1">
        <f>Table1[[#This Row],[63,9 км_]]-Table1[[#Totals],[63,9 км_]]</f>
        <v>2.0486111111111108E-2</v>
      </c>
      <c r="CA77" s="1">
        <f>Table1[[#This Row],[68,1 км_]]-Table1[[#Totals],[68,1 км_]]</f>
        <v>2.085648148148149E-2</v>
      </c>
      <c r="CB77" s="1">
        <f>Table1[[#This Row],[70,9 км_]]-Table1[[#Totals],[70,9 км_]]</f>
        <v>2.1111111111111122E-2</v>
      </c>
      <c r="CC77" s="1">
        <f>Table1[[#This Row],[74,9 км_]]-Table1[[#Totals],[74,9 км_]]</f>
        <v>2.1539351851851865E-2</v>
      </c>
      <c r="CD77" s="1">
        <f>Table1[[#This Row],[84,1 км_]]-Table1[[#Totals],[84,1 км_]]</f>
        <v>2.2685185185185169E-2</v>
      </c>
      <c r="CE77" s="1">
        <f>Table1[[#This Row],[86,6 км_]]-Table1[[#Totals],[86,6 км_]]</f>
        <v>2.3113425925925912E-2</v>
      </c>
      <c r="CF77" s="1">
        <f>Table1[[#This Row],[90 км_]]-Table1[[#Totals],[90 км_]]</f>
        <v>2.3599537037037016E-2</v>
      </c>
      <c r="CG77" s="1">
        <f>Table1[[#This Row],[T2]]-Table1[[#Totals],[T2]]</f>
        <v>2.3935185185185184E-2</v>
      </c>
      <c r="CH77" s="1">
        <f>Table1[[#This Row],[1 км_]]-Table1[[#Totals],[1 км_]]</f>
        <v>2.4976851851851861E-2</v>
      </c>
      <c r="CI77" s="1">
        <f>Table1[[#This Row],[3,5 км_]]-Table1[[#Totals],[3,5 км_]]</f>
        <v>2.7754629629629643E-2</v>
      </c>
      <c r="CJ77" s="1">
        <f>Table1[[#This Row],[6 км_]]-Table1[[#Totals],[6 км_]]</f>
        <v>3.349537037037037E-2</v>
      </c>
      <c r="CK77" s="1">
        <f>Table1[[#This Row],[8,5 км_]]-Table1[[#Totals],[8,5 км_]]</f>
        <v>3.5405092592592585E-2</v>
      </c>
      <c r="CL77" s="1">
        <f>Table1[[#This Row],[10,5 км_]]-Table1[[#Totals],[10,5 км_]]</f>
        <v>3.681712962962963E-2</v>
      </c>
      <c r="CM77" s="1">
        <f>Table1[[#This Row],[11,5 км_]]-Table1[[#Totals],[11,5 км_]]</f>
        <v>3.815972222222222E-2</v>
      </c>
      <c r="CN77" s="1">
        <f>Table1[[#This Row],[14 км_]]-Table1[[#Totals],[14 км_]]</f>
        <v>4.1238425925925942E-2</v>
      </c>
      <c r="CO77" s="1">
        <f>Table1[[#This Row],[16,5 км_]]-Table1[[#Totals],[16,5 км_]]</f>
        <v>4.3657407407407423E-2</v>
      </c>
      <c r="CP77" s="1">
        <f>Table1[[#This Row],[19 км_]]-Table1[[#Totals],[19 км_]]</f>
        <v>4.658564814814814E-2</v>
      </c>
      <c r="CQ77" s="1">
        <f>Table1[[#This Row],[21,1 км_]]-Table1[[#Totals],[21,1 км_]]</f>
        <v>4.8402777777777739E-2</v>
      </c>
    </row>
    <row r="78" spans="1:95" x14ac:dyDescent="0.2">
      <c r="A78">
        <v>77</v>
      </c>
      <c r="B78">
        <v>90</v>
      </c>
      <c r="C78" t="s">
        <v>187</v>
      </c>
      <c r="D78" t="s">
        <v>88</v>
      </c>
      <c r="E78">
        <v>61</v>
      </c>
      <c r="F78" t="s">
        <v>46</v>
      </c>
      <c r="G78" t="s">
        <v>188</v>
      </c>
      <c r="H78" t="s">
        <v>189</v>
      </c>
      <c r="I78" s="1">
        <v>2.5613425925925925E-2</v>
      </c>
      <c r="J78" s="1">
        <v>2.7256944444444445E-2</v>
      </c>
      <c r="K78" s="1">
        <v>1.996527777777778E-2</v>
      </c>
      <c r="L78" s="1">
        <f>SUM(Table1[[#This Row],[T1]],Table1[[#This Row],[16 км]])</f>
        <v>4.7222222222222221E-2</v>
      </c>
      <c r="M78" s="1">
        <v>2.269675925925926E-2</v>
      </c>
      <c r="N78" s="1">
        <f>SUM(Table1[[#This Row],[T1]],Table1[[#This Row],[18,5 км]])</f>
        <v>4.9953703703703708E-2</v>
      </c>
      <c r="O78" s="1">
        <v>2.7581018518518519E-2</v>
      </c>
      <c r="P78" s="1">
        <f>SUM(Table1[[#This Row],[T1]],Table1[[#This Row],[22,7 км]])</f>
        <v>5.4837962962962963E-2</v>
      </c>
      <c r="Q78" s="1">
        <v>4.6967592592592589E-2</v>
      </c>
      <c r="R78" s="1">
        <f>SUM(Table1[[#This Row],[T1]],Table1[[#This Row],[38,7 км]])</f>
        <v>7.4224537037037033E-2</v>
      </c>
      <c r="S78" s="1">
        <v>4.9618055555555561E-2</v>
      </c>
      <c r="T78" s="1">
        <f>SUM(Table1[[#This Row],[T1]],Table1[[#This Row],[41,2 км]])</f>
        <v>7.6874999999999999E-2</v>
      </c>
      <c r="U78" s="1">
        <v>5.4664351851851846E-2</v>
      </c>
      <c r="V78" s="1">
        <f>SUM(Table1[[#This Row],[T1]],Table1[[#This Row],[45,4 км]])</f>
        <v>8.1921296296296298E-2</v>
      </c>
      <c r="W78" s="1">
        <v>5.7893518518518518E-2</v>
      </c>
      <c r="X78" s="1">
        <f>SUM(Table1[[#This Row],[T1]],Table1[[#This Row],[48,2 км]])</f>
        <v>8.5150462962962969E-2</v>
      </c>
      <c r="Y78" s="1">
        <v>6.2708333333333324E-2</v>
      </c>
      <c r="Z78" s="1">
        <f>SUM(Table1[[#This Row],[T1]],Table1[[#This Row],[52,2 км]])</f>
        <v>8.9965277777777769E-2</v>
      </c>
      <c r="AA78" s="1">
        <v>7.402777777777779E-2</v>
      </c>
      <c r="AB78" s="1">
        <f>SUM(Table1[[#This Row],[T1]],Table1[[#This Row],[61,4 км]])</f>
        <v>0.10128472222222223</v>
      </c>
      <c r="AC78" s="1">
        <v>7.6631944444444447E-2</v>
      </c>
      <c r="AD78" s="1">
        <f>SUM(Table1[[#This Row],[T1]],Table1[[#This Row],[63,9 км]])</f>
        <v>0.10388888888888889</v>
      </c>
      <c r="AE78" s="1">
        <v>8.1469907407407408E-2</v>
      </c>
      <c r="AF78" s="1">
        <f>SUM(Table1[[#This Row],[T1]],Table1[[#This Row],[68,1 км]])</f>
        <v>0.10872685185185185</v>
      </c>
      <c r="AG78" s="1">
        <v>8.4664351851851852E-2</v>
      </c>
      <c r="AH78" s="1">
        <f>SUM(Table1[[#This Row],[T1]],Table1[[#This Row],[70,9 км]])</f>
        <v>0.1119212962962963</v>
      </c>
      <c r="AI78" s="1">
        <v>8.9374999999999996E-2</v>
      </c>
      <c r="AJ78" s="1">
        <f>SUM(Table1[[#This Row],[T1]],Table1[[#This Row],[74,9 км]])</f>
        <v>0.11663194444444444</v>
      </c>
      <c r="AK78" s="1">
        <v>0.10171296296296296</v>
      </c>
      <c r="AL78" s="1">
        <f>SUM(Table1[[#This Row],[T1]],Table1[[#This Row],[84,1 км]])</f>
        <v>0.12896990740740741</v>
      </c>
      <c r="AM78" s="1">
        <v>0.10451388888888889</v>
      </c>
      <c r="AN78" s="1">
        <f>SUM(Table1[[#This Row],[T1]],Table1[[#This Row],[86,6 км]])</f>
        <v>0.13177083333333334</v>
      </c>
      <c r="AO78" s="1">
        <v>0.10778935185185186</v>
      </c>
      <c r="AP78" s="1">
        <f>SUM(Table1[[#This Row],[T1]],Table1[[#This Row],[90 км]])</f>
        <v>0.1350462962962963</v>
      </c>
      <c r="AQ78" s="1">
        <v>0.13503472222222221</v>
      </c>
      <c r="AR78" s="1">
        <v>0.1366087962962963</v>
      </c>
      <c r="AS78" s="1">
        <v>4.9074074074074072E-3</v>
      </c>
      <c r="AT78" s="1">
        <f>SUM(Table1[[#This Row],[T2]],Table1[[#This Row],[1 км]])</f>
        <v>0.14151620370370371</v>
      </c>
      <c r="AU78" s="1">
        <v>1.6157407407407409E-2</v>
      </c>
      <c r="AV78" s="1">
        <f>SUM(Table1[[#This Row],[T2]],Table1[[#This Row],[3,5 км]])</f>
        <v>0.1527662037037037</v>
      </c>
      <c r="AW78" s="1">
        <v>2.4340277777777777E-2</v>
      </c>
      <c r="AX78" s="1">
        <f>SUM(Table1[[#This Row],[T2]],Table1[[#This Row],[6 км]])</f>
        <v>0.16094907407407408</v>
      </c>
      <c r="AY78" s="1">
        <v>3.3009259259259259E-2</v>
      </c>
      <c r="AZ78" s="1">
        <f>SUM(Table1[[#This Row],[T2]],Table1[[#This Row],[8,5 км]])</f>
        <v>0.16961805555555556</v>
      </c>
      <c r="BA78" s="1">
        <v>3.8912037037037037E-2</v>
      </c>
      <c r="BB78" s="1">
        <f>SUM(Table1[[#This Row],[T2]],Table1[[#This Row],[10,5 км]])</f>
        <v>0.17552083333333335</v>
      </c>
      <c r="BC78" s="1">
        <v>4.3923611111111115E-2</v>
      </c>
      <c r="BD78" s="1">
        <f>SUM(Table1[[#This Row],[T2]],Table1[[#This Row],[11,5 км]])</f>
        <v>0.18053240740740742</v>
      </c>
      <c r="BE78" s="1">
        <v>5.5162037037037037E-2</v>
      </c>
      <c r="BF78" s="1">
        <f>SUM(Table1[[#This Row],[T2]],Table1[[#This Row],[14 км]])</f>
        <v>0.19177083333333333</v>
      </c>
      <c r="BG78" s="1">
        <v>6.3194444444444442E-2</v>
      </c>
      <c r="BH78" s="1">
        <f>SUM(Table1[[#This Row],[T2]],Table1[[#This Row],[16,5 км]])</f>
        <v>0.19980324074074074</v>
      </c>
      <c r="BI78" s="1">
        <v>7.1446759259259265E-2</v>
      </c>
      <c r="BJ78" s="1">
        <f>SUM(Table1[[#This Row],[T2]],Table1[[#This Row],[19 км]])</f>
        <v>0.20805555555555555</v>
      </c>
      <c r="BK78" s="1">
        <v>7.7256944444444434E-2</v>
      </c>
      <c r="BL78" s="1">
        <f>SUM(Table1[[#This Row],[T2]],Table1[[#This Row],[Финиш]])</f>
        <v>0.21386574074074072</v>
      </c>
      <c r="BM78" s="1">
        <v>0.21386574074074075</v>
      </c>
      <c r="BN78" s="1">
        <v>0</v>
      </c>
      <c r="BO78" s="1">
        <f>Table1[[#This Row],[Плавание]]-Table1[[#Totals],[Плавание]]</f>
        <v>8.0092592592592576E-3</v>
      </c>
      <c r="BP78" s="1">
        <f>Table1[[#This Row],[T1]]-Table1[[#Totals],[T1]]</f>
        <v>8.5995370370370375E-3</v>
      </c>
      <c r="BQ78" s="1">
        <f>Table1[[#This Row],[16 км_]]-Table1[[#Totals],[16 км_]]</f>
        <v>1.1655092592592592E-2</v>
      </c>
      <c r="BR78" s="1">
        <f>Table1[[#This Row],[18,5 км_]]-Table1[[#Totals],[18,5 км_]]</f>
        <v>1.2037037037037041E-2</v>
      </c>
      <c r="BS78" s="1">
        <f>Table1[[#This Row],[22,7 км_]]-Table1[[#Totals],[22,7 км_]]</f>
        <v>1.2800925925925924E-2</v>
      </c>
      <c r="BT78" s="1">
        <f>Table1[[#This Row],[38,7 км_]]-Table1[[#Totals],[38,7 км_]]</f>
        <v>1.5636574074074067E-2</v>
      </c>
      <c r="BU78" s="1">
        <f>Table1[[#This Row],[41,2 км_]]-Table1[[#Totals],[41,2 км_]]</f>
        <v>1.5925925925925927E-2</v>
      </c>
      <c r="BV78" s="1">
        <f>Table1[[#This Row],[45,4 км_]]-Table1[[#Totals],[45,4 км_]]</f>
        <v>1.6759259259259265E-2</v>
      </c>
      <c r="BW78" s="1">
        <f>Table1[[#This Row],[48,2 км_]]-Table1[[#Totals],[48,2 км_]]</f>
        <v>1.7303240740740744E-2</v>
      </c>
      <c r="BX78" s="1">
        <f>Table1[[#This Row],[52,2 км_]]-Table1[[#Totals],[52,2 км_]]</f>
        <v>1.8148148148148135E-2</v>
      </c>
      <c r="BY78" s="1">
        <f>Table1[[#This Row],[61,4 км_]]-Table1[[#Totals],[61,4 км_]]</f>
        <v>1.9513888888888886E-2</v>
      </c>
      <c r="BZ78" s="1">
        <f>Table1[[#This Row],[63,9 км_]]-Table1[[#Totals],[63,9 км_]]</f>
        <v>1.9722222222222224E-2</v>
      </c>
      <c r="CA78" s="1">
        <f>Table1[[#This Row],[68,1 км_]]-Table1[[#Totals],[68,1 км_]]</f>
        <v>2.0138888888888901E-2</v>
      </c>
      <c r="CB78" s="1">
        <f>Table1[[#This Row],[70,9 км_]]-Table1[[#Totals],[70,9 км_]]</f>
        <v>2.0451388888888894E-2</v>
      </c>
      <c r="CC78" s="1">
        <f>Table1[[#This Row],[74,9 км_]]-Table1[[#Totals],[74,9 км_]]</f>
        <v>2.0925925925925931E-2</v>
      </c>
      <c r="CD78" s="1">
        <f>Table1[[#This Row],[84,1 км_]]-Table1[[#Totals],[84,1 км_]]</f>
        <v>2.2650462962962969E-2</v>
      </c>
      <c r="CE78" s="1">
        <f>Table1[[#This Row],[86,6 км_]]-Table1[[#Totals],[86,6 км_]]</f>
        <v>2.3125000000000007E-2</v>
      </c>
      <c r="CF78" s="1">
        <f>Table1[[#This Row],[90 км_]]-Table1[[#Totals],[90 км_]]</f>
        <v>2.3692129629629632E-2</v>
      </c>
      <c r="CG78" s="1">
        <f>Table1[[#This Row],[T2]]-Table1[[#Totals],[T2]]</f>
        <v>2.4062500000000001E-2</v>
      </c>
      <c r="CH78" s="1">
        <f>Table1[[#This Row],[1 км_]]-Table1[[#Totals],[1 км_]]</f>
        <v>2.5659722222222237E-2</v>
      </c>
      <c r="CI78" s="1">
        <f>Table1[[#This Row],[3,5 км_]]-Table1[[#Totals],[3,5 км_]]</f>
        <v>2.9293981481481476E-2</v>
      </c>
      <c r="CJ78" s="1">
        <f>Table1[[#This Row],[6 км_]]-Table1[[#Totals],[6 км_]]</f>
        <v>3.2233796296296302E-2</v>
      </c>
      <c r="CK78" s="1">
        <f>Table1[[#This Row],[8,5 км_]]-Table1[[#Totals],[8,5 км_]]</f>
        <v>3.5208333333333341E-2</v>
      </c>
      <c r="CL78" s="1">
        <f>Table1[[#This Row],[10,5 км_]]-Table1[[#Totals],[10,5 км_]]</f>
        <v>3.7141203703703718E-2</v>
      </c>
      <c r="CM78" s="1">
        <f>Table1[[#This Row],[11,5 км_]]-Table1[[#Totals],[11,5 км_]]</f>
        <v>3.8761574074074073E-2</v>
      </c>
      <c r="CN78" s="1">
        <f>Table1[[#This Row],[14 км_]]-Table1[[#Totals],[14 км_]]</f>
        <v>4.2291666666666672E-2</v>
      </c>
      <c r="CO78" s="1">
        <f>Table1[[#This Row],[16,5 км_]]-Table1[[#Totals],[16,5 км_]]</f>
        <v>4.4803240740740741E-2</v>
      </c>
      <c r="CP78" s="1">
        <f>Table1[[#This Row],[19 км_]]-Table1[[#Totals],[19 км_]]</f>
        <v>4.7060185185185177E-2</v>
      </c>
      <c r="CQ78" s="1">
        <f>Table1[[#This Row],[21,1 км_]]-Table1[[#Totals],[21,1 км_]]</f>
        <v>4.8530092592592555E-2</v>
      </c>
    </row>
    <row r="79" spans="1:95" x14ac:dyDescent="0.2">
      <c r="A79">
        <v>78</v>
      </c>
      <c r="B79">
        <v>47</v>
      </c>
      <c r="C79" t="s">
        <v>190</v>
      </c>
      <c r="D79" t="s">
        <v>123</v>
      </c>
      <c r="E79">
        <v>38</v>
      </c>
      <c r="F79" t="s">
        <v>41</v>
      </c>
      <c r="G79" t="s">
        <v>53</v>
      </c>
      <c r="H79" t="s">
        <v>62</v>
      </c>
      <c r="I79" s="1">
        <v>2.5543981481481483E-2</v>
      </c>
      <c r="J79" s="1">
        <v>2.8055555555555556E-2</v>
      </c>
      <c r="K79" s="1">
        <v>1.9571759259259257E-2</v>
      </c>
      <c r="L79" s="1">
        <f>SUM(Table1[[#This Row],[T1]],Table1[[#This Row],[16 км]])</f>
        <v>4.7627314814814817E-2</v>
      </c>
      <c r="M79" s="1">
        <v>2.2291666666666668E-2</v>
      </c>
      <c r="N79" s="1">
        <f>SUM(Table1[[#This Row],[T1]],Table1[[#This Row],[18,5 км]])</f>
        <v>5.0347222222222224E-2</v>
      </c>
      <c r="O79" s="1">
        <v>2.7013888888888889E-2</v>
      </c>
      <c r="P79" s="1">
        <f>SUM(Table1[[#This Row],[T1]],Table1[[#This Row],[22,7 км]])</f>
        <v>5.5069444444444449E-2</v>
      </c>
      <c r="Q79" s="1">
        <v>4.6134259259259264E-2</v>
      </c>
      <c r="R79" s="1">
        <f>SUM(Table1[[#This Row],[T1]],Table1[[#This Row],[38,7 км]])</f>
        <v>7.418981481481482E-2</v>
      </c>
      <c r="S79" s="1">
        <v>4.8715277777777781E-2</v>
      </c>
      <c r="T79" s="1">
        <f>SUM(Table1[[#This Row],[T1]],Table1[[#This Row],[41,2 км]])</f>
        <v>7.6770833333333344E-2</v>
      </c>
      <c r="U79" s="1">
        <v>5.3564814814814815E-2</v>
      </c>
      <c r="V79" s="1">
        <f>SUM(Table1[[#This Row],[T1]],Table1[[#This Row],[45,4 км]])</f>
        <v>8.1620370370370371E-2</v>
      </c>
      <c r="W79" s="1">
        <v>5.6736111111111105E-2</v>
      </c>
      <c r="X79" s="1">
        <f>SUM(Table1[[#This Row],[T1]],Table1[[#This Row],[48,2 км]])</f>
        <v>8.4791666666666654E-2</v>
      </c>
      <c r="Y79" s="1">
        <v>6.1481481481481477E-2</v>
      </c>
      <c r="Z79" s="1">
        <f>SUM(Table1[[#This Row],[T1]],Table1[[#This Row],[52,2 км]])</f>
        <v>8.9537037037037026E-2</v>
      </c>
      <c r="AA79" s="1">
        <v>7.2939814814814818E-2</v>
      </c>
      <c r="AB79" s="1">
        <f>SUM(Table1[[#This Row],[T1]],Table1[[#This Row],[61,4 км]])</f>
        <v>0.10099537037037037</v>
      </c>
      <c r="AC79" s="1">
        <v>7.5671296296296306E-2</v>
      </c>
      <c r="AD79" s="1">
        <f>SUM(Table1[[#This Row],[T1]],Table1[[#This Row],[63,9 км]])</f>
        <v>0.10372685185185186</v>
      </c>
      <c r="AE79" s="1">
        <v>8.0613425925925922E-2</v>
      </c>
      <c r="AF79" s="1">
        <f>SUM(Table1[[#This Row],[T1]],Table1[[#This Row],[68,1 км]])</f>
        <v>0.10866898148148148</v>
      </c>
      <c r="AG79" s="1">
        <v>8.3854166666666674E-2</v>
      </c>
      <c r="AH79" s="1">
        <f>SUM(Table1[[#This Row],[T1]],Table1[[#This Row],[70,9 км]])</f>
        <v>0.11190972222222223</v>
      </c>
      <c r="AI79" s="1">
        <v>8.847222222222223E-2</v>
      </c>
      <c r="AJ79" s="1">
        <f>SUM(Table1[[#This Row],[T1]],Table1[[#This Row],[74,9 км]])</f>
        <v>0.11652777777777779</v>
      </c>
      <c r="AK79" s="1">
        <v>0.10005787037037038</v>
      </c>
      <c r="AL79" s="1">
        <f>SUM(Table1[[#This Row],[T1]],Table1[[#This Row],[84,1 км]])</f>
        <v>0.12811342592592595</v>
      </c>
      <c r="AM79" s="1">
        <v>0.10277777777777779</v>
      </c>
      <c r="AN79" s="1">
        <f>SUM(Table1[[#This Row],[T1]],Table1[[#This Row],[86,6 км]])</f>
        <v>0.13083333333333336</v>
      </c>
      <c r="AO79" s="1">
        <v>0.10697916666666667</v>
      </c>
      <c r="AP79" s="1">
        <f>SUM(Table1[[#This Row],[T1]],Table1[[#This Row],[90 км]])</f>
        <v>0.13503472222222224</v>
      </c>
      <c r="AQ79" s="1">
        <v>0.13502314814814814</v>
      </c>
      <c r="AR79" s="1">
        <v>0.13674768518518518</v>
      </c>
      <c r="AS79" s="1">
        <v>4.7222222222222223E-3</v>
      </c>
      <c r="AT79" s="1">
        <f>SUM(Table1[[#This Row],[T2]],Table1[[#This Row],[1 км]])</f>
        <v>0.14146990740740739</v>
      </c>
      <c r="AU79" s="1">
        <v>1.5706018518518518E-2</v>
      </c>
      <c r="AV79" s="1">
        <f>SUM(Table1[[#This Row],[T2]],Table1[[#This Row],[3,5 км]])</f>
        <v>0.1524537037037037</v>
      </c>
      <c r="AW79" s="1">
        <v>2.3680555555555555E-2</v>
      </c>
      <c r="AX79" s="1">
        <f>SUM(Table1[[#This Row],[T2]],Table1[[#This Row],[6 км]])</f>
        <v>0.16042824074074075</v>
      </c>
      <c r="AY79" s="1">
        <v>3.2037037037037037E-2</v>
      </c>
      <c r="AZ79" s="1">
        <f>SUM(Table1[[#This Row],[T2]],Table1[[#This Row],[8,5 км]])</f>
        <v>0.16878472222222221</v>
      </c>
      <c r="BA79" s="1">
        <v>3.8055555555555558E-2</v>
      </c>
      <c r="BB79" s="1">
        <f>SUM(Table1[[#This Row],[T2]],Table1[[#This Row],[10,5 км]])</f>
        <v>0.17480324074074075</v>
      </c>
      <c r="BC79" s="1">
        <v>4.313657407407407E-2</v>
      </c>
      <c r="BD79" s="1">
        <f>SUM(Table1[[#This Row],[T2]],Table1[[#This Row],[11,5 км]])</f>
        <v>0.17988425925925924</v>
      </c>
      <c r="BE79" s="1">
        <v>5.4560185185185184E-2</v>
      </c>
      <c r="BF79" s="1">
        <f>SUM(Table1[[#This Row],[T2]],Table1[[#This Row],[14 км]])</f>
        <v>0.19130787037037036</v>
      </c>
      <c r="BG79" s="1">
        <v>6.2731481481481485E-2</v>
      </c>
      <c r="BH79" s="1">
        <f>SUM(Table1[[#This Row],[T2]],Table1[[#This Row],[16,5 км]])</f>
        <v>0.19947916666666665</v>
      </c>
      <c r="BI79" s="1">
        <v>7.1481481481481479E-2</v>
      </c>
      <c r="BJ79" s="1">
        <f>SUM(Table1[[#This Row],[T2]],Table1[[#This Row],[19 км]])</f>
        <v>0.20822916666666666</v>
      </c>
      <c r="BK79" s="1">
        <v>7.7453703703703705E-2</v>
      </c>
      <c r="BL79" s="1">
        <f>SUM(Table1[[#This Row],[T2]],Table1[[#This Row],[Финиш]])</f>
        <v>0.2142013888888889</v>
      </c>
      <c r="BM79" s="1">
        <v>0.21420138888888887</v>
      </c>
      <c r="BN79" s="1">
        <v>0</v>
      </c>
      <c r="BO79" s="1">
        <f>Table1[[#This Row],[Плавание]]-Table1[[#Totals],[Плавание]]</f>
        <v>7.9398148148148162E-3</v>
      </c>
      <c r="BP79" s="1">
        <f>Table1[[#This Row],[T1]]-Table1[[#Totals],[T1]]</f>
        <v>9.3981481481481485E-3</v>
      </c>
      <c r="BQ79" s="1">
        <f>Table1[[#This Row],[16 км_]]-Table1[[#Totals],[16 км_]]</f>
        <v>1.2060185185185188E-2</v>
      </c>
      <c r="BR79" s="1">
        <f>Table1[[#This Row],[18,5 км_]]-Table1[[#Totals],[18,5 км_]]</f>
        <v>1.2430555555555556E-2</v>
      </c>
      <c r="BS79" s="1">
        <f>Table1[[#This Row],[22,7 км_]]-Table1[[#Totals],[22,7 км_]]</f>
        <v>1.3032407407407409E-2</v>
      </c>
      <c r="BT79" s="1">
        <f>Table1[[#This Row],[38,7 км_]]-Table1[[#Totals],[38,7 км_]]</f>
        <v>1.5601851851851853E-2</v>
      </c>
      <c r="BU79" s="1">
        <f>Table1[[#This Row],[41,2 км_]]-Table1[[#Totals],[41,2 км_]]</f>
        <v>1.5821759259259272E-2</v>
      </c>
      <c r="BV79" s="1">
        <f>Table1[[#This Row],[45,4 км_]]-Table1[[#Totals],[45,4 км_]]</f>
        <v>1.6458333333333339E-2</v>
      </c>
      <c r="BW79" s="1">
        <f>Table1[[#This Row],[48,2 км_]]-Table1[[#Totals],[48,2 км_]]</f>
        <v>1.6944444444444429E-2</v>
      </c>
      <c r="BX79" s="1">
        <f>Table1[[#This Row],[52,2 км_]]-Table1[[#Totals],[52,2 км_]]</f>
        <v>1.7719907407407393E-2</v>
      </c>
      <c r="BY79" s="1">
        <f>Table1[[#This Row],[61,4 км_]]-Table1[[#Totals],[61,4 км_]]</f>
        <v>1.9224537037037026E-2</v>
      </c>
      <c r="BZ79" s="1">
        <f>Table1[[#This Row],[63,9 км_]]-Table1[[#Totals],[63,9 км_]]</f>
        <v>1.9560185185185194E-2</v>
      </c>
      <c r="CA79" s="1">
        <f>Table1[[#This Row],[68,1 км_]]-Table1[[#Totals],[68,1 км_]]</f>
        <v>2.0081018518518526E-2</v>
      </c>
      <c r="CB79" s="1">
        <f>Table1[[#This Row],[70,9 км_]]-Table1[[#Totals],[70,9 км_]]</f>
        <v>2.0439814814814827E-2</v>
      </c>
      <c r="CC79" s="1">
        <f>Table1[[#This Row],[74,9 км_]]-Table1[[#Totals],[74,9 км_]]</f>
        <v>2.0821759259259276E-2</v>
      </c>
      <c r="CD79" s="1">
        <f>Table1[[#This Row],[84,1 км_]]-Table1[[#Totals],[84,1 км_]]</f>
        <v>2.1793981481481511E-2</v>
      </c>
      <c r="CE79" s="1">
        <f>Table1[[#This Row],[86,6 км_]]-Table1[[#Totals],[86,6 км_]]</f>
        <v>2.2187500000000027E-2</v>
      </c>
      <c r="CF79" s="1">
        <f>Table1[[#This Row],[90 км_]]-Table1[[#Totals],[90 км_]]</f>
        <v>2.3680555555555566E-2</v>
      </c>
      <c r="CG79" s="1">
        <f>Table1[[#This Row],[T2]]-Table1[[#Totals],[T2]]</f>
        <v>2.4201388888888883E-2</v>
      </c>
      <c r="CH79" s="1">
        <f>Table1[[#This Row],[1 км_]]-Table1[[#Totals],[1 км_]]</f>
        <v>2.5613425925925914E-2</v>
      </c>
      <c r="CI79" s="1">
        <f>Table1[[#This Row],[3,5 км_]]-Table1[[#Totals],[3,5 км_]]</f>
        <v>2.8981481481481483E-2</v>
      </c>
      <c r="CJ79" s="1">
        <f>Table1[[#This Row],[6 км_]]-Table1[[#Totals],[6 км_]]</f>
        <v>3.1712962962962971E-2</v>
      </c>
      <c r="CK79" s="1">
        <f>Table1[[#This Row],[8,5 км_]]-Table1[[#Totals],[8,5 км_]]</f>
        <v>3.4374999999999989E-2</v>
      </c>
      <c r="CL79" s="1">
        <f>Table1[[#This Row],[10,5 км_]]-Table1[[#Totals],[10,5 км_]]</f>
        <v>3.6423611111111115E-2</v>
      </c>
      <c r="CM79" s="1">
        <f>Table1[[#This Row],[11,5 км_]]-Table1[[#Totals],[11,5 км_]]</f>
        <v>3.8113425925925898E-2</v>
      </c>
      <c r="CN79" s="1">
        <f>Table1[[#This Row],[14 км_]]-Table1[[#Totals],[14 км_]]</f>
        <v>4.1828703703703701E-2</v>
      </c>
      <c r="CO79" s="1">
        <f>Table1[[#This Row],[16,5 км_]]-Table1[[#Totals],[16,5 км_]]</f>
        <v>4.4479166666666653E-2</v>
      </c>
      <c r="CP79" s="1">
        <f>Table1[[#This Row],[19 км_]]-Table1[[#Totals],[19 км_]]</f>
        <v>4.7233796296296288E-2</v>
      </c>
      <c r="CQ79" s="1">
        <f>Table1[[#This Row],[21,1 км_]]-Table1[[#Totals],[21,1 км_]]</f>
        <v>4.8865740740740737E-2</v>
      </c>
    </row>
    <row r="80" spans="1:95" x14ac:dyDescent="0.2">
      <c r="A80">
        <v>79</v>
      </c>
      <c r="B80">
        <v>183</v>
      </c>
      <c r="C80" t="s">
        <v>191</v>
      </c>
      <c r="D80" t="s">
        <v>75</v>
      </c>
      <c r="E80">
        <v>40</v>
      </c>
      <c r="F80" t="s">
        <v>46</v>
      </c>
      <c r="H80" t="s">
        <v>54</v>
      </c>
      <c r="I80" s="1">
        <v>2.6643518518518521E-2</v>
      </c>
      <c r="J80" s="1">
        <v>2.8784722222222225E-2</v>
      </c>
      <c r="K80" s="1">
        <v>1.9363425925925926E-2</v>
      </c>
      <c r="L80" s="1">
        <f>SUM(Table1[[#This Row],[T1]],Table1[[#This Row],[16 км]])</f>
        <v>4.8148148148148148E-2</v>
      </c>
      <c r="M80" s="1">
        <v>2.2210648148148149E-2</v>
      </c>
      <c r="N80" s="1">
        <f>SUM(Table1[[#This Row],[T1]],Table1[[#This Row],[18,5 км]])</f>
        <v>5.0995370370370371E-2</v>
      </c>
      <c r="O80" s="1">
        <v>2.7025462962962959E-2</v>
      </c>
      <c r="P80" s="1">
        <f>SUM(Table1[[#This Row],[T1]],Table1[[#This Row],[22,7 км]])</f>
        <v>5.5810185185185185E-2</v>
      </c>
      <c r="Q80" s="1">
        <v>4.6377314814814809E-2</v>
      </c>
      <c r="R80" s="1">
        <f>SUM(Table1[[#This Row],[T1]],Table1[[#This Row],[38,7 км]])</f>
        <v>7.5162037037037027E-2</v>
      </c>
      <c r="S80" s="1">
        <v>4.9108796296296296E-2</v>
      </c>
      <c r="T80" s="1">
        <f>SUM(Table1[[#This Row],[T1]],Table1[[#This Row],[41,2 км]])</f>
        <v>7.7893518518518529E-2</v>
      </c>
      <c r="U80" s="1">
        <v>5.393518518518519E-2</v>
      </c>
      <c r="V80" s="1">
        <f>SUM(Table1[[#This Row],[T1]],Table1[[#This Row],[45,4 км]])</f>
        <v>8.2719907407407423E-2</v>
      </c>
      <c r="W80" s="1">
        <v>5.707175925925926E-2</v>
      </c>
      <c r="X80" s="1">
        <f>SUM(Table1[[#This Row],[T1]],Table1[[#This Row],[48,2 км]])</f>
        <v>8.5856481481481478E-2</v>
      </c>
      <c r="Y80" s="1">
        <v>6.1712962962962963E-2</v>
      </c>
      <c r="Z80" s="1">
        <f>SUM(Table1[[#This Row],[T1]],Table1[[#This Row],[52,2 км]])</f>
        <v>9.0497685185185195E-2</v>
      </c>
      <c r="AA80" s="1">
        <v>7.3310185185185187E-2</v>
      </c>
      <c r="AB80" s="1">
        <f>SUM(Table1[[#This Row],[T1]],Table1[[#This Row],[61,4 км]])</f>
        <v>0.10209490740740741</v>
      </c>
      <c r="AC80" s="1">
        <v>7.6111111111111115E-2</v>
      </c>
      <c r="AD80" s="1">
        <f>SUM(Table1[[#This Row],[T1]],Table1[[#This Row],[63,9 км]])</f>
        <v>0.10489583333333334</v>
      </c>
      <c r="AE80" s="1">
        <v>8.1087962962962959E-2</v>
      </c>
      <c r="AF80" s="1">
        <f>SUM(Table1[[#This Row],[T1]],Table1[[#This Row],[68,1 км]])</f>
        <v>0.10987268518518518</v>
      </c>
      <c r="AG80" s="1">
        <v>8.4317129629629631E-2</v>
      </c>
      <c r="AH80" s="1">
        <f>SUM(Table1[[#This Row],[T1]],Table1[[#This Row],[70,9 км]])</f>
        <v>0.11310185185185186</v>
      </c>
      <c r="AI80" s="1">
        <v>8.892361111111112E-2</v>
      </c>
      <c r="AJ80" s="1">
        <f>SUM(Table1[[#This Row],[T1]],Table1[[#This Row],[74,9 км]])</f>
        <v>0.11770833333333335</v>
      </c>
      <c r="AK80" s="1">
        <v>0.10059027777777778</v>
      </c>
      <c r="AL80" s="1">
        <f>SUM(Table1[[#This Row],[T1]],Table1[[#This Row],[84,1 км]])</f>
        <v>0.12937500000000002</v>
      </c>
      <c r="AM80" s="1">
        <v>0.10347222222222223</v>
      </c>
      <c r="AN80" s="1">
        <f>SUM(Table1[[#This Row],[T1]],Table1[[#This Row],[86,6 км]])</f>
        <v>0.13225694444444447</v>
      </c>
      <c r="AO80" s="1">
        <v>0.10702546296296296</v>
      </c>
      <c r="AP80" s="1">
        <f>SUM(Table1[[#This Row],[T1]],Table1[[#This Row],[90 км]])</f>
        <v>0.13581018518518517</v>
      </c>
      <c r="AQ80" s="1">
        <v>0.1358101851851852</v>
      </c>
      <c r="AR80" s="1">
        <v>0.13868055555555556</v>
      </c>
      <c r="AS80" s="1">
        <v>4.3981481481481484E-3</v>
      </c>
      <c r="AT80" s="1">
        <f>SUM(Table1[[#This Row],[T2]],Table1[[#This Row],[1 км]])</f>
        <v>0.14307870370370371</v>
      </c>
      <c r="AU80" s="1">
        <v>1.4722222222222222E-2</v>
      </c>
      <c r="AV80" s="1">
        <f>SUM(Table1[[#This Row],[T2]],Table1[[#This Row],[3,5 км]])</f>
        <v>0.15340277777777778</v>
      </c>
      <c r="AW80" s="1">
        <v>2.2349537037037032E-2</v>
      </c>
      <c r="AX80" s="1">
        <f>SUM(Table1[[#This Row],[T2]],Table1[[#This Row],[6 км]])</f>
        <v>0.1610300925925926</v>
      </c>
      <c r="AY80" s="1">
        <v>3.0590277777777775E-2</v>
      </c>
      <c r="AZ80" s="1">
        <f>SUM(Table1[[#This Row],[T2]],Table1[[#This Row],[8,5 км]])</f>
        <v>0.16927083333333334</v>
      </c>
      <c r="BA80" s="1">
        <v>3.6493055555555549E-2</v>
      </c>
      <c r="BB80" s="1">
        <f>SUM(Table1[[#This Row],[T2]],Table1[[#This Row],[10,5 км]])</f>
        <v>0.1751736111111111</v>
      </c>
      <c r="BC80" s="1">
        <v>4.252314814814815E-2</v>
      </c>
      <c r="BD80" s="1">
        <f>SUM(Table1[[#This Row],[T2]],Table1[[#This Row],[11,5 км]])</f>
        <v>0.1812037037037037</v>
      </c>
      <c r="BE80" s="1">
        <v>5.3449074074074072E-2</v>
      </c>
      <c r="BF80" s="1">
        <f>SUM(Table1[[#This Row],[T2]],Table1[[#This Row],[14 км]])</f>
        <v>0.19212962962962962</v>
      </c>
      <c r="BG80" s="1">
        <v>6.1516203703703698E-2</v>
      </c>
      <c r="BH80" s="1">
        <f>SUM(Table1[[#This Row],[T2]],Table1[[#This Row],[16,5 км]])</f>
        <v>0.20019675925925925</v>
      </c>
      <c r="BI80" s="1">
        <v>6.997685185185186E-2</v>
      </c>
      <c r="BJ80" s="1">
        <f>SUM(Table1[[#This Row],[T2]],Table1[[#This Row],[19 км]])</f>
        <v>0.2086574074074074</v>
      </c>
      <c r="BK80" s="1">
        <v>7.5787037037037042E-2</v>
      </c>
      <c r="BL80" s="1">
        <f>SUM(Table1[[#This Row],[T2]],Table1[[#This Row],[Финиш]])</f>
        <v>0.2144675925925926</v>
      </c>
      <c r="BM80" s="1">
        <v>0.2144675925925926</v>
      </c>
      <c r="BN80" s="1">
        <v>0</v>
      </c>
      <c r="BO80" s="1">
        <f>Table1[[#This Row],[Плавание]]-Table1[[#Totals],[Плавание]]</f>
        <v>9.039351851851854E-3</v>
      </c>
      <c r="BP80" s="1">
        <f>Table1[[#This Row],[T1]]-Table1[[#Totals],[T1]]</f>
        <v>1.0127314814814818E-2</v>
      </c>
      <c r="BQ80" s="1">
        <f>Table1[[#This Row],[16 км_]]-Table1[[#Totals],[16 км_]]</f>
        <v>1.2581018518518519E-2</v>
      </c>
      <c r="BR80" s="1">
        <f>Table1[[#This Row],[18,5 км_]]-Table1[[#Totals],[18,5 км_]]</f>
        <v>1.3078703703703703E-2</v>
      </c>
      <c r="BS80" s="1">
        <f>Table1[[#This Row],[22,7 км_]]-Table1[[#Totals],[22,7 км_]]</f>
        <v>1.3773148148148145E-2</v>
      </c>
      <c r="BT80" s="1">
        <f>Table1[[#This Row],[38,7 км_]]-Table1[[#Totals],[38,7 км_]]</f>
        <v>1.6574074074074061E-2</v>
      </c>
      <c r="BU80" s="1">
        <f>Table1[[#This Row],[41,2 км_]]-Table1[[#Totals],[41,2 км_]]</f>
        <v>1.6944444444444456E-2</v>
      </c>
      <c r="BV80" s="1">
        <f>Table1[[#This Row],[45,4 км_]]-Table1[[#Totals],[45,4 км_]]</f>
        <v>1.755787037037039E-2</v>
      </c>
      <c r="BW80" s="1">
        <f>Table1[[#This Row],[48,2 км_]]-Table1[[#Totals],[48,2 км_]]</f>
        <v>1.8009259259259253E-2</v>
      </c>
      <c r="BX80" s="1">
        <f>Table1[[#This Row],[52,2 км_]]-Table1[[#Totals],[52,2 км_]]</f>
        <v>1.8680555555555561E-2</v>
      </c>
      <c r="BY80" s="1">
        <f>Table1[[#This Row],[61,4 км_]]-Table1[[#Totals],[61,4 км_]]</f>
        <v>2.0324074074074064E-2</v>
      </c>
      <c r="BZ80" s="1">
        <f>Table1[[#This Row],[63,9 км_]]-Table1[[#Totals],[63,9 км_]]</f>
        <v>2.0729166666666674E-2</v>
      </c>
      <c r="CA80" s="1">
        <f>Table1[[#This Row],[68,1 км_]]-Table1[[#Totals],[68,1 км_]]</f>
        <v>2.1284722222222233E-2</v>
      </c>
      <c r="CB80" s="1">
        <f>Table1[[#This Row],[70,9 км_]]-Table1[[#Totals],[70,9 км_]]</f>
        <v>2.1631944444444454E-2</v>
      </c>
      <c r="CC80" s="1">
        <f>Table1[[#This Row],[74,9 км_]]-Table1[[#Totals],[74,9 км_]]</f>
        <v>2.2002314814814836E-2</v>
      </c>
      <c r="CD80" s="1">
        <f>Table1[[#This Row],[84,1 км_]]-Table1[[#Totals],[84,1 км_]]</f>
        <v>2.3055555555555579E-2</v>
      </c>
      <c r="CE80" s="1">
        <f>Table1[[#This Row],[86,6 км_]]-Table1[[#Totals],[86,6 км_]]</f>
        <v>2.3611111111111138E-2</v>
      </c>
      <c r="CF80" s="1">
        <f>Table1[[#This Row],[90 км_]]-Table1[[#Totals],[90 км_]]</f>
        <v>2.4456018518518502E-2</v>
      </c>
      <c r="CG80" s="1">
        <f>Table1[[#This Row],[T2]]-Table1[[#Totals],[T2]]</f>
        <v>2.613425925925926E-2</v>
      </c>
      <c r="CH80" s="1">
        <f>Table1[[#This Row],[1 км_]]-Table1[[#Totals],[1 км_]]</f>
        <v>2.7222222222222231E-2</v>
      </c>
      <c r="CI80" s="1">
        <f>Table1[[#This Row],[3,5 км_]]-Table1[[#Totals],[3,5 км_]]</f>
        <v>2.9930555555555557E-2</v>
      </c>
      <c r="CJ80" s="1">
        <f>Table1[[#This Row],[6 км_]]-Table1[[#Totals],[6 км_]]</f>
        <v>3.2314814814814824E-2</v>
      </c>
      <c r="CK80" s="1">
        <f>Table1[[#This Row],[8,5 км_]]-Table1[[#Totals],[8,5 км_]]</f>
        <v>3.486111111111112E-2</v>
      </c>
      <c r="CL80" s="1">
        <f>Table1[[#This Row],[10,5 км_]]-Table1[[#Totals],[10,5 км_]]</f>
        <v>3.6793981481481469E-2</v>
      </c>
      <c r="CM80" s="1">
        <f>Table1[[#This Row],[11,5 км_]]-Table1[[#Totals],[11,5 км_]]</f>
        <v>3.9432870370370354E-2</v>
      </c>
      <c r="CN80" s="1">
        <f>Table1[[#This Row],[14 км_]]-Table1[[#Totals],[14 км_]]</f>
        <v>4.2650462962962959E-2</v>
      </c>
      <c r="CO80" s="1">
        <f>Table1[[#This Row],[16,5 км_]]-Table1[[#Totals],[16,5 км_]]</f>
        <v>4.5196759259259256E-2</v>
      </c>
      <c r="CP80" s="1">
        <f>Table1[[#This Row],[19 км_]]-Table1[[#Totals],[19 км_]]</f>
        <v>4.7662037037037031E-2</v>
      </c>
      <c r="CQ80" s="1">
        <f>Table1[[#This Row],[21,1 км_]]-Table1[[#Totals],[21,1 км_]]</f>
        <v>4.9131944444444436E-2</v>
      </c>
    </row>
    <row r="81" spans="1:95" x14ac:dyDescent="0.2">
      <c r="A81">
        <v>80</v>
      </c>
      <c r="B81">
        <v>104</v>
      </c>
      <c r="C81" t="s">
        <v>192</v>
      </c>
      <c r="D81" t="s">
        <v>88</v>
      </c>
      <c r="E81">
        <v>45</v>
      </c>
      <c r="F81" t="s">
        <v>46</v>
      </c>
      <c r="G81" t="s">
        <v>53</v>
      </c>
      <c r="H81" t="s">
        <v>103</v>
      </c>
      <c r="I81" s="1">
        <v>2.809027777777778E-2</v>
      </c>
      <c r="J81" s="1">
        <v>3.096064814814815E-2</v>
      </c>
      <c r="K81" s="1">
        <v>1.9745370370370371E-2</v>
      </c>
      <c r="L81" s="1">
        <f>SUM(Table1[[#This Row],[T1]],Table1[[#This Row],[16 км]])</f>
        <v>5.0706018518518525E-2</v>
      </c>
      <c r="M81" s="1">
        <v>2.2581018518518518E-2</v>
      </c>
      <c r="N81" s="1">
        <f>SUM(Table1[[#This Row],[T1]],Table1[[#This Row],[18,5 км]])</f>
        <v>5.3541666666666668E-2</v>
      </c>
      <c r="O81" s="1">
        <v>2.7662037037037041E-2</v>
      </c>
      <c r="P81" s="1">
        <f>SUM(Table1[[#This Row],[T1]],Table1[[#This Row],[22,7 км]])</f>
        <v>5.8622685185185194E-2</v>
      </c>
      <c r="Q81" s="1">
        <v>4.7835648148148148E-2</v>
      </c>
      <c r="R81" s="1">
        <f>SUM(Table1[[#This Row],[T1]],Table1[[#This Row],[38,7 км]])</f>
        <v>7.8796296296296295E-2</v>
      </c>
      <c r="S81" s="1">
        <v>5.0590277777777776E-2</v>
      </c>
      <c r="T81" s="1">
        <f>SUM(Table1[[#This Row],[T1]],Table1[[#This Row],[41,2 км]])</f>
        <v>8.1550925925925929E-2</v>
      </c>
      <c r="U81" s="1">
        <v>5.6238425925925928E-2</v>
      </c>
      <c r="V81" s="1">
        <f>SUM(Table1[[#This Row],[T1]],Table1[[#This Row],[45,4 км]])</f>
        <v>8.7199074074074082E-2</v>
      </c>
      <c r="W81" s="1">
        <v>5.9537037037037034E-2</v>
      </c>
      <c r="X81" s="1">
        <f>SUM(Table1[[#This Row],[T1]],Table1[[#This Row],[48,2 км]])</f>
        <v>9.0497685185185181E-2</v>
      </c>
      <c r="Y81" s="1">
        <v>6.4212962962962958E-2</v>
      </c>
      <c r="Z81" s="1">
        <f>SUM(Table1[[#This Row],[T1]],Table1[[#This Row],[52,2 км]])</f>
        <v>9.5173611111111112E-2</v>
      </c>
      <c r="AA81" s="1">
        <v>7.6574074074074072E-2</v>
      </c>
      <c r="AB81" s="1">
        <f>SUM(Table1[[#This Row],[T1]],Table1[[#This Row],[61,4 км]])</f>
        <v>0.10753472222222223</v>
      </c>
      <c r="AC81" s="1">
        <v>7.9490740740740737E-2</v>
      </c>
      <c r="AD81" s="1">
        <f>SUM(Table1[[#This Row],[T1]],Table1[[#This Row],[63,9 км]])</f>
        <v>0.11045138888888889</v>
      </c>
      <c r="AE81" s="1">
        <v>8.4849537037037029E-2</v>
      </c>
      <c r="AF81" s="1">
        <f>SUM(Table1[[#This Row],[T1]],Table1[[#This Row],[68,1 км]])</f>
        <v>0.11581018518518518</v>
      </c>
      <c r="AG81" s="1">
        <v>8.8217592592592597E-2</v>
      </c>
      <c r="AH81" s="1">
        <f>SUM(Table1[[#This Row],[T1]],Table1[[#This Row],[70,9 км]])</f>
        <v>0.11917824074074075</v>
      </c>
      <c r="AI81" s="1">
        <v>9.3078703703703705E-2</v>
      </c>
      <c r="AJ81" s="1">
        <f>SUM(Table1[[#This Row],[T1]],Table1[[#This Row],[74,9 км]])</f>
        <v>0.12403935185185186</v>
      </c>
      <c r="AK81" s="1">
        <v>0.10572916666666667</v>
      </c>
      <c r="AL81" s="1">
        <f>SUM(Table1[[#This Row],[T1]],Table1[[#This Row],[84,1 км]])</f>
        <v>0.13668981481481482</v>
      </c>
      <c r="AM81" s="1">
        <v>0.10893518518518519</v>
      </c>
      <c r="AN81" s="1">
        <f>SUM(Table1[[#This Row],[T1]],Table1[[#This Row],[86,6 км]])</f>
        <v>0.13989583333333333</v>
      </c>
      <c r="AO81" s="1">
        <v>0.11243055555555555</v>
      </c>
      <c r="AP81" s="1">
        <f>SUM(Table1[[#This Row],[T1]],Table1[[#This Row],[90 км]])</f>
        <v>0.1433912037037037</v>
      </c>
      <c r="AQ81" s="1">
        <v>0.1433912037037037</v>
      </c>
      <c r="AR81" s="1">
        <v>0.14552083333333335</v>
      </c>
      <c r="AS81" s="1">
        <v>4.3287037037037035E-3</v>
      </c>
      <c r="AT81" s="1">
        <f>SUM(Table1[[#This Row],[T2]],Table1[[#This Row],[1 км]])</f>
        <v>0.14984953703703704</v>
      </c>
      <c r="AU81" s="1">
        <v>1.4201388888888888E-2</v>
      </c>
      <c r="AV81" s="1">
        <f>SUM(Table1[[#This Row],[T2]],Table1[[#This Row],[3,5 км]])</f>
        <v>0.15972222222222224</v>
      </c>
      <c r="AW81" s="1">
        <v>2.1423611111111112E-2</v>
      </c>
      <c r="AX81" s="1">
        <f>SUM(Table1[[#This Row],[T2]],Table1[[#This Row],[6 км]])</f>
        <v>0.16694444444444445</v>
      </c>
      <c r="AY81" s="1">
        <v>2.9097222222222222E-2</v>
      </c>
      <c r="AZ81" s="1">
        <f>SUM(Table1[[#This Row],[T2]],Table1[[#This Row],[8,5 км]])</f>
        <v>0.17461805555555557</v>
      </c>
      <c r="BA81" s="1">
        <v>3.4467592592592591E-2</v>
      </c>
      <c r="BB81" s="1">
        <f>SUM(Table1[[#This Row],[T2]],Table1[[#This Row],[10,5 км]])</f>
        <v>0.17998842592592595</v>
      </c>
      <c r="BC81" s="1">
        <v>3.8993055555555552E-2</v>
      </c>
      <c r="BD81" s="1">
        <f>SUM(Table1[[#This Row],[T2]],Table1[[#This Row],[11,5 км]])</f>
        <v>0.18451388888888889</v>
      </c>
      <c r="BE81" s="1">
        <v>4.9155092592592597E-2</v>
      </c>
      <c r="BF81" s="1">
        <f>SUM(Table1[[#This Row],[T2]],Table1[[#This Row],[14 км]])</f>
        <v>0.19467592592592595</v>
      </c>
      <c r="BG81" s="1">
        <v>5.6261574074074068E-2</v>
      </c>
      <c r="BH81" s="1">
        <f>SUM(Table1[[#This Row],[T2]],Table1[[#This Row],[16,5 км]])</f>
        <v>0.20178240740740741</v>
      </c>
      <c r="BI81" s="1">
        <v>6.3692129629629626E-2</v>
      </c>
      <c r="BJ81" s="1">
        <f>SUM(Table1[[#This Row],[T2]],Table1[[#This Row],[19 км]])</f>
        <v>0.20921296296296299</v>
      </c>
      <c r="BK81" s="1">
        <v>6.9143518518518521E-2</v>
      </c>
      <c r="BL81" s="1">
        <f>SUM(Table1[[#This Row],[T2]],Table1[[#This Row],[Финиш]])</f>
        <v>0.21466435185185187</v>
      </c>
      <c r="BM81" s="1">
        <v>0.21466435185185184</v>
      </c>
      <c r="BN81" s="1">
        <v>0</v>
      </c>
      <c r="BO81" s="1">
        <f>Table1[[#This Row],[Плавание]]-Table1[[#Totals],[Плавание]]</f>
        <v>1.0486111111111113E-2</v>
      </c>
      <c r="BP81" s="1">
        <f>Table1[[#This Row],[T1]]-Table1[[#Totals],[T1]]</f>
        <v>1.2303240740740743E-2</v>
      </c>
      <c r="BQ81" s="1">
        <f>Table1[[#This Row],[16 км_]]-Table1[[#Totals],[16 км_]]</f>
        <v>1.5138888888888896E-2</v>
      </c>
      <c r="BR81" s="1">
        <f>Table1[[#This Row],[18,5 км_]]-Table1[[#Totals],[18,5 км_]]</f>
        <v>1.5625E-2</v>
      </c>
      <c r="BS81" s="1">
        <f>Table1[[#This Row],[22,7 км_]]-Table1[[#Totals],[22,7 км_]]</f>
        <v>1.6585648148148155E-2</v>
      </c>
      <c r="BT81" s="1">
        <f>Table1[[#This Row],[38,7 км_]]-Table1[[#Totals],[38,7 км_]]</f>
        <v>2.0208333333333328E-2</v>
      </c>
      <c r="BU81" s="1">
        <f>Table1[[#This Row],[41,2 км_]]-Table1[[#Totals],[41,2 км_]]</f>
        <v>2.0601851851851857E-2</v>
      </c>
      <c r="BV81" s="1">
        <f>Table1[[#This Row],[45,4 км_]]-Table1[[#Totals],[45,4 км_]]</f>
        <v>2.2037037037037049E-2</v>
      </c>
      <c r="BW81" s="1">
        <f>Table1[[#This Row],[48,2 км_]]-Table1[[#Totals],[48,2 км_]]</f>
        <v>2.2650462962962956E-2</v>
      </c>
      <c r="BX81" s="1">
        <f>Table1[[#This Row],[52,2 км_]]-Table1[[#Totals],[52,2 км_]]</f>
        <v>2.3356481481481478E-2</v>
      </c>
      <c r="BY81" s="1">
        <f>Table1[[#This Row],[61,4 км_]]-Table1[[#Totals],[61,4 км_]]</f>
        <v>2.5763888888888878E-2</v>
      </c>
      <c r="BZ81" s="1">
        <f>Table1[[#This Row],[63,9 км_]]-Table1[[#Totals],[63,9 км_]]</f>
        <v>2.6284722222222223E-2</v>
      </c>
      <c r="CA81" s="1">
        <f>Table1[[#This Row],[68,1 км_]]-Table1[[#Totals],[68,1 км_]]</f>
        <v>2.7222222222222231E-2</v>
      </c>
      <c r="CB81" s="1">
        <f>Table1[[#This Row],[70,9 км_]]-Table1[[#Totals],[70,9 км_]]</f>
        <v>2.7708333333333349E-2</v>
      </c>
      <c r="CC81" s="1">
        <f>Table1[[#This Row],[74,9 км_]]-Table1[[#Totals],[74,9 км_]]</f>
        <v>2.8333333333333349E-2</v>
      </c>
      <c r="CD81" s="1">
        <f>Table1[[#This Row],[84,1 км_]]-Table1[[#Totals],[84,1 км_]]</f>
        <v>3.0370370370370381E-2</v>
      </c>
      <c r="CE81" s="1">
        <f>Table1[[#This Row],[86,6 км_]]-Table1[[#Totals],[86,6 км_]]</f>
        <v>3.125E-2</v>
      </c>
      <c r="CF81" s="1">
        <f>Table1[[#This Row],[90 км_]]-Table1[[#Totals],[90 км_]]</f>
        <v>3.2037037037037031E-2</v>
      </c>
      <c r="CG81" s="1">
        <f>Table1[[#This Row],[T2]]-Table1[[#Totals],[T2]]</f>
        <v>3.2974537037037052E-2</v>
      </c>
      <c r="CH81" s="1">
        <f>Table1[[#This Row],[1 км_]]-Table1[[#Totals],[1 км_]]</f>
        <v>3.3993055555555568E-2</v>
      </c>
      <c r="CI81" s="1">
        <f>Table1[[#This Row],[3,5 км_]]-Table1[[#Totals],[3,5 км_]]</f>
        <v>3.6250000000000018E-2</v>
      </c>
      <c r="CJ81" s="1">
        <f>Table1[[#This Row],[6 км_]]-Table1[[#Totals],[6 км_]]</f>
        <v>3.8229166666666675E-2</v>
      </c>
      <c r="CK81" s="1">
        <f>Table1[[#This Row],[8,5 км_]]-Table1[[#Totals],[8,5 км_]]</f>
        <v>4.0208333333333346E-2</v>
      </c>
      <c r="CL81" s="1">
        <f>Table1[[#This Row],[10,5 км_]]-Table1[[#Totals],[10,5 км_]]</f>
        <v>4.1608796296296324E-2</v>
      </c>
      <c r="CM81" s="1">
        <f>Table1[[#This Row],[11,5 км_]]-Table1[[#Totals],[11,5 км_]]</f>
        <v>4.2743055555555548E-2</v>
      </c>
      <c r="CN81" s="1">
        <f>Table1[[#This Row],[14 км_]]-Table1[[#Totals],[14 км_]]</f>
        <v>4.5196759259259284E-2</v>
      </c>
      <c r="CO81" s="1">
        <f>Table1[[#This Row],[16,5 км_]]-Table1[[#Totals],[16,5 км_]]</f>
        <v>4.6782407407407411E-2</v>
      </c>
      <c r="CP81" s="1">
        <f>Table1[[#This Row],[19 км_]]-Table1[[#Totals],[19 км_]]</f>
        <v>4.8217592592592617E-2</v>
      </c>
      <c r="CQ81" s="1">
        <f>Table1[[#This Row],[21,1 км_]]-Table1[[#Totals],[21,1 км_]]</f>
        <v>4.9328703703703708E-2</v>
      </c>
    </row>
    <row r="82" spans="1:95" x14ac:dyDescent="0.2">
      <c r="A82">
        <v>81</v>
      </c>
      <c r="B82">
        <v>101</v>
      </c>
      <c r="C82" t="s">
        <v>193</v>
      </c>
      <c r="D82" t="s">
        <v>179</v>
      </c>
      <c r="E82">
        <v>43</v>
      </c>
      <c r="F82" t="s">
        <v>46</v>
      </c>
      <c r="G82" t="s">
        <v>53</v>
      </c>
      <c r="H82" t="s">
        <v>54</v>
      </c>
      <c r="I82" s="1">
        <v>2.3657407407407408E-2</v>
      </c>
      <c r="J82" s="1">
        <v>2.6342592592592588E-2</v>
      </c>
      <c r="K82" s="1">
        <v>2.0173611111111111E-2</v>
      </c>
      <c r="L82" s="1">
        <f>SUM(Table1[[#This Row],[T1]],Table1[[#This Row],[16 км]])</f>
        <v>4.6516203703703699E-2</v>
      </c>
      <c r="M82" s="1">
        <v>2.3055555555555555E-2</v>
      </c>
      <c r="N82" s="1">
        <f>SUM(Table1[[#This Row],[T1]],Table1[[#This Row],[18,5 км]])</f>
        <v>4.9398148148148142E-2</v>
      </c>
      <c r="O82" s="1">
        <v>2.8194444444444442E-2</v>
      </c>
      <c r="P82" s="1">
        <f>SUM(Table1[[#This Row],[T1]],Table1[[#This Row],[22,7 км]])</f>
        <v>5.453703703703703E-2</v>
      </c>
      <c r="Q82" s="1">
        <v>4.83912037037037E-2</v>
      </c>
      <c r="R82" s="1">
        <f>SUM(Table1[[#This Row],[T1]],Table1[[#This Row],[38,7 км]])</f>
        <v>7.4733796296296284E-2</v>
      </c>
      <c r="S82" s="1">
        <v>5.1180555555555556E-2</v>
      </c>
      <c r="T82" s="1">
        <f>SUM(Table1[[#This Row],[T1]],Table1[[#This Row],[41,2 км]])</f>
        <v>7.7523148148148147E-2</v>
      </c>
      <c r="U82" s="1">
        <v>5.6365740740740744E-2</v>
      </c>
      <c r="V82" s="1">
        <f>SUM(Table1[[#This Row],[T1]],Table1[[#This Row],[45,4 км]])</f>
        <v>8.2708333333333328E-2</v>
      </c>
      <c r="W82" s="1">
        <v>5.9733796296296299E-2</v>
      </c>
      <c r="X82" s="1">
        <f>SUM(Table1[[#This Row],[T1]],Table1[[#This Row],[48,2 км]])</f>
        <v>8.6076388888888883E-2</v>
      </c>
      <c r="Y82" s="1">
        <v>6.4664351851851862E-2</v>
      </c>
      <c r="Z82" s="1">
        <f>SUM(Table1[[#This Row],[T1]],Table1[[#This Row],[52,2 км]])</f>
        <v>9.1006944444444446E-2</v>
      </c>
      <c r="AA82" s="1">
        <v>7.7083333333333337E-2</v>
      </c>
      <c r="AB82" s="1">
        <f>SUM(Table1[[#This Row],[T1]],Table1[[#This Row],[61,4 км]])</f>
        <v>0.10342592592592592</v>
      </c>
      <c r="AC82" s="1">
        <v>8.0057870370370363E-2</v>
      </c>
      <c r="AD82" s="1">
        <f>SUM(Table1[[#This Row],[T1]],Table1[[#This Row],[63,9 км]])</f>
        <v>0.10640046296296295</v>
      </c>
      <c r="AE82" s="1">
        <v>8.5439814814814816E-2</v>
      </c>
      <c r="AF82" s="1">
        <f>SUM(Table1[[#This Row],[T1]],Table1[[#This Row],[68,1 км]])</f>
        <v>0.1117824074074074</v>
      </c>
      <c r="AG82" s="1">
        <v>8.8784722222222223E-2</v>
      </c>
      <c r="AH82" s="1">
        <f>SUM(Table1[[#This Row],[T1]],Table1[[#This Row],[70,9 км]])</f>
        <v>0.11512731481481481</v>
      </c>
      <c r="AI82" s="1">
        <v>9.3738425925925919E-2</v>
      </c>
      <c r="AJ82" s="1">
        <f>SUM(Table1[[#This Row],[T1]],Table1[[#This Row],[74,9 км]])</f>
        <v>0.1200810185185185</v>
      </c>
      <c r="AK82" s="1">
        <v>0.10622685185185186</v>
      </c>
      <c r="AL82" s="1">
        <f>SUM(Table1[[#This Row],[T1]],Table1[[#This Row],[84,1 км]])</f>
        <v>0.13256944444444446</v>
      </c>
      <c r="AM82" s="1">
        <v>0.10921296296296296</v>
      </c>
      <c r="AN82" s="1">
        <f>SUM(Table1[[#This Row],[T1]],Table1[[#This Row],[86,6 км]])</f>
        <v>0.13555555555555554</v>
      </c>
      <c r="AO82" s="1">
        <v>0.11273148148148149</v>
      </c>
      <c r="AP82" s="1">
        <f>SUM(Table1[[#This Row],[T1]],Table1[[#This Row],[90 км]])</f>
        <v>0.13907407407407407</v>
      </c>
      <c r="AQ82" s="1">
        <v>0.13907407407407407</v>
      </c>
      <c r="AR82" s="1">
        <v>0.14067129629629629</v>
      </c>
      <c r="AS82" s="1">
        <v>4.3981481481481484E-3</v>
      </c>
      <c r="AT82" s="1">
        <f>SUM(Table1[[#This Row],[T2]],Table1[[#This Row],[1 км]])</f>
        <v>0.14506944444444445</v>
      </c>
      <c r="AU82" s="1">
        <v>1.4502314814814815E-2</v>
      </c>
      <c r="AV82" s="1">
        <f>SUM(Table1[[#This Row],[T2]],Table1[[#This Row],[3,5 км]])</f>
        <v>0.15517361111111111</v>
      </c>
      <c r="AW82" s="1">
        <v>2.2013888888888888E-2</v>
      </c>
      <c r="AX82" s="1">
        <f>SUM(Table1[[#This Row],[T2]],Table1[[#This Row],[6 км]])</f>
        <v>0.16268518518518518</v>
      </c>
      <c r="AY82" s="1">
        <v>3.0173611111111113E-2</v>
      </c>
      <c r="AZ82" s="1">
        <f>SUM(Table1[[#This Row],[T2]],Table1[[#This Row],[8,5 км]])</f>
        <v>0.1708449074074074</v>
      </c>
      <c r="BA82" s="1">
        <v>3.5949074074074071E-2</v>
      </c>
      <c r="BB82" s="1">
        <f>SUM(Table1[[#This Row],[T2]],Table1[[#This Row],[10,5 км]])</f>
        <v>0.17662037037037037</v>
      </c>
      <c r="BC82" s="1">
        <v>4.0972222222222222E-2</v>
      </c>
      <c r="BD82" s="1">
        <f>SUM(Table1[[#This Row],[T2]],Table1[[#This Row],[11,5 км]])</f>
        <v>0.18164351851851851</v>
      </c>
      <c r="BE82" s="1">
        <v>5.1817129629629623E-2</v>
      </c>
      <c r="BF82" s="1">
        <f>SUM(Table1[[#This Row],[T2]],Table1[[#This Row],[14 км]])</f>
        <v>0.19248842592592591</v>
      </c>
      <c r="BG82" s="1">
        <v>5.9699074074074071E-2</v>
      </c>
      <c r="BH82" s="1">
        <f>SUM(Table1[[#This Row],[T2]],Table1[[#This Row],[16,5 км]])</f>
        <v>0.20037037037037037</v>
      </c>
      <c r="BI82" s="1">
        <v>6.8136574074074072E-2</v>
      </c>
      <c r="BJ82" s="1">
        <f>SUM(Table1[[#This Row],[T2]],Table1[[#This Row],[19 км]])</f>
        <v>0.20880787037037035</v>
      </c>
      <c r="BK82" s="1">
        <v>7.4259259259259261E-2</v>
      </c>
      <c r="BL82" s="1">
        <f>SUM(Table1[[#This Row],[T2]],Table1[[#This Row],[Финиш]])</f>
        <v>0.21493055555555557</v>
      </c>
      <c r="BM82" s="1">
        <v>0.21493055555555554</v>
      </c>
      <c r="BN82" s="1">
        <v>0</v>
      </c>
      <c r="BO82" s="1">
        <f>Table1[[#This Row],[Плавание]]-Table1[[#Totals],[Плавание]]</f>
        <v>6.053240740740741E-3</v>
      </c>
      <c r="BP82" s="1">
        <f>Table1[[#This Row],[T1]]-Table1[[#Totals],[T1]]</f>
        <v>7.6851851851851803E-3</v>
      </c>
      <c r="BQ82" s="1">
        <f>Table1[[#This Row],[16 км_]]-Table1[[#Totals],[16 км_]]</f>
        <v>1.0949074074074069E-2</v>
      </c>
      <c r="BR82" s="1">
        <f>Table1[[#This Row],[18,5 км_]]-Table1[[#Totals],[18,5 км_]]</f>
        <v>1.1481481481481474E-2</v>
      </c>
      <c r="BS82" s="1">
        <f>Table1[[#This Row],[22,7 км_]]-Table1[[#Totals],[22,7 км_]]</f>
        <v>1.249999999999999E-2</v>
      </c>
      <c r="BT82" s="1">
        <f>Table1[[#This Row],[38,7 км_]]-Table1[[#Totals],[38,7 км_]]</f>
        <v>1.6145833333333318E-2</v>
      </c>
      <c r="BU82" s="1">
        <f>Table1[[#This Row],[41,2 км_]]-Table1[[#Totals],[41,2 км_]]</f>
        <v>1.6574074074074074E-2</v>
      </c>
      <c r="BV82" s="1">
        <f>Table1[[#This Row],[45,4 км_]]-Table1[[#Totals],[45,4 км_]]</f>
        <v>1.7546296296296296E-2</v>
      </c>
      <c r="BW82" s="1">
        <f>Table1[[#This Row],[48,2 км_]]-Table1[[#Totals],[48,2 км_]]</f>
        <v>1.8229166666666657E-2</v>
      </c>
      <c r="BX82" s="1">
        <f>Table1[[#This Row],[52,2 км_]]-Table1[[#Totals],[52,2 км_]]</f>
        <v>1.9189814814814812E-2</v>
      </c>
      <c r="BY82" s="1">
        <f>Table1[[#This Row],[61,4 км_]]-Table1[[#Totals],[61,4 км_]]</f>
        <v>2.1655092592592573E-2</v>
      </c>
      <c r="BZ82" s="1">
        <f>Table1[[#This Row],[63,9 км_]]-Table1[[#Totals],[63,9 км_]]</f>
        <v>2.2233796296296279E-2</v>
      </c>
      <c r="CA82" s="1">
        <f>Table1[[#This Row],[68,1 км_]]-Table1[[#Totals],[68,1 км_]]</f>
        <v>2.3194444444444448E-2</v>
      </c>
      <c r="CB82" s="1">
        <f>Table1[[#This Row],[70,9 км_]]-Table1[[#Totals],[70,9 км_]]</f>
        <v>2.3657407407407405E-2</v>
      </c>
      <c r="CC82" s="1">
        <f>Table1[[#This Row],[74,9 км_]]-Table1[[#Totals],[74,9 км_]]</f>
        <v>2.4374999999999994E-2</v>
      </c>
      <c r="CD82" s="1">
        <f>Table1[[#This Row],[84,1 км_]]-Table1[[#Totals],[84,1 км_]]</f>
        <v>2.6250000000000023E-2</v>
      </c>
      <c r="CE82" s="1">
        <f>Table1[[#This Row],[86,6 км_]]-Table1[[#Totals],[86,6 км_]]</f>
        <v>2.690972222222221E-2</v>
      </c>
      <c r="CF82" s="1">
        <f>Table1[[#This Row],[90 км_]]-Table1[[#Totals],[90 км_]]</f>
        <v>2.7719907407407401E-2</v>
      </c>
      <c r="CG82" s="1">
        <f>Table1[[#This Row],[T2]]-Table1[[#Totals],[T2]]</f>
        <v>2.8124999999999997E-2</v>
      </c>
      <c r="CH82" s="1">
        <f>Table1[[#This Row],[1 км_]]-Table1[[#Totals],[1 км_]]</f>
        <v>2.9212962962962968E-2</v>
      </c>
      <c r="CI82" s="1">
        <f>Table1[[#This Row],[3,5 км_]]-Table1[[#Totals],[3,5 км_]]</f>
        <v>3.170138888888889E-2</v>
      </c>
      <c r="CJ82" s="1">
        <f>Table1[[#This Row],[6 км_]]-Table1[[#Totals],[6 км_]]</f>
        <v>3.3969907407407407E-2</v>
      </c>
      <c r="CK82" s="1">
        <f>Table1[[#This Row],[8,5 км_]]-Table1[[#Totals],[8,5 км_]]</f>
        <v>3.6435185185185182E-2</v>
      </c>
      <c r="CL82" s="1">
        <f>Table1[[#This Row],[10,5 км_]]-Table1[[#Totals],[10,5 км_]]</f>
        <v>3.8240740740740742E-2</v>
      </c>
      <c r="CM82" s="1">
        <f>Table1[[#This Row],[11,5 км_]]-Table1[[#Totals],[11,5 км_]]</f>
        <v>3.9872685185185164E-2</v>
      </c>
      <c r="CN82" s="1">
        <f>Table1[[#This Row],[14 км_]]-Table1[[#Totals],[14 км_]]</f>
        <v>4.3009259259259247E-2</v>
      </c>
      <c r="CO82" s="1">
        <f>Table1[[#This Row],[16,5 км_]]-Table1[[#Totals],[16,5 км_]]</f>
        <v>4.5370370370370366E-2</v>
      </c>
      <c r="CP82" s="1">
        <f>Table1[[#This Row],[19 км_]]-Table1[[#Totals],[19 км_]]</f>
        <v>4.781249999999998E-2</v>
      </c>
      <c r="CQ82" s="1">
        <f>Table1[[#This Row],[21,1 км_]]-Table1[[#Totals],[21,1 км_]]</f>
        <v>4.9594907407407407E-2</v>
      </c>
    </row>
    <row r="83" spans="1:95" x14ac:dyDescent="0.2">
      <c r="A83">
        <v>82</v>
      </c>
      <c r="B83">
        <v>180</v>
      </c>
      <c r="C83" t="s">
        <v>194</v>
      </c>
      <c r="D83" t="s">
        <v>45</v>
      </c>
      <c r="E83">
        <v>36</v>
      </c>
      <c r="F83" t="s">
        <v>46</v>
      </c>
      <c r="H83" t="s">
        <v>62</v>
      </c>
      <c r="I83" s="1">
        <v>2.8344907407407412E-2</v>
      </c>
      <c r="J83" s="1">
        <v>3.050925925925926E-2</v>
      </c>
      <c r="K83" s="1">
        <v>2.0902777777777781E-2</v>
      </c>
      <c r="L83" s="1">
        <f>SUM(Table1[[#This Row],[T1]],Table1[[#This Row],[16 км]])</f>
        <v>5.1412037037037041E-2</v>
      </c>
      <c r="M83" s="1">
        <v>2.3923611111111114E-2</v>
      </c>
      <c r="N83" s="1">
        <f>SUM(Table1[[#This Row],[T1]],Table1[[#This Row],[18,5 км]])</f>
        <v>5.4432870370370375E-2</v>
      </c>
      <c r="O83" s="1">
        <v>2.9270833333333333E-2</v>
      </c>
      <c r="P83" s="1">
        <f>SUM(Table1[[#This Row],[T1]],Table1[[#This Row],[22,7 км]])</f>
        <v>5.9780092592592593E-2</v>
      </c>
      <c r="Q83" s="1">
        <v>5.0486111111111114E-2</v>
      </c>
      <c r="R83" s="1">
        <f>SUM(Table1[[#This Row],[T1]],Table1[[#This Row],[38,7 км]])</f>
        <v>8.099537037037037E-2</v>
      </c>
      <c r="S83" s="1">
        <v>5.334490740740741E-2</v>
      </c>
      <c r="T83" s="1">
        <f>SUM(Table1[[#This Row],[T1]],Table1[[#This Row],[41,2 км]])</f>
        <v>8.3854166666666674E-2</v>
      </c>
      <c r="U83" s="1">
        <v>5.876157407407407E-2</v>
      </c>
      <c r="V83" s="1">
        <f>SUM(Table1[[#This Row],[T1]],Table1[[#This Row],[45,4 км]])</f>
        <v>8.9270833333333327E-2</v>
      </c>
      <c r="W83" s="1">
        <v>6.2175925925925933E-2</v>
      </c>
      <c r="X83" s="1">
        <f>SUM(Table1[[#This Row],[T1]],Table1[[#This Row],[48,2 км]])</f>
        <v>9.268518518518519E-2</v>
      </c>
      <c r="Y83" s="1">
        <v>6.7233796296296292E-2</v>
      </c>
      <c r="Z83" s="1">
        <f>SUM(Table1[[#This Row],[T1]],Table1[[#This Row],[52,2 км]])</f>
        <v>9.7743055555555555E-2</v>
      </c>
      <c r="AA83" s="1">
        <v>7.9699074074074075E-2</v>
      </c>
      <c r="AB83" s="1">
        <f>SUM(Table1[[#This Row],[T1]],Table1[[#This Row],[61,4 км]])</f>
        <v>0.11020833333333334</v>
      </c>
      <c r="AC83" s="1">
        <v>8.2604166666666659E-2</v>
      </c>
      <c r="AD83" s="1">
        <f>SUM(Table1[[#This Row],[T1]],Table1[[#This Row],[63,9 км]])</f>
        <v>0.11311342592592592</v>
      </c>
      <c r="AE83" s="1">
        <v>8.8020833333333326E-2</v>
      </c>
      <c r="AF83" s="1">
        <f>SUM(Table1[[#This Row],[T1]],Table1[[#This Row],[68,1 км]])</f>
        <v>0.11853009259259259</v>
      </c>
      <c r="AG83" s="1">
        <v>9.1400462962962961E-2</v>
      </c>
      <c r="AH83" s="1">
        <f>SUM(Table1[[#This Row],[T1]],Table1[[#This Row],[70,9 км]])</f>
        <v>0.12190972222222222</v>
      </c>
      <c r="AI83" s="1">
        <v>9.633101851851851E-2</v>
      </c>
      <c r="AJ83" s="1">
        <f>SUM(Table1[[#This Row],[T1]],Table1[[#This Row],[74,9 км]])</f>
        <v>0.12684027777777776</v>
      </c>
      <c r="AK83" s="1">
        <v>0.10900462962962963</v>
      </c>
      <c r="AL83" s="1">
        <f>SUM(Table1[[#This Row],[T1]],Table1[[#This Row],[84,1 км]])</f>
        <v>0.13951388888888888</v>
      </c>
      <c r="AM83" s="1">
        <v>0.11202546296296297</v>
      </c>
      <c r="AN83" s="1">
        <f>SUM(Table1[[#This Row],[T1]],Table1[[#This Row],[86,6 км]])</f>
        <v>0.14253472222222222</v>
      </c>
      <c r="AO83" s="1">
        <v>0.11563657407407407</v>
      </c>
      <c r="AP83" s="1">
        <f>SUM(Table1[[#This Row],[T1]],Table1[[#This Row],[90 км]])</f>
        <v>0.14614583333333334</v>
      </c>
      <c r="AQ83" s="1">
        <v>0.14614583333333334</v>
      </c>
      <c r="AR83" s="1">
        <v>0.1477199074074074</v>
      </c>
      <c r="AS83" s="1">
        <v>4.363425925925926E-3</v>
      </c>
      <c r="AT83" s="1">
        <f>SUM(Table1[[#This Row],[T2]],Table1[[#This Row],[1 км]])</f>
        <v>0.15208333333333332</v>
      </c>
      <c r="AU83" s="1">
        <v>1.4722222222222222E-2</v>
      </c>
      <c r="AV83" s="1">
        <f>SUM(Table1[[#This Row],[T2]],Table1[[#This Row],[3,5 км]])</f>
        <v>0.16244212962962962</v>
      </c>
      <c r="AW83" s="1">
        <v>2.162037037037037E-2</v>
      </c>
      <c r="AX83" s="1">
        <f>SUM(Table1[[#This Row],[T2]],Table1[[#This Row],[6 км]])</f>
        <v>0.16934027777777777</v>
      </c>
      <c r="AY83" s="1">
        <v>2.8900462962962961E-2</v>
      </c>
      <c r="AZ83" s="1">
        <f>SUM(Table1[[#This Row],[T2]],Table1[[#This Row],[8,5 км]])</f>
        <v>0.17662037037037037</v>
      </c>
      <c r="BA83" s="1">
        <v>3.3912037037037039E-2</v>
      </c>
      <c r="BB83" s="1">
        <f>SUM(Table1[[#This Row],[T2]],Table1[[#This Row],[10,5 км]])</f>
        <v>0.18163194444444444</v>
      </c>
      <c r="BC83" s="1">
        <v>3.8240740740740742E-2</v>
      </c>
      <c r="BD83" s="1">
        <f>SUM(Table1[[#This Row],[T2]],Table1[[#This Row],[11,5 км]])</f>
        <v>0.18596064814814814</v>
      </c>
      <c r="BE83" s="1">
        <v>4.8078703703703707E-2</v>
      </c>
      <c r="BF83" s="1">
        <f>SUM(Table1[[#This Row],[T2]],Table1[[#This Row],[14 км]])</f>
        <v>0.1957986111111111</v>
      </c>
      <c r="BG83" s="1">
        <v>5.5E-2</v>
      </c>
      <c r="BH83" s="1">
        <f>SUM(Table1[[#This Row],[T2]],Table1[[#This Row],[16,5 км]])</f>
        <v>0.20271990740740739</v>
      </c>
      <c r="BI83" s="1">
        <v>6.2303240740740735E-2</v>
      </c>
      <c r="BJ83" s="1">
        <f>SUM(Table1[[#This Row],[T2]],Table1[[#This Row],[19 км]])</f>
        <v>0.21002314814814813</v>
      </c>
      <c r="BK83" s="1">
        <v>6.7268518518518519E-2</v>
      </c>
      <c r="BL83" s="1">
        <f>SUM(Table1[[#This Row],[T2]],Table1[[#This Row],[Финиш]])</f>
        <v>0.21498842592592593</v>
      </c>
      <c r="BM83" s="1">
        <v>0.21498842592592593</v>
      </c>
      <c r="BN83" s="1">
        <v>0</v>
      </c>
      <c r="BO83" s="1">
        <f>Table1[[#This Row],[Плавание]]-Table1[[#Totals],[Плавание]]</f>
        <v>1.0740740740740745E-2</v>
      </c>
      <c r="BP83" s="1">
        <f>Table1[[#This Row],[T1]]-Table1[[#Totals],[T1]]</f>
        <v>1.1851851851851853E-2</v>
      </c>
      <c r="BQ83" s="1">
        <f>Table1[[#This Row],[16 км_]]-Table1[[#Totals],[16 км_]]</f>
        <v>1.5844907407407412E-2</v>
      </c>
      <c r="BR83" s="1">
        <f>Table1[[#This Row],[18,5 км_]]-Table1[[#Totals],[18,5 км_]]</f>
        <v>1.6516203703703707E-2</v>
      </c>
      <c r="BS83" s="1">
        <f>Table1[[#This Row],[22,7 км_]]-Table1[[#Totals],[22,7 км_]]</f>
        <v>1.7743055555555554E-2</v>
      </c>
      <c r="BT83" s="1">
        <f>Table1[[#This Row],[38,7 км_]]-Table1[[#Totals],[38,7 км_]]</f>
        <v>2.2407407407407404E-2</v>
      </c>
      <c r="BU83" s="1">
        <f>Table1[[#This Row],[41,2 км_]]-Table1[[#Totals],[41,2 км_]]</f>
        <v>2.2905092592592602E-2</v>
      </c>
      <c r="BV83" s="1">
        <f>Table1[[#This Row],[45,4 км_]]-Table1[[#Totals],[45,4 км_]]</f>
        <v>2.4108796296296295E-2</v>
      </c>
      <c r="BW83" s="1">
        <f>Table1[[#This Row],[48,2 км_]]-Table1[[#Totals],[48,2 км_]]</f>
        <v>2.4837962962962964E-2</v>
      </c>
      <c r="BX83" s="1">
        <f>Table1[[#This Row],[52,2 км_]]-Table1[[#Totals],[52,2 км_]]</f>
        <v>2.5925925925925922E-2</v>
      </c>
      <c r="BY83" s="1">
        <f>Table1[[#This Row],[61,4 км_]]-Table1[[#Totals],[61,4 км_]]</f>
        <v>2.8437499999999991E-2</v>
      </c>
      <c r="BZ83" s="1">
        <f>Table1[[#This Row],[63,9 км_]]-Table1[[#Totals],[63,9 км_]]</f>
        <v>2.8946759259259255E-2</v>
      </c>
      <c r="CA83" s="1">
        <f>Table1[[#This Row],[68,1 км_]]-Table1[[#Totals],[68,1 км_]]</f>
        <v>2.9942129629629638E-2</v>
      </c>
      <c r="CB83" s="1">
        <f>Table1[[#This Row],[70,9 км_]]-Table1[[#Totals],[70,9 км_]]</f>
        <v>3.0439814814814822E-2</v>
      </c>
      <c r="CC83" s="1">
        <f>Table1[[#This Row],[74,9 км_]]-Table1[[#Totals],[74,9 км_]]</f>
        <v>3.113425925925925E-2</v>
      </c>
      <c r="CD83" s="1">
        <f>Table1[[#This Row],[84,1 км_]]-Table1[[#Totals],[84,1 км_]]</f>
        <v>3.3194444444444443E-2</v>
      </c>
      <c r="CE83" s="1">
        <f>Table1[[#This Row],[86,6 км_]]-Table1[[#Totals],[86,6 км_]]</f>
        <v>3.3888888888888885E-2</v>
      </c>
      <c r="CF83" s="1">
        <f>Table1[[#This Row],[90 км_]]-Table1[[#Totals],[90 км_]]</f>
        <v>3.4791666666666665E-2</v>
      </c>
      <c r="CG83" s="1">
        <f>Table1[[#This Row],[T2]]-Table1[[#Totals],[T2]]</f>
        <v>3.51736111111111E-2</v>
      </c>
      <c r="CH83" s="1">
        <f>Table1[[#This Row],[1 км_]]-Table1[[#Totals],[1 км_]]</f>
        <v>3.6226851851851843E-2</v>
      </c>
      <c r="CI83" s="1">
        <f>Table1[[#This Row],[3,5 км_]]-Table1[[#Totals],[3,5 км_]]</f>
        <v>3.8969907407407398E-2</v>
      </c>
      <c r="CJ83" s="1">
        <f>Table1[[#This Row],[6 км_]]-Table1[[#Totals],[6 км_]]</f>
        <v>4.0624999999999994E-2</v>
      </c>
      <c r="CK83" s="1">
        <f>Table1[[#This Row],[8,5 км_]]-Table1[[#Totals],[8,5 км_]]</f>
        <v>4.221064814814815E-2</v>
      </c>
      <c r="CL83" s="1">
        <f>Table1[[#This Row],[10,5 км_]]-Table1[[#Totals],[10,5 км_]]</f>
        <v>4.3252314814814813E-2</v>
      </c>
      <c r="CM83" s="1">
        <f>Table1[[#This Row],[11,5 км_]]-Table1[[#Totals],[11,5 км_]]</f>
        <v>4.4189814814814793E-2</v>
      </c>
      <c r="CN83" s="1">
        <f>Table1[[#This Row],[14 км_]]-Table1[[#Totals],[14 км_]]</f>
        <v>4.6319444444444441E-2</v>
      </c>
      <c r="CO83" s="1">
        <f>Table1[[#This Row],[16,5 км_]]-Table1[[#Totals],[16,5 км_]]</f>
        <v>4.7719907407407391E-2</v>
      </c>
      <c r="CP83" s="1">
        <f>Table1[[#This Row],[19 км_]]-Table1[[#Totals],[19 км_]]</f>
        <v>4.9027777777777753E-2</v>
      </c>
      <c r="CQ83" s="1">
        <f>Table1[[#This Row],[21,1 км_]]-Table1[[#Totals],[21,1 км_]]</f>
        <v>4.9652777777777768E-2</v>
      </c>
    </row>
    <row r="84" spans="1:95" x14ac:dyDescent="0.2">
      <c r="A84">
        <v>83</v>
      </c>
      <c r="B84">
        <v>76</v>
      </c>
      <c r="C84" t="s">
        <v>195</v>
      </c>
      <c r="D84" t="s">
        <v>196</v>
      </c>
      <c r="E84">
        <v>38</v>
      </c>
      <c r="F84" t="s">
        <v>41</v>
      </c>
      <c r="G84" t="s">
        <v>53</v>
      </c>
      <c r="H84" t="s">
        <v>62</v>
      </c>
      <c r="I84" s="1">
        <v>2.6631944444444444E-2</v>
      </c>
      <c r="J84" s="1">
        <v>2.9560185185185189E-2</v>
      </c>
      <c r="K84" s="1">
        <v>2.1493055555555557E-2</v>
      </c>
      <c r="L84" s="1">
        <f>SUM(Table1[[#This Row],[T1]],Table1[[#This Row],[16 км]])</f>
        <v>5.1053240740740746E-2</v>
      </c>
      <c r="M84" s="1">
        <v>2.4571759259259262E-2</v>
      </c>
      <c r="N84" s="1">
        <f>SUM(Table1[[#This Row],[T1]],Table1[[#This Row],[18,5 км]])</f>
        <v>5.4131944444444455E-2</v>
      </c>
      <c r="O84" s="1">
        <v>2.9976851851851852E-2</v>
      </c>
      <c r="P84" s="1">
        <f>SUM(Table1[[#This Row],[T1]],Table1[[#This Row],[22,7 км]])</f>
        <v>5.9537037037037041E-2</v>
      </c>
      <c r="Q84" s="1">
        <v>5.1828703703703703E-2</v>
      </c>
      <c r="R84" s="1">
        <f>SUM(Table1[[#This Row],[T1]],Table1[[#This Row],[38,7 км]])</f>
        <v>8.1388888888888899E-2</v>
      </c>
      <c r="S84" s="1">
        <v>5.4849537037037037E-2</v>
      </c>
      <c r="T84" s="1">
        <f>SUM(Table1[[#This Row],[T1]],Table1[[#This Row],[41,2 км]])</f>
        <v>8.4409722222222233E-2</v>
      </c>
      <c r="U84" s="1">
        <v>6.04050925925926E-2</v>
      </c>
      <c r="V84" s="1">
        <f>SUM(Table1[[#This Row],[T1]],Table1[[#This Row],[45,4 км]])</f>
        <v>8.9965277777777797E-2</v>
      </c>
      <c r="W84" s="1">
        <v>6.4120370370370369E-2</v>
      </c>
      <c r="X84" s="1">
        <f>SUM(Table1[[#This Row],[T1]],Table1[[#This Row],[48,2 км]])</f>
        <v>9.3680555555555559E-2</v>
      </c>
      <c r="Y84" s="1">
        <v>6.924768518518519E-2</v>
      </c>
      <c r="Z84" s="1">
        <f>SUM(Table1[[#This Row],[T1]],Table1[[#This Row],[52,2 км]])</f>
        <v>9.8807870370370379E-2</v>
      </c>
      <c r="AA84" s="1">
        <v>8.2546296296296298E-2</v>
      </c>
      <c r="AB84" s="1">
        <f>SUM(Table1[[#This Row],[T1]],Table1[[#This Row],[61,4 км]])</f>
        <v>0.11210648148148149</v>
      </c>
      <c r="AC84" s="1">
        <v>8.5578703703703699E-2</v>
      </c>
      <c r="AD84" s="1">
        <f>SUM(Table1[[#This Row],[T1]],Table1[[#This Row],[63,9 км]])</f>
        <v>0.11513888888888889</v>
      </c>
      <c r="AE84" s="1">
        <v>9.1111111111111101E-2</v>
      </c>
      <c r="AF84" s="1">
        <f>SUM(Table1[[#This Row],[T1]],Table1[[#This Row],[68,1 км]])</f>
        <v>0.12067129629629629</v>
      </c>
      <c r="AG84" s="1">
        <v>9.4722222222222222E-2</v>
      </c>
      <c r="AH84" s="1">
        <f>SUM(Table1[[#This Row],[T1]],Table1[[#This Row],[70,9 км]])</f>
        <v>0.12428240740740741</v>
      </c>
      <c r="AI84" s="1">
        <v>9.9965277777777792E-2</v>
      </c>
      <c r="AJ84" s="1">
        <f>SUM(Table1[[#This Row],[T1]],Table1[[#This Row],[74,9 км]])</f>
        <v>0.12952546296296297</v>
      </c>
      <c r="AK84" s="1">
        <v>0.11392361111111111</v>
      </c>
      <c r="AL84" s="1">
        <f>SUM(Table1[[#This Row],[T1]],Table1[[#This Row],[84,1 км]])</f>
        <v>0.14348379629629632</v>
      </c>
      <c r="AM84" s="1">
        <v>0.11715277777777777</v>
      </c>
      <c r="AN84" s="1">
        <f>SUM(Table1[[#This Row],[T1]],Table1[[#This Row],[86,6 км]])</f>
        <v>0.14671296296296296</v>
      </c>
      <c r="AO84" s="1">
        <v>0.12085648148148148</v>
      </c>
      <c r="AP84" s="1">
        <f>SUM(Table1[[#This Row],[T1]],Table1[[#This Row],[90 км]])</f>
        <v>0.15041666666666667</v>
      </c>
      <c r="AQ84" s="1">
        <v>0.15041666666666667</v>
      </c>
      <c r="AR84" s="1">
        <v>0.1539351851851852</v>
      </c>
      <c r="AS84" s="1">
        <v>3.7152777777777774E-3</v>
      </c>
      <c r="AT84" s="1">
        <f>SUM(Table1[[#This Row],[T2]],Table1[[#This Row],[1 км]])</f>
        <v>0.15765046296296298</v>
      </c>
      <c r="AU84" s="1">
        <v>1.2337962962962962E-2</v>
      </c>
      <c r="AV84" s="1">
        <f>SUM(Table1[[#This Row],[T2]],Table1[[#This Row],[3,5 км]])</f>
        <v>0.16627314814814817</v>
      </c>
      <c r="AW84" s="1">
        <v>1.8518518518518521E-2</v>
      </c>
      <c r="AX84" s="1">
        <f>SUM(Table1[[#This Row],[T2]],Table1[[#This Row],[6 км]])</f>
        <v>0.17245370370370372</v>
      </c>
      <c r="AY84" s="1">
        <v>2.5173611111111108E-2</v>
      </c>
      <c r="AZ84" s="1">
        <f>SUM(Table1[[#This Row],[T2]],Table1[[#This Row],[8,5 км]])</f>
        <v>0.17910879629629631</v>
      </c>
      <c r="BA84" s="1">
        <v>2.9872685185185183E-2</v>
      </c>
      <c r="BB84" s="1">
        <f>SUM(Table1[[#This Row],[T2]],Table1[[#This Row],[10,5 км]])</f>
        <v>0.18380787037037039</v>
      </c>
      <c r="BC84" s="1">
        <v>3.3865740740740738E-2</v>
      </c>
      <c r="BD84" s="1">
        <f>SUM(Table1[[#This Row],[T2]],Table1[[#This Row],[11,5 км]])</f>
        <v>0.18780092592592595</v>
      </c>
      <c r="BE84" s="1">
        <v>4.3078703703703702E-2</v>
      </c>
      <c r="BF84" s="1">
        <f>SUM(Table1[[#This Row],[T2]],Table1[[#This Row],[14 км]])</f>
        <v>0.19701388888888891</v>
      </c>
      <c r="BG84" s="1">
        <v>4.9803240740740738E-2</v>
      </c>
      <c r="BH84" s="1">
        <f>SUM(Table1[[#This Row],[T2]],Table1[[#This Row],[16,5 км]])</f>
        <v>0.20373842592592595</v>
      </c>
      <c r="BI84" s="1">
        <v>5.6863425925925921E-2</v>
      </c>
      <c r="BJ84" s="1">
        <f>SUM(Table1[[#This Row],[T2]],Table1[[#This Row],[19 км]])</f>
        <v>0.21079861111111112</v>
      </c>
      <c r="BK84" s="1">
        <v>6.1701388888888896E-2</v>
      </c>
      <c r="BL84" s="1">
        <f>SUM(Table1[[#This Row],[T2]],Table1[[#This Row],[Финиш]])</f>
        <v>0.21563657407407411</v>
      </c>
      <c r="BM84" s="1">
        <v>0.21563657407407408</v>
      </c>
      <c r="BN84" s="1">
        <v>0</v>
      </c>
      <c r="BO84" s="1">
        <f>Table1[[#This Row],[Плавание]]-Table1[[#Totals],[Плавание]]</f>
        <v>9.0277777777777769E-3</v>
      </c>
      <c r="BP84" s="1">
        <f>Table1[[#This Row],[T1]]-Table1[[#Totals],[T1]]</f>
        <v>1.0902777777777782E-2</v>
      </c>
      <c r="BQ84" s="1">
        <f>Table1[[#This Row],[16 км_]]-Table1[[#Totals],[16 км_]]</f>
        <v>1.5486111111111117E-2</v>
      </c>
      <c r="BR84" s="1">
        <f>Table1[[#This Row],[18,5 км_]]-Table1[[#Totals],[18,5 км_]]</f>
        <v>1.6215277777777787E-2</v>
      </c>
      <c r="BS84" s="1">
        <f>Table1[[#This Row],[22,7 км_]]-Table1[[#Totals],[22,7 км_]]</f>
        <v>1.7500000000000002E-2</v>
      </c>
      <c r="BT84" s="1">
        <f>Table1[[#This Row],[38,7 км_]]-Table1[[#Totals],[38,7 км_]]</f>
        <v>2.2800925925925933E-2</v>
      </c>
      <c r="BU84" s="1">
        <f>Table1[[#This Row],[41,2 км_]]-Table1[[#Totals],[41,2 км_]]</f>
        <v>2.3460648148148161E-2</v>
      </c>
      <c r="BV84" s="1">
        <f>Table1[[#This Row],[45,4 км_]]-Table1[[#Totals],[45,4 км_]]</f>
        <v>2.4803240740740765E-2</v>
      </c>
      <c r="BW84" s="1">
        <f>Table1[[#This Row],[48,2 км_]]-Table1[[#Totals],[48,2 км_]]</f>
        <v>2.5833333333333333E-2</v>
      </c>
      <c r="BX84" s="1">
        <f>Table1[[#This Row],[52,2 км_]]-Table1[[#Totals],[52,2 км_]]</f>
        <v>2.6990740740740746E-2</v>
      </c>
      <c r="BY84" s="1">
        <f>Table1[[#This Row],[61,4 км_]]-Table1[[#Totals],[61,4 км_]]</f>
        <v>3.0335648148148139E-2</v>
      </c>
      <c r="BZ84" s="1">
        <f>Table1[[#This Row],[63,9 км_]]-Table1[[#Totals],[63,9 км_]]</f>
        <v>3.097222222222222E-2</v>
      </c>
      <c r="CA84" s="1">
        <f>Table1[[#This Row],[68,1 км_]]-Table1[[#Totals],[68,1 км_]]</f>
        <v>3.2083333333333339E-2</v>
      </c>
      <c r="CB84" s="1">
        <f>Table1[[#This Row],[70,9 км_]]-Table1[[#Totals],[70,9 км_]]</f>
        <v>3.2812500000000008E-2</v>
      </c>
      <c r="CC84" s="1">
        <f>Table1[[#This Row],[74,9 км_]]-Table1[[#Totals],[74,9 км_]]</f>
        <v>3.3819444444444458E-2</v>
      </c>
      <c r="CD84" s="1">
        <f>Table1[[#This Row],[84,1 км_]]-Table1[[#Totals],[84,1 км_]]</f>
        <v>3.7164351851851879E-2</v>
      </c>
      <c r="CE84" s="1">
        <f>Table1[[#This Row],[86,6 км_]]-Table1[[#Totals],[86,6 км_]]</f>
        <v>3.8067129629629631E-2</v>
      </c>
      <c r="CF84" s="1">
        <f>Table1[[#This Row],[90 км_]]-Table1[[#Totals],[90 км_]]</f>
        <v>3.90625E-2</v>
      </c>
      <c r="CG84" s="1">
        <f>Table1[[#This Row],[T2]]-Table1[[#Totals],[T2]]</f>
        <v>4.1388888888888906E-2</v>
      </c>
      <c r="CH84" s="1">
        <f>Table1[[#This Row],[1 км_]]-Table1[[#Totals],[1 км_]]</f>
        <v>4.1793981481481501E-2</v>
      </c>
      <c r="CI84" s="1">
        <f>Table1[[#This Row],[3,5 км_]]-Table1[[#Totals],[3,5 км_]]</f>
        <v>4.2800925925925951E-2</v>
      </c>
      <c r="CJ84" s="1">
        <f>Table1[[#This Row],[6 км_]]-Table1[[#Totals],[6 км_]]</f>
        <v>4.3738425925925944E-2</v>
      </c>
      <c r="CK84" s="1">
        <f>Table1[[#This Row],[8,5 км_]]-Table1[[#Totals],[8,5 км_]]</f>
        <v>4.4699074074074086E-2</v>
      </c>
      <c r="CL84" s="1">
        <f>Table1[[#This Row],[10,5 км_]]-Table1[[#Totals],[10,5 км_]]</f>
        <v>4.5428240740740755E-2</v>
      </c>
      <c r="CM84" s="1">
        <f>Table1[[#This Row],[11,5 км_]]-Table1[[#Totals],[11,5 км_]]</f>
        <v>4.6030092592592609E-2</v>
      </c>
      <c r="CN84" s="1">
        <f>Table1[[#This Row],[14 км_]]-Table1[[#Totals],[14 км_]]</f>
        <v>4.7534722222222242E-2</v>
      </c>
      <c r="CO84" s="1">
        <f>Table1[[#This Row],[16,5 км_]]-Table1[[#Totals],[16,5 км_]]</f>
        <v>4.8738425925925949E-2</v>
      </c>
      <c r="CP84" s="1">
        <f>Table1[[#This Row],[19 км_]]-Table1[[#Totals],[19 км_]]</f>
        <v>4.9803240740740745E-2</v>
      </c>
      <c r="CQ84" s="1">
        <f>Table1[[#This Row],[21,1 км_]]-Table1[[#Totals],[21,1 км_]]</f>
        <v>5.0300925925925943E-2</v>
      </c>
    </row>
    <row r="85" spans="1:95" x14ac:dyDescent="0.2">
      <c r="A85">
        <v>84</v>
      </c>
      <c r="B85">
        <v>108</v>
      </c>
      <c r="C85" t="s">
        <v>197</v>
      </c>
      <c r="D85" t="s">
        <v>186</v>
      </c>
      <c r="E85">
        <v>29</v>
      </c>
      <c r="F85" t="s">
        <v>41</v>
      </c>
      <c r="G85" t="s">
        <v>53</v>
      </c>
      <c r="H85" t="s">
        <v>57</v>
      </c>
      <c r="I85" s="1">
        <v>3.1041666666666665E-2</v>
      </c>
      <c r="J85" s="1">
        <v>3.4328703703703702E-2</v>
      </c>
      <c r="K85" s="1">
        <v>2.0266203703703703E-2</v>
      </c>
      <c r="L85" s="1">
        <f>SUM(Table1[[#This Row],[T1]],Table1[[#This Row],[16 км]])</f>
        <v>5.4594907407407404E-2</v>
      </c>
      <c r="M85" s="1">
        <v>2.3055555555555555E-2</v>
      </c>
      <c r="N85" s="1">
        <f>SUM(Table1[[#This Row],[T1]],Table1[[#This Row],[18,5 км]])</f>
        <v>5.738425925925926E-2</v>
      </c>
      <c r="O85" s="1">
        <v>2.8171296296296302E-2</v>
      </c>
      <c r="P85" s="1">
        <f>SUM(Table1[[#This Row],[T1]],Table1[[#This Row],[22,7 км]])</f>
        <v>6.25E-2</v>
      </c>
      <c r="Q85" s="1">
        <v>4.8043981481481479E-2</v>
      </c>
      <c r="R85" s="1">
        <f>SUM(Table1[[#This Row],[T1]],Table1[[#This Row],[38,7 км]])</f>
        <v>8.2372685185185174E-2</v>
      </c>
      <c r="S85" s="1">
        <v>5.0844907407407408E-2</v>
      </c>
      <c r="T85" s="1">
        <f>SUM(Table1[[#This Row],[T1]],Table1[[#This Row],[41,2 км]])</f>
        <v>8.5173611111111103E-2</v>
      </c>
      <c r="U85" s="1">
        <v>5.6041666666666663E-2</v>
      </c>
      <c r="V85" s="1">
        <f>SUM(Table1[[#This Row],[T1]],Table1[[#This Row],[45,4 км]])</f>
        <v>9.0370370370370365E-2</v>
      </c>
      <c r="W85" s="1">
        <v>5.9340277777777777E-2</v>
      </c>
      <c r="X85" s="1">
        <f>SUM(Table1[[#This Row],[T1]],Table1[[#This Row],[48,2 км]])</f>
        <v>9.3668981481481478E-2</v>
      </c>
      <c r="Y85" s="1">
        <v>6.4375000000000002E-2</v>
      </c>
      <c r="Z85" s="1">
        <f>SUM(Table1[[#This Row],[T1]],Table1[[#This Row],[52,2 км]])</f>
        <v>9.870370370370371E-2</v>
      </c>
      <c r="AA85" s="1">
        <v>7.6666666666666661E-2</v>
      </c>
      <c r="AB85" s="1">
        <f>SUM(Table1[[#This Row],[T1]],Table1[[#This Row],[61,4 км]])</f>
        <v>0.11099537037037036</v>
      </c>
      <c r="AC85" s="1">
        <v>7.9490740740740737E-2</v>
      </c>
      <c r="AD85" s="1">
        <f>SUM(Table1[[#This Row],[T1]],Table1[[#This Row],[63,9 км]])</f>
        <v>0.11381944444444445</v>
      </c>
      <c r="AE85" s="1">
        <v>8.4745370370370374E-2</v>
      </c>
      <c r="AF85" s="1">
        <f>SUM(Table1[[#This Row],[T1]],Table1[[#This Row],[68,1 км]])</f>
        <v>0.11907407407407408</v>
      </c>
      <c r="AG85" s="1">
        <v>8.8055555555555554E-2</v>
      </c>
      <c r="AH85" s="1">
        <f>SUM(Table1[[#This Row],[T1]],Table1[[#This Row],[70,9 км]])</f>
        <v>0.12238425925925925</v>
      </c>
      <c r="AI85" s="1">
        <v>9.2939814814814822E-2</v>
      </c>
      <c r="AJ85" s="1">
        <f>SUM(Table1[[#This Row],[T1]],Table1[[#This Row],[74,9 км]])</f>
        <v>0.12726851851851853</v>
      </c>
      <c r="AK85" s="1">
        <v>0.10528935185185184</v>
      </c>
      <c r="AL85" s="1">
        <f>SUM(Table1[[#This Row],[T1]],Table1[[#This Row],[84,1 км]])</f>
        <v>0.13961805555555554</v>
      </c>
      <c r="AM85" s="1">
        <v>0.10811342592592592</v>
      </c>
      <c r="AN85" s="1">
        <f>SUM(Table1[[#This Row],[T1]],Table1[[#This Row],[86,6 км]])</f>
        <v>0.14244212962962963</v>
      </c>
      <c r="AO85" s="1">
        <v>0.11159722222222222</v>
      </c>
      <c r="AP85" s="1">
        <f>SUM(Table1[[#This Row],[T1]],Table1[[#This Row],[90 км]])</f>
        <v>0.14592592592592593</v>
      </c>
      <c r="AQ85" s="1">
        <v>0.14592592592592593</v>
      </c>
      <c r="AR85" s="1">
        <v>0.14827546296296296</v>
      </c>
      <c r="AS85" s="1">
        <v>4.3518518518518515E-3</v>
      </c>
      <c r="AT85" s="1">
        <f>SUM(Table1[[#This Row],[T2]],Table1[[#This Row],[1 км]])</f>
        <v>0.15262731481481481</v>
      </c>
      <c r="AU85" s="1">
        <v>1.4270833333333335E-2</v>
      </c>
      <c r="AV85" s="1">
        <f>SUM(Table1[[#This Row],[T2]],Table1[[#This Row],[3,5 км]])</f>
        <v>0.1625462962962963</v>
      </c>
      <c r="AW85" s="1">
        <v>2.1145833333333332E-2</v>
      </c>
      <c r="AX85" s="1">
        <f>SUM(Table1[[#This Row],[T2]],Table1[[#This Row],[6 км]])</f>
        <v>0.16942129629629629</v>
      </c>
      <c r="AY85" s="1">
        <v>2.8449074074074075E-2</v>
      </c>
      <c r="AZ85" s="1">
        <f>SUM(Table1[[#This Row],[T2]],Table1[[#This Row],[8,5 км]])</f>
        <v>0.17672453703703703</v>
      </c>
      <c r="BA85" s="1">
        <v>3.3576388888888892E-2</v>
      </c>
      <c r="BB85" s="1">
        <f>SUM(Table1[[#This Row],[T2]],Table1[[#This Row],[10,5 км]])</f>
        <v>0.18185185185185185</v>
      </c>
      <c r="BC85" s="1">
        <v>3.7939814814814815E-2</v>
      </c>
      <c r="BD85" s="1">
        <f>SUM(Table1[[#This Row],[T2]],Table1[[#This Row],[11,5 км]])</f>
        <v>0.18621527777777777</v>
      </c>
      <c r="BE85" s="1">
        <v>4.777777777777778E-2</v>
      </c>
      <c r="BF85" s="1">
        <f>SUM(Table1[[#This Row],[T2]],Table1[[#This Row],[14 км]])</f>
        <v>0.19605324074074074</v>
      </c>
      <c r="BG85" s="1">
        <v>5.4907407407407405E-2</v>
      </c>
      <c r="BH85" s="1">
        <f>SUM(Table1[[#This Row],[T2]],Table1[[#This Row],[16,5 км]])</f>
        <v>0.20318287037037036</v>
      </c>
      <c r="BI85" s="1">
        <v>6.2245370370370368E-2</v>
      </c>
      <c r="BJ85" s="1">
        <f>SUM(Table1[[#This Row],[T2]],Table1[[#This Row],[19 км]])</f>
        <v>0.21052083333333332</v>
      </c>
      <c r="BK85" s="1">
        <v>6.7465277777777777E-2</v>
      </c>
      <c r="BL85" s="1">
        <f>SUM(Table1[[#This Row],[T2]],Table1[[#This Row],[Финиш]])</f>
        <v>0.21574074074074073</v>
      </c>
      <c r="BM85" s="1">
        <v>0.21572916666666667</v>
      </c>
      <c r="BN85" s="1">
        <v>0</v>
      </c>
      <c r="BO85" s="1">
        <f>Table1[[#This Row],[Плавание]]-Table1[[#Totals],[Плавание]]</f>
        <v>1.3437499999999998E-2</v>
      </c>
      <c r="BP85" s="1">
        <f>Table1[[#This Row],[T1]]-Table1[[#Totals],[T1]]</f>
        <v>1.5671296296296294E-2</v>
      </c>
      <c r="BQ85" s="1">
        <f>Table1[[#This Row],[16 км_]]-Table1[[#Totals],[16 км_]]</f>
        <v>1.9027777777777775E-2</v>
      </c>
      <c r="BR85" s="1">
        <f>Table1[[#This Row],[18,5 км_]]-Table1[[#Totals],[18,5 км_]]</f>
        <v>1.9467592592592592E-2</v>
      </c>
      <c r="BS85" s="1">
        <f>Table1[[#This Row],[22,7 км_]]-Table1[[#Totals],[22,7 км_]]</f>
        <v>2.0462962962962961E-2</v>
      </c>
      <c r="BT85" s="1">
        <f>Table1[[#This Row],[38,7 км_]]-Table1[[#Totals],[38,7 км_]]</f>
        <v>2.3784722222222207E-2</v>
      </c>
      <c r="BU85" s="1">
        <f>Table1[[#This Row],[41,2 км_]]-Table1[[#Totals],[41,2 км_]]</f>
        <v>2.4224537037037031E-2</v>
      </c>
      <c r="BV85" s="1">
        <f>Table1[[#This Row],[45,4 км_]]-Table1[[#Totals],[45,4 км_]]</f>
        <v>2.5208333333333333E-2</v>
      </c>
      <c r="BW85" s="1">
        <f>Table1[[#This Row],[48,2 км_]]-Table1[[#Totals],[48,2 км_]]</f>
        <v>2.5821759259259253E-2</v>
      </c>
      <c r="BX85" s="1">
        <f>Table1[[#This Row],[52,2 км_]]-Table1[[#Totals],[52,2 км_]]</f>
        <v>2.6886574074074077E-2</v>
      </c>
      <c r="BY85" s="1">
        <f>Table1[[#This Row],[61,4 км_]]-Table1[[#Totals],[61,4 км_]]</f>
        <v>2.9224537037037007E-2</v>
      </c>
      <c r="BZ85" s="1">
        <f>Table1[[#This Row],[63,9 км_]]-Table1[[#Totals],[63,9 км_]]</f>
        <v>2.9652777777777778E-2</v>
      </c>
      <c r="CA85" s="1">
        <f>Table1[[#This Row],[68,1 км_]]-Table1[[#Totals],[68,1 км_]]</f>
        <v>3.048611111111113E-2</v>
      </c>
      <c r="CB85" s="1">
        <f>Table1[[#This Row],[70,9 км_]]-Table1[[#Totals],[70,9 км_]]</f>
        <v>3.0914351851851846E-2</v>
      </c>
      <c r="CC85" s="1">
        <f>Table1[[#This Row],[74,9 км_]]-Table1[[#Totals],[74,9 км_]]</f>
        <v>3.1562500000000021E-2</v>
      </c>
      <c r="CD85" s="1">
        <f>Table1[[#This Row],[84,1 км_]]-Table1[[#Totals],[84,1 км_]]</f>
        <v>3.3298611111111098E-2</v>
      </c>
      <c r="CE85" s="1">
        <f>Table1[[#This Row],[86,6 км_]]-Table1[[#Totals],[86,6 км_]]</f>
        <v>3.3796296296296297E-2</v>
      </c>
      <c r="CF85" s="1">
        <f>Table1[[#This Row],[90 км_]]-Table1[[#Totals],[90 км_]]</f>
        <v>3.457175925925926E-2</v>
      </c>
      <c r="CG85" s="1">
        <f>Table1[[#This Row],[T2]]-Table1[[#Totals],[T2]]</f>
        <v>3.5729166666666659E-2</v>
      </c>
      <c r="CH85" s="1">
        <f>Table1[[#This Row],[1 км_]]-Table1[[#Totals],[1 км_]]</f>
        <v>3.6770833333333336E-2</v>
      </c>
      <c r="CI85" s="1">
        <f>Table1[[#This Row],[3,5 км_]]-Table1[[#Totals],[3,5 км_]]</f>
        <v>3.9074074074074081E-2</v>
      </c>
      <c r="CJ85" s="1">
        <f>Table1[[#This Row],[6 км_]]-Table1[[#Totals],[6 км_]]</f>
        <v>4.0706018518518516E-2</v>
      </c>
      <c r="CK85" s="1">
        <f>Table1[[#This Row],[8,5 км_]]-Table1[[#Totals],[8,5 км_]]</f>
        <v>4.2314814814814805E-2</v>
      </c>
      <c r="CL85" s="1">
        <f>Table1[[#This Row],[10,5 км_]]-Table1[[#Totals],[10,5 км_]]</f>
        <v>4.3472222222222218E-2</v>
      </c>
      <c r="CM85" s="1">
        <f>Table1[[#This Row],[11,5 км_]]-Table1[[#Totals],[11,5 км_]]</f>
        <v>4.4444444444444425E-2</v>
      </c>
      <c r="CN85" s="1">
        <f>Table1[[#This Row],[14 км_]]-Table1[[#Totals],[14 км_]]</f>
        <v>4.6574074074074073E-2</v>
      </c>
      <c r="CO85" s="1">
        <f>Table1[[#This Row],[16,5 км_]]-Table1[[#Totals],[16,5 км_]]</f>
        <v>4.8182870370370362E-2</v>
      </c>
      <c r="CP85" s="1">
        <f>Table1[[#This Row],[19 км_]]-Table1[[#Totals],[19 км_]]</f>
        <v>4.9525462962962952E-2</v>
      </c>
      <c r="CQ85" s="1">
        <f>Table1[[#This Row],[21,1 км_]]-Table1[[#Totals],[21,1 км_]]</f>
        <v>5.0405092592592571E-2</v>
      </c>
    </row>
    <row r="86" spans="1:95" x14ac:dyDescent="0.2">
      <c r="A86">
        <v>85</v>
      </c>
      <c r="B86">
        <v>107</v>
      </c>
      <c r="C86" t="s">
        <v>198</v>
      </c>
      <c r="D86" t="s">
        <v>199</v>
      </c>
      <c r="E86">
        <v>44</v>
      </c>
      <c r="F86" t="s">
        <v>46</v>
      </c>
      <c r="G86" t="s">
        <v>53</v>
      </c>
      <c r="H86" t="s">
        <v>200</v>
      </c>
      <c r="I86" s="1">
        <v>3.1180555555555555E-2</v>
      </c>
      <c r="J86" s="1">
        <v>3.4363425925925929E-2</v>
      </c>
      <c r="K86" s="1">
        <v>1.9594907407407405E-2</v>
      </c>
      <c r="L86" s="1">
        <f>SUM(Table1[[#This Row],[T1]],Table1[[#This Row],[16 км]])</f>
        <v>5.395833333333333E-2</v>
      </c>
      <c r="M86" s="1">
        <v>2.2418981481481481E-2</v>
      </c>
      <c r="N86" s="1">
        <f>SUM(Table1[[#This Row],[T1]],Table1[[#This Row],[18,5 км]])</f>
        <v>5.6782407407407406E-2</v>
      </c>
      <c r="O86" s="1">
        <v>2.7581018518518519E-2</v>
      </c>
      <c r="P86" s="1">
        <f>SUM(Table1[[#This Row],[T1]],Table1[[#This Row],[22,7 км]])</f>
        <v>6.1944444444444448E-2</v>
      </c>
      <c r="Q86" s="1">
        <v>4.7407407407407405E-2</v>
      </c>
      <c r="R86" s="1">
        <f>SUM(Table1[[#This Row],[T1]],Table1[[#This Row],[38,7 км]])</f>
        <v>8.1770833333333334E-2</v>
      </c>
      <c r="S86" s="1">
        <v>5.0312500000000003E-2</v>
      </c>
      <c r="T86" s="1">
        <f>SUM(Table1[[#This Row],[T1]],Table1[[#This Row],[41,2 км]])</f>
        <v>8.4675925925925932E-2</v>
      </c>
      <c r="U86" s="1">
        <v>5.5740740740740737E-2</v>
      </c>
      <c r="V86" s="1">
        <f>SUM(Table1[[#This Row],[T1]],Table1[[#This Row],[45,4 км]])</f>
        <v>9.0104166666666666E-2</v>
      </c>
      <c r="W86" s="1">
        <v>5.8993055555555556E-2</v>
      </c>
      <c r="X86" s="1">
        <f>SUM(Table1[[#This Row],[T1]],Table1[[#This Row],[48,2 км]])</f>
        <v>9.3356481481481485E-2</v>
      </c>
      <c r="Y86" s="1">
        <v>6.3796296296296295E-2</v>
      </c>
      <c r="Z86" s="1">
        <f>SUM(Table1[[#This Row],[T1]],Table1[[#This Row],[52,2 км]])</f>
        <v>9.8159722222222218E-2</v>
      </c>
      <c r="AA86" s="1">
        <v>7.5821759259259255E-2</v>
      </c>
      <c r="AB86" s="1">
        <f>SUM(Table1[[#This Row],[T1]],Table1[[#This Row],[61,4 км]])</f>
        <v>0.11018518518518519</v>
      </c>
      <c r="AC86" s="1">
        <v>7.8680555555555545E-2</v>
      </c>
      <c r="AD86" s="1">
        <f>SUM(Table1[[#This Row],[T1]],Table1[[#This Row],[63,9 км]])</f>
        <v>0.11304398148148148</v>
      </c>
      <c r="AE86" s="1">
        <v>8.4016203703703704E-2</v>
      </c>
      <c r="AF86" s="1">
        <f>SUM(Table1[[#This Row],[T1]],Table1[[#This Row],[68,1 км]])</f>
        <v>0.11837962962962964</v>
      </c>
      <c r="AG86" s="1">
        <v>8.7268518518518523E-2</v>
      </c>
      <c r="AH86" s="1">
        <f>SUM(Table1[[#This Row],[T1]],Table1[[#This Row],[70,9 км]])</f>
        <v>0.12163194444444445</v>
      </c>
      <c r="AI86" s="1">
        <v>9.2002314814814815E-2</v>
      </c>
      <c r="AJ86" s="1">
        <f>SUM(Table1[[#This Row],[T1]],Table1[[#This Row],[74,9 км]])</f>
        <v>0.12636574074074075</v>
      </c>
      <c r="AK86" s="1">
        <v>0.10417824074074074</v>
      </c>
      <c r="AL86" s="1">
        <f>SUM(Table1[[#This Row],[T1]],Table1[[#This Row],[84,1 км]])</f>
        <v>0.13854166666666667</v>
      </c>
      <c r="AM86" s="1">
        <v>0.10719907407407407</v>
      </c>
      <c r="AN86" s="1">
        <f>SUM(Table1[[#This Row],[T1]],Table1[[#This Row],[86,6 км]])</f>
        <v>0.14156250000000001</v>
      </c>
      <c r="AO86" s="1">
        <v>0.11069444444444444</v>
      </c>
      <c r="AP86" s="1">
        <f>SUM(Table1[[#This Row],[T1]],Table1[[#This Row],[90 км]])</f>
        <v>0.14505787037037038</v>
      </c>
      <c r="AQ86" s="1">
        <v>0.14505787037037035</v>
      </c>
      <c r="AR86" s="1">
        <v>0.14679398148148148</v>
      </c>
      <c r="AS86" s="1">
        <v>4.4444444444444444E-3</v>
      </c>
      <c r="AT86" s="1">
        <f>SUM(Table1[[#This Row],[T2]],Table1[[#This Row],[1 км]])</f>
        <v>0.15123842592592593</v>
      </c>
      <c r="AU86" s="1">
        <v>1.4282407407407409E-2</v>
      </c>
      <c r="AV86" s="1">
        <f>SUM(Table1[[#This Row],[T2]],Table1[[#This Row],[3,5 км]])</f>
        <v>0.16107638888888889</v>
      </c>
      <c r="AW86" s="1">
        <v>2.1296296296296299E-2</v>
      </c>
      <c r="AX86" s="1">
        <f>SUM(Table1[[#This Row],[T2]],Table1[[#This Row],[6 км]])</f>
        <v>0.1680902777777778</v>
      </c>
      <c r="AY86" s="1">
        <v>2.8680555555555553E-2</v>
      </c>
      <c r="AZ86" s="1">
        <f>SUM(Table1[[#This Row],[T2]],Table1[[#This Row],[8,5 км]])</f>
        <v>0.17547453703703703</v>
      </c>
      <c r="BA86" s="1">
        <v>3.3854166666666664E-2</v>
      </c>
      <c r="BB86" s="1">
        <f>SUM(Table1[[#This Row],[T2]],Table1[[#This Row],[10,5 км]])</f>
        <v>0.18064814814814814</v>
      </c>
      <c r="BC86" s="1">
        <v>3.8379629629629632E-2</v>
      </c>
      <c r="BD86" s="1">
        <f>SUM(Table1[[#This Row],[T2]],Table1[[#This Row],[11,5 км]])</f>
        <v>0.18517361111111111</v>
      </c>
      <c r="BE86" s="1">
        <v>4.8379629629629627E-2</v>
      </c>
      <c r="BF86" s="1">
        <f>SUM(Table1[[#This Row],[T2]],Table1[[#This Row],[14 км]])</f>
        <v>0.19517361111111112</v>
      </c>
      <c r="BG86" s="1">
        <v>5.5694444444444442E-2</v>
      </c>
      <c r="BH86" s="1">
        <f>SUM(Table1[[#This Row],[T2]],Table1[[#This Row],[16,5 км]])</f>
        <v>0.20248842592592592</v>
      </c>
      <c r="BI86" s="1">
        <v>6.3599537037037038E-2</v>
      </c>
      <c r="BJ86" s="1">
        <f>SUM(Table1[[#This Row],[T2]],Table1[[#This Row],[19 км]])</f>
        <v>0.21039351851851851</v>
      </c>
      <c r="BK86" s="1">
        <v>6.9201388888888882E-2</v>
      </c>
      <c r="BL86" s="1">
        <f>SUM(Table1[[#This Row],[T2]],Table1[[#This Row],[Финиш]])</f>
        <v>0.21599537037037037</v>
      </c>
      <c r="BM86" s="1">
        <v>0.2159837962962963</v>
      </c>
      <c r="BN86" s="1">
        <v>0</v>
      </c>
      <c r="BO86" s="1">
        <f>Table1[[#This Row],[Плавание]]-Table1[[#Totals],[Плавание]]</f>
        <v>1.3576388888888888E-2</v>
      </c>
      <c r="BP86" s="1">
        <f>Table1[[#This Row],[T1]]-Table1[[#Totals],[T1]]</f>
        <v>1.5706018518518522E-2</v>
      </c>
      <c r="BQ86" s="1">
        <f>Table1[[#This Row],[16 км_]]-Table1[[#Totals],[16 км_]]</f>
        <v>1.8391203703703701E-2</v>
      </c>
      <c r="BR86" s="1">
        <f>Table1[[#This Row],[18,5 км_]]-Table1[[#Totals],[18,5 км_]]</f>
        <v>1.8865740740740738E-2</v>
      </c>
      <c r="BS86" s="1">
        <f>Table1[[#This Row],[22,7 км_]]-Table1[[#Totals],[22,7 км_]]</f>
        <v>1.9907407407407408E-2</v>
      </c>
      <c r="BT86" s="1">
        <f>Table1[[#This Row],[38,7 км_]]-Table1[[#Totals],[38,7 км_]]</f>
        <v>2.3182870370370368E-2</v>
      </c>
      <c r="BU86" s="1">
        <f>Table1[[#This Row],[41,2 км_]]-Table1[[#Totals],[41,2 км_]]</f>
        <v>2.372685185185186E-2</v>
      </c>
      <c r="BV86" s="1">
        <f>Table1[[#This Row],[45,4 км_]]-Table1[[#Totals],[45,4 км_]]</f>
        <v>2.4942129629629634E-2</v>
      </c>
      <c r="BW86" s="1">
        <f>Table1[[#This Row],[48,2 км_]]-Table1[[#Totals],[48,2 км_]]</f>
        <v>2.5509259259259259E-2</v>
      </c>
      <c r="BX86" s="1">
        <f>Table1[[#This Row],[52,2 км_]]-Table1[[#Totals],[52,2 км_]]</f>
        <v>2.6342592592592584E-2</v>
      </c>
      <c r="BY86" s="1">
        <f>Table1[[#This Row],[61,4 км_]]-Table1[[#Totals],[61,4 км_]]</f>
        <v>2.8414351851851843E-2</v>
      </c>
      <c r="BZ86" s="1">
        <f>Table1[[#This Row],[63,9 км_]]-Table1[[#Totals],[63,9 км_]]</f>
        <v>2.8877314814814814E-2</v>
      </c>
      <c r="CA86" s="1">
        <f>Table1[[#This Row],[68,1 км_]]-Table1[[#Totals],[68,1 км_]]</f>
        <v>2.9791666666666689E-2</v>
      </c>
      <c r="CB86" s="1">
        <f>Table1[[#This Row],[70,9 км_]]-Table1[[#Totals],[70,9 км_]]</f>
        <v>3.0162037037037043E-2</v>
      </c>
      <c r="CC86" s="1">
        <f>Table1[[#This Row],[74,9 км_]]-Table1[[#Totals],[74,9 км_]]</f>
        <v>3.0659722222222241E-2</v>
      </c>
      <c r="CD86" s="1">
        <f>Table1[[#This Row],[84,1 км_]]-Table1[[#Totals],[84,1 км_]]</f>
        <v>3.2222222222222235E-2</v>
      </c>
      <c r="CE86" s="1">
        <f>Table1[[#This Row],[86,6 км_]]-Table1[[#Totals],[86,6 км_]]</f>
        <v>3.2916666666666677E-2</v>
      </c>
      <c r="CF86" s="1">
        <f>Table1[[#This Row],[90 км_]]-Table1[[#Totals],[90 км_]]</f>
        <v>3.3703703703703708E-2</v>
      </c>
      <c r="CG86" s="1">
        <f>Table1[[#This Row],[T2]]-Table1[[#Totals],[T2]]</f>
        <v>3.4247685185185187E-2</v>
      </c>
      <c r="CH86" s="1">
        <f>Table1[[#This Row],[1 км_]]-Table1[[#Totals],[1 км_]]</f>
        <v>3.5381944444444452E-2</v>
      </c>
      <c r="CI86" s="1">
        <f>Table1[[#This Row],[3,5 км_]]-Table1[[#Totals],[3,5 км_]]</f>
        <v>3.7604166666666675E-2</v>
      </c>
      <c r="CJ86" s="1">
        <f>Table1[[#This Row],[6 км_]]-Table1[[#Totals],[6 км_]]</f>
        <v>3.9375000000000021E-2</v>
      </c>
      <c r="CK86" s="1">
        <f>Table1[[#This Row],[8,5 км_]]-Table1[[#Totals],[8,5 км_]]</f>
        <v>4.1064814814814804E-2</v>
      </c>
      <c r="CL86" s="1">
        <f>Table1[[#This Row],[10,5 км_]]-Table1[[#Totals],[10,5 км_]]</f>
        <v>4.2268518518518511E-2</v>
      </c>
      <c r="CM86" s="1">
        <f>Table1[[#This Row],[11,5 км_]]-Table1[[#Totals],[11,5 км_]]</f>
        <v>4.3402777777777762E-2</v>
      </c>
      <c r="CN86" s="1">
        <f>Table1[[#This Row],[14 км_]]-Table1[[#Totals],[14 км_]]</f>
        <v>4.5694444444444454E-2</v>
      </c>
      <c r="CO86" s="1">
        <f>Table1[[#This Row],[16,5 км_]]-Table1[[#Totals],[16,5 км_]]</f>
        <v>4.748842592592592E-2</v>
      </c>
      <c r="CP86" s="1">
        <f>Table1[[#This Row],[19 км_]]-Table1[[#Totals],[19 км_]]</f>
        <v>4.9398148148148135E-2</v>
      </c>
      <c r="CQ86" s="1">
        <f>Table1[[#This Row],[21,1 км_]]-Table1[[#Totals],[21,1 км_]]</f>
        <v>5.0659722222222203E-2</v>
      </c>
    </row>
    <row r="87" spans="1:95" x14ac:dyDescent="0.2">
      <c r="A87">
        <v>86</v>
      </c>
      <c r="B87">
        <v>219</v>
      </c>
      <c r="C87" t="s">
        <v>201</v>
      </c>
      <c r="D87" t="s">
        <v>202</v>
      </c>
      <c r="E87">
        <v>41</v>
      </c>
      <c r="F87" t="s">
        <v>46</v>
      </c>
      <c r="H87" t="s">
        <v>200</v>
      </c>
      <c r="I87" s="1">
        <v>2.9351851851851851E-2</v>
      </c>
      <c r="J87" s="1">
        <v>3.107638888888889E-2</v>
      </c>
      <c r="K87" s="1">
        <v>1.954861111111111E-2</v>
      </c>
      <c r="L87" s="1">
        <f>SUM(Table1[[#This Row],[T1]],Table1[[#This Row],[16 км]])</f>
        <v>5.0625000000000003E-2</v>
      </c>
      <c r="M87" s="1">
        <v>2.2303240740740738E-2</v>
      </c>
      <c r="N87" s="1">
        <f>SUM(Table1[[#This Row],[T1]],Table1[[#This Row],[18,5 км]])</f>
        <v>5.3379629629629624E-2</v>
      </c>
      <c r="O87" s="1">
        <v>2.732638888888889E-2</v>
      </c>
      <c r="P87" s="1">
        <f>SUM(Table1[[#This Row],[T1]],Table1[[#This Row],[22,7 км]])</f>
        <v>5.8402777777777776E-2</v>
      </c>
      <c r="Q87" s="1">
        <v>4.6782407407407411E-2</v>
      </c>
      <c r="R87" s="1">
        <f>SUM(Table1[[#This Row],[T1]],Table1[[#This Row],[38,7 км]])</f>
        <v>7.7858796296296301E-2</v>
      </c>
      <c r="S87" s="1">
        <v>4.9444444444444437E-2</v>
      </c>
      <c r="T87" s="1">
        <f>SUM(Table1[[#This Row],[T1]],Table1[[#This Row],[41,2 км]])</f>
        <v>8.0520833333333319E-2</v>
      </c>
      <c r="U87" s="1">
        <v>5.4386574074074073E-2</v>
      </c>
      <c r="V87" s="1">
        <f>SUM(Table1[[#This Row],[T1]],Table1[[#This Row],[45,4 км]])</f>
        <v>8.5462962962962963E-2</v>
      </c>
      <c r="W87" s="1">
        <v>5.7673611111111113E-2</v>
      </c>
      <c r="X87" s="1">
        <f>SUM(Table1[[#This Row],[T1]],Table1[[#This Row],[48,2 км]])</f>
        <v>8.8749999999999996E-2</v>
      </c>
      <c r="Y87" s="1">
        <v>6.2384259259259257E-2</v>
      </c>
      <c r="Z87" s="1">
        <f>SUM(Table1[[#This Row],[T1]],Table1[[#This Row],[52,2 км]])</f>
        <v>9.346064814814814E-2</v>
      </c>
      <c r="AA87" s="1">
        <v>7.4108796296296298E-2</v>
      </c>
      <c r="AB87" s="1">
        <f>SUM(Table1[[#This Row],[T1]],Table1[[#This Row],[61,4 км]])</f>
        <v>0.10518518518518519</v>
      </c>
      <c r="AC87" s="1">
        <v>7.6736111111111116E-2</v>
      </c>
      <c r="AD87" s="1">
        <f>SUM(Table1[[#This Row],[T1]],Table1[[#This Row],[63,9 км]])</f>
        <v>0.10781250000000001</v>
      </c>
      <c r="AE87" s="1">
        <v>8.1828703703703709E-2</v>
      </c>
      <c r="AF87" s="1">
        <f>SUM(Table1[[#This Row],[T1]],Table1[[#This Row],[68,1 км]])</f>
        <v>0.1129050925925926</v>
      </c>
      <c r="AG87" s="1">
        <v>8.5081018518518514E-2</v>
      </c>
      <c r="AH87" s="1">
        <f>SUM(Table1[[#This Row],[T1]],Table1[[#This Row],[70,9 км]])</f>
        <v>0.1161574074074074</v>
      </c>
      <c r="AI87" s="1">
        <v>8.9803240740740739E-2</v>
      </c>
      <c r="AJ87" s="1">
        <f>SUM(Table1[[#This Row],[T1]],Table1[[#This Row],[74,9 км]])</f>
        <v>0.12087962962962963</v>
      </c>
      <c r="AK87" s="1">
        <v>0.10185185185185186</v>
      </c>
      <c r="AL87" s="1">
        <f>SUM(Table1[[#This Row],[T1]],Table1[[#This Row],[84,1 км]])</f>
        <v>0.13292824074074075</v>
      </c>
      <c r="AM87" s="1">
        <v>0.10460648148148148</v>
      </c>
      <c r="AN87" s="1">
        <f>SUM(Table1[[#This Row],[T1]],Table1[[#This Row],[86,6 км]])</f>
        <v>0.13568287037037036</v>
      </c>
      <c r="AO87" s="1">
        <v>0.10781249999999999</v>
      </c>
      <c r="AP87" s="1">
        <f>SUM(Table1[[#This Row],[T1]],Table1[[#This Row],[90 км]])</f>
        <v>0.1388888888888889</v>
      </c>
      <c r="AQ87" s="1">
        <v>0.1388888888888889</v>
      </c>
      <c r="AR87" s="1">
        <v>0.14057870370370371</v>
      </c>
      <c r="AS87" s="1">
        <v>4.6180555555555558E-3</v>
      </c>
      <c r="AT87" s="1">
        <f>SUM(Table1[[#This Row],[T2]],Table1[[#This Row],[1 км]])</f>
        <v>0.14519675925925926</v>
      </c>
      <c r="AU87" s="1">
        <v>1.4756944444444446E-2</v>
      </c>
      <c r="AV87" s="1">
        <f>SUM(Table1[[#This Row],[T2]],Table1[[#This Row],[3,5 км]])</f>
        <v>0.15533564814814815</v>
      </c>
      <c r="AW87" s="1">
        <v>2.2222222222222223E-2</v>
      </c>
      <c r="AX87" s="1">
        <f>SUM(Table1[[#This Row],[T2]],Table1[[#This Row],[6 км]])</f>
        <v>0.16280092592592593</v>
      </c>
      <c r="AY87" s="1">
        <v>3.019675925925926E-2</v>
      </c>
      <c r="AZ87" s="1">
        <f>SUM(Table1[[#This Row],[T2]],Table1[[#This Row],[8,5 км]])</f>
        <v>0.17077546296296298</v>
      </c>
      <c r="BA87" s="1">
        <v>3.5972222222222218E-2</v>
      </c>
      <c r="BB87" s="1">
        <f>SUM(Table1[[#This Row],[T2]],Table1[[#This Row],[10,5 км]])</f>
        <v>0.17655092592592592</v>
      </c>
      <c r="BC87" s="1">
        <v>4.0856481481481487E-2</v>
      </c>
      <c r="BD87" s="1">
        <f>SUM(Table1[[#This Row],[T2]],Table1[[#This Row],[11,5 км]])</f>
        <v>0.1814351851851852</v>
      </c>
      <c r="BE87" s="1">
        <v>5.1909722222222225E-2</v>
      </c>
      <c r="BF87" s="1">
        <f>SUM(Table1[[#This Row],[T2]],Table1[[#This Row],[14 км]])</f>
        <v>0.19248842592592594</v>
      </c>
      <c r="BG87" s="1">
        <v>6.0428240740740741E-2</v>
      </c>
      <c r="BH87" s="1">
        <f>SUM(Table1[[#This Row],[T2]],Table1[[#This Row],[16,5 км]])</f>
        <v>0.20100694444444445</v>
      </c>
      <c r="BI87" s="1">
        <v>6.9490740740740742E-2</v>
      </c>
      <c r="BJ87" s="1">
        <f>SUM(Table1[[#This Row],[T2]],Table1[[#This Row],[19 км]])</f>
        <v>0.21006944444444445</v>
      </c>
      <c r="BK87" s="1">
        <v>7.5451388888888887E-2</v>
      </c>
      <c r="BL87" s="1">
        <f>SUM(Table1[[#This Row],[T2]],Table1[[#This Row],[Финиш]])</f>
        <v>0.21603009259259259</v>
      </c>
      <c r="BM87" s="1">
        <v>0.21604166666666666</v>
      </c>
      <c r="BN87" s="1">
        <v>0</v>
      </c>
      <c r="BO87" s="1">
        <f>Table1[[#This Row],[Плавание]]-Table1[[#Totals],[Плавание]]</f>
        <v>1.1747685185185184E-2</v>
      </c>
      <c r="BP87" s="1">
        <f>Table1[[#This Row],[T1]]-Table1[[#Totals],[T1]]</f>
        <v>1.2418981481481482E-2</v>
      </c>
      <c r="BQ87" s="1">
        <f>Table1[[#This Row],[16 км_]]-Table1[[#Totals],[16 км_]]</f>
        <v>1.5057870370370374E-2</v>
      </c>
      <c r="BR87" s="1">
        <f>Table1[[#This Row],[18,5 км_]]-Table1[[#Totals],[18,5 км_]]</f>
        <v>1.5462962962962956E-2</v>
      </c>
      <c r="BS87" s="1">
        <f>Table1[[#This Row],[22,7 км_]]-Table1[[#Totals],[22,7 км_]]</f>
        <v>1.6365740740740736E-2</v>
      </c>
      <c r="BT87" s="1">
        <f>Table1[[#This Row],[38,7 км_]]-Table1[[#Totals],[38,7 км_]]</f>
        <v>1.9270833333333334E-2</v>
      </c>
      <c r="BU87" s="1">
        <f>Table1[[#This Row],[41,2 км_]]-Table1[[#Totals],[41,2 км_]]</f>
        <v>1.9571759259259247E-2</v>
      </c>
      <c r="BV87" s="1">
        <f>Table1[[#This Row],[45,4 км_]]-Table1[[#Totals],[45,4 км_]]</f>
        <v>2.0300925925925931E-2</v>
      </c>
      <c r="BW87" s="1">
        <f>Table1[[#This Row],[48,2 км_]]-Table1[[#Totals],[48,2 км_]]</f>
        <v>2.090277777777777E-2</v>
      </c>
      <c r="BX87" s="1">
        <f>Table1[[#This Row],[52,2 км_]]-Table1[[#Totals],[52,2 км_]]</f>
        <v>2.1643518518518506E-2</v>
      </c>
      <c r="BY87" s="1">
        <f>Table1[[#This Row],[61,4 км_]]-Table1[[#Totals],[61,4 км_]]</f>
        <v>2.3414351851851839E-2</v>
      </c>
      <c r="BZ87" s="1">
        <f>Table1[[#This Row],[63,9 км_]]-Table1[[#Totals],[63,9 км_]]</f>
        <v>2.3645833333333338E-2</v>
      </c>
      <c r="CA87" s="1">
        <f>Table1[[#This Row],[68,1 км_]]-Table1[[#Totals],[68,1 км_]]</f>
        <v>2.4317129629629647E-2</v>
      </c>
      <c r="CB87" s="1">
        <f>Table1[[#This Row],[70,9 км_]]-Table1[[#Totals],[70,9 км_]]</f>
        <v>2.4687500000000001E-2</v>
      </c>
      <c r="CC87" s="1">
        <f>Table1[[#This Row],[74,9 км_]]-Table1[[#Totals],[74,9 км_]]</f>
        <v>2.5173611111111119E-2</v>
      </c>
      <c r="CD87" s="1">
        <f>Table1[[#This Row],[84,1 км_]]-Table1[[#Totals],[84,1 км_]]</f>
        <v>2.6608796296296311E-2</v>
      </c>
      <c r="CE87" s="1">
        <f>Table1[[#This Row],[86,6 км_]]-Table1[[#Totals],[86,6 км_]]</f>
        <v>2.7037037037037026E-2</v>
      </c>
      <c r="CF87" s="1">
        <f>Table1[[#This Row],[90 км_]]-Table1[[#Totals],[90 км_]]</f>
        <v>2.7534722222222224E-2</v>
      </c>
      <c r="CG87" s="1">
        <f>Table1[[#This Row],[T2]]-Table1[[#Totals],[T2]]</f>
        <v>2.8032407407407409E-2</v>
      </c>
      <c r="CH87" s="1">
        <f>Table1[[#This Row],[1 км_]]-Table1[[#Totals],[1 км_]]</f>
        <v>2.9340277777777785E-2</v>
      </c>
      <c r="CI87" s="1">
        <f>Table1[[#This Row],[3,5 км_]]-Table1[[#Totals],[3,5 км_]]</f>
        <v>3.1863425925925934E-2</v>
      </c>
      <c r="CJ87" s="1">
        <f>Table1[[#This Row],[6 км_]]-Table1[[#Totals],[6 км_]]</f>
        <v>3.4085648148148157E-2</v>
      </c>
      <c r="CK87" s="1">
        <f>Table1[[#This Row],[8,5 км_]]-Table1[[#Totals],[8,5 км_]]</f>
        <v>3.6365740740740754E-2</v>
      </c>
      <c r="CL87" s="1">
        <f>Table1[[#This Row],[10,5 км_]]-Table1[[#Totals],[10,5 км_]]</f>
        <v>3.8171296296296287E-2</v>
      </c>
      <c r="CM87" s="1">
        <f>Table1[[#This Row],[11,5 км_]]-Table1[[#Totals],[11,5 км_]]</f>
        <v>3.9664351851851853E-2</v>
      </c>
      <c r="CN87" s="1">
        <f>Table1[[#This Row],[14 км_]]-Table1[[#Totals],[14 км_]]</f>
        <v>4.3009259259259275E-2</v>
      </c>
      <c r="CO87" s="1">
        <f>Table1[[#This Row],[16,5 км_]]-Table1[[#Totals],[16,5 км_]]</f>
        <v>4.6006944444444448E-2</v>
      </c>
      <c r="CP87" s="1">
        <f>Table1[[#This Row],[19 км_]]-Table1[[#Totals],[19 км_]]</f>
        <v>4.9074074074074076E-2</v>
      </c>
      <c r="CQ87" s="1">
        <f>Table1[[#This Row],[21,1 км_]]-Table1[[#Totals],[21,1 км_]]</f>
        <v>5.0694444444444431E-2</v>
      </c>
    </row>
    <row r="88" spans="1:95" x14ac:dyDescent="0.2">
      <c r="A88">
        <v>87</v>
      </c>
      <c r="B88">
        <v>212</v>
      </c>
      <c r="C88" t="s">
        <v>203</v>
      </c>
      <c r="D88" t="s">
        <v>75</v>
      </c>
      <c r="E88">
        <v>46</v>
      </c>
      <c r="F88" t="s">
        <v>46</v>
      </c>
      <c r="H88" t="s">
        <v>103</v>
      </c>
      <c r="I88" s="1">
        <v>2.9479166666666667E-2</v>
      </c>
      <c r="J88" s="1">
        <v>3.1157407407407408E-2</v>
      </c>
      <c r="K88" s="1">
        <v>1.9201388888888889E-2</v>
      </c>
      <c r="L88" s="1">
        <f>SUM(Table1[[#This Row],[T1]],Table1[[#This Row],[16 км]])</f>
        <v>5.0358796296296297E-2</v>
      </c>
      <c r="M88" s="1">
        <v>2.1944444444444447E-2</v>
      </c>
      <c r="N88" s="1">
        <f>SUM(Table1[[#This Row],[T1]],Table1[[#This Row],[18,5 км]])</f>
        <v>5.3101851851851858E-2</v>
      </c>
      <c r="O88" s="1">
        <v>2.6655092592592591E-2</v>
      </c>
      <c r="P88" s="1">
        <f>SUM(Table1[[#This Row],[T1]],Table1[[#This Row],[22,7 км]])</f>
        <v>5.7812500000000003E-2</v>
      </c>
      <c r="Q88" s="1">
        <v>4.5787037037037036E-2</v>
      </c>
      <c r="R88" s="1">
        <f>SUM(Table1[[#This Row],[T1]],Table1[[#This Row],[38,7 км]])</f>
        <v>7.694444444444444E-2</v>
      </c>
      <c r="S88" s="1">
        <v>4.8564814814814818E-2</v>
      </c>
      <c r="T88" s="1">
        <f>SUM(Table1[[#This Row],[T1]],Table1[[#This Row],[41,2 км]])</f>
        <v>7.9722222222222222E-2</v>
      </c>
      <c r="U88" s="1">
        <v>5.3356481481481477E-2</v>
      </c>
      <c r="V88" s="1">
        <f>SUM(Table1[[#This Row],[T1]],Table1[[#This Row],[45,4 км]])</f>
        <v>8.4513888888888888E-2</v>
      </c>
      <c r="W88" s="1">
        <v>5.65162037037037E-2</v>
      </c>
      <c r="X88" s="1">
        <f>SUM(Table1[[#This Row],[T1]],Table1[[#This Row],[48,2 км]])</f>
        <v>8.7673611111111105E-2</v>
      </c>
      <c r="Y88" s="1">
        <v>6.1319444444444447E-2</v>
      </c>
      <c r="Z88" s="1">
        <f>SUM(Table1[[#This Row],[T1]],Table1[[#This Row],[52,2 км]])</f>
        <v>9.2476851851851852E-2</v>
      </c>
      <c r="AA88" s="1">
        <v>7.3252314814814812E-2</v>
      </c>
      <c r="AB88" s="1">
        <f>SUM(Table1[[#This Row],[T1]],Table1[[#This Row],[61,4 км]])</f>
        <v>0.10440972222222222</v>
      </c>
      <c r="AC88" s="1">
        <v>7.5949074074074072E-2</v>
      </c>
      <c r="AD88" s="1">
        <f>SUM(Table1[[#This Row],[T1]],Table1[[#This Row],[63,9 км]])</f>
        <v>0.10710648148148148</v>
      </c>
      <c r="AE88" s="1">
        <v>8.1018518518518517E-2</v>
      </c>
      <c r="AF88" s="1">
        <f>SUM(Table1[[#This Row],[T1]],Table1[[#This Row],[68,1 км]])</f>
        <v>0.11217592592592593</v>
      </c>
      <c r="AG88" s="1">
        <v>8.4166666666666667E-2</v>
      </c>
      <c r="AH88" s="1">
        <f>SUM(Table1[[#This Row],[T1]],Table1[[#This Row],[70,9 км]])</f>
        <v>0.11532407407407408</v>
      </c>
      <c r="AI88" s="1">
        <v>8.8784722222222223E-2</v>
      </c>
      <c r="AJ88" s="1">
        <f>SUM(Table1[[#This Row],[T1]],Table1[[#This Row],[74,9 км]])</f>
        <v>0.11994212962962963</v>
      </c>
      <c r="AK88" s="1">
        <v>0.10043981481481483</v>
      </c>
      <c r="AL88" s="1">
        <f>SUM(Table1[[#This Row],[T1]],Table1[[#This Row],[84,1 км]])</f>
        <v>0.13159722222222223</v>
      </c>
      <c r="AM88" s="1">
        <v>0.10314814814814816</v>
      </c>
      <c r="AN88" s="1">
        <f>SUM(Table1[[#This Row],[T1]],Table1[[#This Row],[86,6 км]])</f>
        <v>0.13430555555555557</v>
      </c>
      <c r="AO88" s="1">
        <v>0.10633101851851852</v>
      </c>
      <c r="AP88" s="1">
        <f>SUM(Table1[[#This Row],[T1]],Table1[[#This Row],[90 км]])</f>
        <v>0.13748842592592592</v>
      </c>
      <c r="AQ88" s="1">
        <v>0.13747685185185185</v>
      </c>
      <c r="AR88" s="1">
        <v>0.13895833333333332</v>
      </c>
      <c r="AS88" s="1">
        <v>8.1249999999999985E-3</v>
      </c>
      <c r="AT88" s="1">
        <f>SUM(Table1[[#This Row],[T2]],Table1[[#This Row],[1 км]])</f>
        <v>0.14708333333333332</v>
      </c>
      <c r="AU88" s="1">
        <v>1.8703703703703705E-2</v>
      </c>
      <c r="AV88" s="1">
        <f>SUM(Table1[[#This Row],[T2]],Table1[[#This Row],[3,5 км]])</f>
        <v>0.15766203703703702</v>
      </c>
      <c r="AW88" s="1">
        <v>2.6261574074074076E-2</v>
      </c>
      <c r="AX88" s="1">
        <f>SUM(Table1[[#This Row],[T2]],Table1[[#This Row],[6 км]])</f>
        <v>0.16521990740740738</v>
      </c>
      <c r="AY88" s="1">
        <v>3.4062500000000002E-2</v>
      </c>
      <c r="AZ88" s="1">
        <f>SUM(Table1[[#This Row],[T2]],Table1[[#This Row],[8,5 км]])</f>
        <v>0.17302083333333332</v>
      </c>
      <c r="BA88" s="1">
        <v>3.9444444444444442E-2</v>
      </c>
      <c r="BB88" s="1">
        <f>SUM(Table1[[#This Row],[T2]],Table1[[#This Row],[10,5 км]])</f>
        <v>0.17840277777777777</v>
      </c>
      <c r="BC88" s="1">
        <v>4.403935185185185E-2</v>
      </c>
      <c r="BD88" s="1">
        <f>SUM(Table1[[#This Row],[T2]],Table1[[#This Row],[11,5 км]])</f>
        <v>0.18299768518518517</v>
      </c>
      <c r="BE88" s="1">
        <v>5.4328703703703705E-2</v>
      </c>
      <c r="BF88" s="1">
        <f>SUM(Table1[[#This Row],[T2]],Table1[[#This Row],[14 км]])</f>
        <v>0.19328703703703703</v>
      </c>
      <c r="BG88" s="1">
        <v>6.2037037037037036E-2</v>
      </c>
      <c r="BH88" s="1">
        <f>SUM(Table1[[#This Row],[T2]],Table1[[#This Row],[16,5 км]])</f>
        <v>0.20099537037037035</v>
      </c>
      <c r="BI88" s="1">
        <v>7.1122685185185178E-2</v>
      </c>
      <c r="BJ88" s="1">
        <f>SUM(Table1[[#This Row],[T2]],Table1[[#This Row],[19 км]])</f>
        <v>0.21008101851851851</v>
      </c>
      <c r="BK88" s="1">
        <v>7.7083333333333337E-2</v>
      </c>
      <c r="BL88" s="1">
        <f>SUM(Table1[[#This Row],[T2]],Table1[[#This Row],[Финиш]])</f>
        <v>0.21604166666666666</v>
      </c>
      <c r="BM88" s="1">
        <v>0.21604166666666666</v>
      </c>
      <c r="BN88" s="1">
        <v>0</v>
      </c>
      <c r="BO88" s="1">
        <f>Table1[[#This Row],[Плавание]]-Table1[[#Totals],[Плавание]]</f>
        <v>1.1875E-2</v>
      </c>
      <c r="BP88" s="1">
        <f>Table1[[#This Row],[T1]]-Table1[[#Totals],[T1]]</f>
        <v>1.2500000000000001E-2</v>
      </c>
      <c r="BQ88" s="1">
        <f>Table1[[#This Row],[16 км_]]-Table1[[#Totals],[16 км_]]</f>
        <v>1.4791666666666668E-2</v>
      </c>
      <c r="BR88" s="1">
        <f>Table1[[#This Row],[18,5 км_]]-Table1[[#Totals],[18,5 км_]]</f>
        <v>1.518518518518519E-2</v>
      </c>
      <c r="BS88" s="1">
        <f>Table1[[#This Row],[22,7 км_]]-Table1[[#Totals],[22,7 км_]]</f>
        <v>1.5775462962962963E-2</v>
      </c>
      <c r="BT88" s="1">
        <f>Table1[[#This Row],[38,7 км_]]-Table1[[#Totals],[38,7 км_]]</f>
        <v>1.8356481481481474E-2</v>
      </c>
      <c r="BU88" s="1">
        <f>Table1[[#This Row],[41,2 км_]]-Table1[[#Totals],[41,2 км_]]</f>
        <v>1.877314814814815E-2</v>
      </c>
      <c r="BV88" s="1">
        <f>Table1[[#This Row],[45,4 км_]]-Table1[[#Totals],[45,4 км_]]</f>
        <v>1.9351851851851856E-2</v>
      </c>
      <c r="BW88" s="1">
        <f>Table1[[#This Row],[48,2 км_]]-Table1[[#Totals],[48,2 км_]]</f>
        <v>1.982638888888888E-2</v>
      </c>
      <c r="BX88" s="1">
        <f>Table1[[#This Row],[52,2 км_]]-Table1[[#Totals],[52,2 км_]]</f>
        <v>2.0659722222222218E-2</v>
      </c>
      <c r="BY88" s="1">
        <f>Table1[[#This Row],[61,4 км_]]-Table1[[#Totals],[61,4 км_]]</f>
        <v>2.2638888888888875E-2</v>
      </c>
      <c r="BZ88" s="1">
        <f>Table1[[#This Row],[63,9 км_]]-Table1[[#Totals],[63,9 км_]]</f>
        <v>2.2939814814814816E-2</v>
      </c>
      <c r="CA88" s="1">
        <f>Table1[[#This Row],[68,1 км_]]-Table1[[#Totals],[68,1 км_]]</f>
        <v>2.3587962962962977E-2</v>
      </c>
      <c r="CB88" s="1">
        <f>Table1[[#This Row],[70,9 км_]]-Table1[[#Totals],[70,9 км_]]</f>
        <v>2.3854166666666676E-2</v>
      </c>
      <c r="CC88" s="1">
        <f>Table1[[#This Row],[74,9 км_]]-Table1[[#Totals],[74,9 км_]]</f>
        <v>2.4236111111111125E-2</v>
      </c>
      <c r="CD88" s="1">
        <f>Table1[[#This Row],[84,1 км_]]-Table1[[#Totals],[84,1 км_]]</f>
        <v>2.5277777777777788E-2</v>
      </c>
      <c r="CE88" s="1">
        <f>Table1[[#This Row],[86,6 км_]]-Table1[[#Totals],[86,6 км_]]</f>
        <v>2.5659722222222237E-2</v>
      </c>
      <c r="CF88" s="1">
        <f>Table1[[#This Row],[90 км_]]-Table1[[#Totals],[90 км_]]</f>
        <v>2.6134259259259246E-2</v>
      </c>
      <c r="CG88" s="1">
        <f>Table1[[#This Row],[T2]]-Table1[[#Totals],[T2]]</f>
        <v>2.6412037037037026E-2</v>
      </c>
      <c r="CH88" s="1">
        <f>Table1[[#This Row],[1 км_]]-Table1[[#Totals],[1 км_]]</f>
        <v>3.1226851851851839E-2</v>
      </c>
      <c r="CI88" s="1">
        <f>Table1[[#This Row],[3,5 км_]]-Table1[[#Totals],[3,5 км_]]</f>
        <v>3.4189814814814798E-2</v>
      </c>
      <c r="CJ88" s="1">
        <f>Table1[[#This Row],[6 км_]]-Table1[[#Totals],[6 км_]]</f>
        <v>3.6504629629629609E-2</v>
      </c>
      <c r="CK88" s="1">
        <f>Table1[[#This Row],[8,5 км_]]-Table1[[#Totals],[8,5 км_]]</f>
        <v>3.8611111111111096E-2</v>
      </c>
      <c r="CL88" s="1">
        <f>Table1[[#This Row],[10,5 км_]]-Table1[[#Totals],[10,5 км_]]</f>
        <v>4.0023148148148141E-2</v>
      </c>
      <c r="CM88" s="1">
        <f>Table1[[#This Row],[11,5 км_]]-Table1[[#Totals],[11,5 км_]]</f>
        <v>4.122685185185182E-2</v>
      </c>
      <c r="CN88" s="1">
        <f>Table1[[#This Row],[14 км_]]-Table1[[#Totals],[14 км_]]</f>
        <v>4.3807870370370372E-2</v>
      </c>
      <c r="CO88" s="1">
        <f>Table1[[#This Row],[16,5 км_]]-Table1[[#Totals],[16,5 км_]]</f>
        <v>4.5995370370370353E-2</v>
      </c>
      <c r="CP88" s="1">
        <f>Table1[[#This Row],[19 км_]]-Table1[[#Totals],[19 км_]]</f>
        <v>4.9085648148148142E-2</v>
      </c>
      <c r="CQ88" s="1">
        <f>Table1[[#This Row],[21,1 км_]]-Table1[[#Totals],[21,1 км_]]</f>
        <v>5.0706018518518498E-2</v>
      </c>
    </row>
    <row r="89" spans="1:95" x14ac:dyDescent="0.2">
      <c r="A89">
        <v>88</v>
      </c>
      <c r="B89">
        <v>238</v>
      </c>
      <c r="C89" t="s">
        <v>204</v>
      </c>
      <c r="D89" t="s">
        <v>125</v>
      </c>
      <c r="E89">
        <v>52</v>
      </c>
      <c r="F89" t="s">
        <v>46</v>
      </c>
      <c r="H89" t="s">
        <v>73</v>
      </c>
      <c r="I89" s="1">
        <v>2.4513888888888887E-2</v>
      </c>
      <c r="J89" s="1">
        <v>2.6041666666666668E-2</v>
      </c>
      <c r="K89" s="1">
        <v>2.0254629629629629E-2</v>
      </c>
      <c r="L89" s="1">
        <f>SUM(Table1[[#This Row],[T1]],Table1[[#This Row],[16 км]])</f>
        <v>4.6296296296296294E-2</v>
      </c>
      <c r="M89" s="1">
        <v>2.3067129629629632E-2</v>
      </c>
      <c r="N89" s="1">
        <f>SUM(Table1[[#This Row],[T1]],Table1[[#This Row],[18,5 км]])</f>
        <v>4.9108796296296303E-2</v>
      </c>
      <c r="O89" s="1">
        <v>2.8240740740740736E-2</v>
      </c>
      <c r="P89" s="1">
        <f>SUM(Table1[[#This Row],[T1]],Table1[[#This Row],[22,7 км]])</f>
        <v>5.4282407407407404E-2</v>
      </c>
      <c r="Q89" s="1">
        <v>4.8726851851851855E-2</v>
      </c>
      <c r="R89" s="1">
        <f>SUM(Table1[[#This Row],[T1]],Table1[[#This Row],[38,7 км]])</f>
        <v>7.4768518518518526E-2</v>
      </c>
      <c r="S89" s="1">
        <v>5.1493055555555556E-2</v>
      </c>
      <c r="T89" s="1">
        <f>SUM(Table1[[#This Row],[T1]],Table1[[#This Row],[41,2 км]])</f>
        <v>7.7534722222222227E-2</v>
      </c>
      <c r="U89" s="1">
        <v>5.6770833333333333E-2</v>
      </c>
      <c r="V89" s="1">
        <f>SUM(Table1[[#This Row],[T1]],Table1[[#This Row],[45,4 км]])</f>
        <v>8.2812499999999997E-2</v>
      </c>
      <c r="W89" s="1">
        <v>6.0219907407407403E-2</v>
      </c>
      <c r="X89" s="1">
        <f>SUM(Table1[[#This Row],[T1]],Table1[[#This Row],[48,2 км]])</f>
        <v>8.6261574074074074E-2</v>
      </c>
      <c r="Y89" s="1">
        <v>6.5312499999999996E-2</v>
      </c>
      <c r="Z89" s="1">
        <f>SUM(Table1[[#This Row],[T1]],Table1[[#This Row],[52,2 км]])</f>
        <v>9.1354166666666667E-2</v>
      </c>
      <c r="AA89" s="1">
        <v>7.8067129629629625E-2</v>
      </c>
      <c r="AB89" s="1">
        <f>SUM(Table1[[#This Row],[T1]],Table1[[#This Row],[61,4 км]])</f>
        <v>0.1041087962962963</v>
      </c>
      <c r="AC89" s="1">
        <v>8.0960648148148143E-2</v>
      </c>
      <c r="AD89" s="1">
        <f>SUM(Table1[[#This Row],[T1]],Table1[[#This Row],[63,9 км]])</f>
        <v>0.10700231481481481</v>
      </c>
      <c r="AE89" s="1">
        <v>8.6481481481481479E-2</v>
      </c>
      <c r="AF89" s="1">
        <f>SUM(Table1[[#This Row],[T1]],Table1[[#This Row],[68,1 км]])</f>
        <v>0.11252314814814815</v>
      </c>
      <c r="AG89" s="1">
        <v>8.9918981481481475E-2</v>
      </c>
      <c r="AH89" s="1">
        <f>SUM(Table1[[#This Row],[T1]],Table1[[#This Row],[70,9 км]])</f>
        <v>0.11596064814814815</v>
      </c>
      <c r="AI89" s="1">
        <v>9.4768518518518516E-2</v>
      </c>
      <c r="AJ89" s="1">
        <f>SUM(Table1[[#This Row],[T1]],Table1[[#This Row],[74,9 км]])</f>
        <v>0.12081018518518519</v>
      </c>
      <c r="AK89" s="1">
        <v>0.10777777777777779</v>
      </c>
      <c r="AL89" s="1">
        <f>SUM(Table1[[#This Row],[T1]],Table1[[#This Row],[84,1 км]])</f>
        <v>0.13381944444444446</v>
      </c>
      <c r="AM89" s="1">
        <v>0.11076388888888888</v>
      </c>
      <c r="AN89" s="1">
        <f>SUM(Table1[[#This Row],[T1]],Table1[[#This Row],[86,6 км]])</f>
        <v>0.13680555555555554</v>
      </c>
      <c r="AO89" s="1">
        <v>0.11459490740740741</v>
      </c>
      <c r="AP89" s="1">
        <f>SUM(Table1[[#This Row],[T1]],Table1[[#This Row],[90 км]])</f>
        <v>0.14063657407407407</v>
      </c>
      <c r="AQ89" s="1">
        <v>0.14063657407407407</v>
      </c>
      <c r="AR89" s="1">
        <v>0.14212962962962963</v>
      </c>
      <c r="AS89" s="1">
        <v>4.5717592592592589E-3</v>
      </c>
      <c r="AT89" s="1">
        <f>SUM(Table1[[#This Row],[T2]],Table1[[#This Row],[1 км]])</f>
        <v>0.1467013888888889</v>
      </c>
      <c r="AU89" s="1">
        <v>1.4918981481481483E-2</v>
      </c>
      <c r="AV89" s="1">
        <f>SUM(Table1[[#This Row],[T2]],Table1[[#This Row],[3,5 км]])</f>
        <v>0.15704861111111112</v>
      </c>
      <c r="AW89" s="1">
        <v>2.2395833333333334E-2</v>
      </c>
      <c r="AX89" s="1">
        <f>SUM(Table1[[#This Row],[T2]],Table1[[#This Row],[6 км]])</f>
        <v>0.16452546296296297</v>
      </c>
      <c r="AY89" s="1">
        <v>3.0659722222222224E-2</v>
      </c>
      <c r="AZ89" s="1">
        <f>SUM(Table1[[#This Row],[T2]],Table1[[#This Row],[8,5 км]])</f>
        <v>0.17278935185185185</v>
      </c>
      <c r="BA89" s="1">
        <v>3.6377314814814814E-2</v>
      </c>
      <c r="BB89" s="1">
        <f>SUM(Table1[[#This Row],[T2]],Table1[[#This Row],[10,5 км]])</f>
        <v>0.17850694444444445</v>
      </c>
      <c r="BC89" s="1">
        <v>4.1261574074074069E-2</v>
      </c>
      <c r="BD89" s="1">
        <f>SUM(Table1[[#This Row],[T2]],Table1[[#This Row],[11,5 км]])</f>
        <v>0.18339120370370371</v>
      </c>
      <c r="BE89" s="1">
        <v>5.2233796296296299E-2</v>
      </c>
      <c r="BF89" s="1">
        <f>SUM(Table1[[#This Row],[T2]],Table1[[#This Row],[14 км]])</f>
        <v>0.19436342592592593</v>
      </c>
      <c r="BG89" s="1">
        <v>6.0219907407407403E-2</v>
      </c>
      <c r="BH89" s="1">
        <f>SUM(Table1[[#This Row],[T2]],Table1[[#This Row],[16,5 км]])</f>
        <v>0.20234953703703704</v>
      </c>
      <c r="BI89" s="1">
        <v>6.8611111111111109E-2</v>
      </c>
      <c r="BJ89" s="1">
        <f>SUM(Table1[[#This Row],[T2]],Table1[[#This Row],[19 км]])</f>
        <v>0.21074074074074073</v>
      </c>
      <c r="BK89" s="1">
        <v>7.4502314814814813E-2</v>
      </c>
      <c r="BL89" s="1">
        <f>SUM(Table1[[#This Row],[T2]],Table1[[#This Row],[Финиш]])</f>
        <v>0.21663194444444445</v>
      </c>
      <c r="BM89" s="1">
        <v>0.21663194444444445</v>
      </c>
      <c r="BN89" s="1">
        <v>0</v>
      </c>
      <c r="BO89" s="1">
        <f>Table1[[#This Row],[Плавание]]-Table1[[#Totals],[Плавание]]</f>
        <v>6.9097222222222199E-3</v>
      </c>
      <c r="BP89" s="1">
        <f>Table1[[#This Row],[T1]]-Table1[[#Totals],[T1]]</f>
        <v>7.3842592592592605E-3</v>
      </c>
      <c r="BQ89" s="1">
        <f>Table1[[#This Row],[16 км_]]-Table1[[#Totals],[16 км_]]</f>
        <v>1.0729166666666665E-2</v>
      </c>
      <c r="BR89" s="1">
        <f>Table1[[#This Row],[18,5 км_]]-Table1[[#Totals],[18,5 км_]]</f>
        <v>1.1192129629629635E-2</v>
      </c>
      <c r="BS89" s="1">
        <f>Table1[[#This Row],[22,7 км_]]-Table1[[#Totals],[22,7 км_]]</f>
        <v>1.2245370370370365E-2</v>
      </c>
      <c r="BT89" s="1">
        <f>Table1[[#This Row],[38,7 км_]]-Table1[[#Totals],[38,7 км_]]</f>
        <v>1.6180555555555559E-2</v>
      </c>
      <c r="BU89" s="1">
        <f>Table1[[#This Row],[41,2 км_]]-Table1[[#Totals],[41,2 км_]]</f>
        <v>1.6585648148148155E-2</v>
      </c>
      <c r="BV89" s="1">
        <f>Table1[[#This Row],[45,4 км_]]-Table1[[#Totals],[45,4 км_]]</f>
        <v>1.7650462962962965E-2</v>
      </c>
      <c r="BW89" s="1">
        <f>Table1[[#This Row],[48,2 км_]]-Table1[[#Totals],[48,2 км_]]</f>
        <v>1.8414351851851848E-2</v>
      </c>
      <c r="BX89" s="1">
        <f>Table1[[#This Row],[52,2 км_]]-Table1[[#Totals],[52,2 км_]]</f>
        <v>1.9537037037037033E-2</v>
      </c>
      <c r="BY89" s="1">
        <f>Table1[[#This Row],[61,4 км_]]-Table1[[#Totals],[61,4 км_]]</f>
        <v>2.2337962962962948E-2</v>
      </c>
      <c r="BZ89" s="1">
        <f>Table1[[#This Row],[63,9 км_]]-Table1[[#Totals],[63,9 км_]]</f>
        <v>2.2835648148148147E-2</v>
      </c>
      <c r="CA89" s="1">
        <f>Table1[[#This Row],[68,1 км_]]-Table1[[#Totals],[68,1 км_]]</f>
        <v>2.3935185185185198E-2</v>
      </c>
      <c r="CB89" s="1">
        <f>Table1[[#This Row],[70,9 км_]]-Table1[[#Totals],[70,9 км_]]</f>
        <v>2.4490740740740743E-2</v>
      </c>
      <c r="CC89" s="1">
        <f>Table1[[#This Row],[74,9 км_]]-Table1[[#Totals],[74,9 км_]]</f>
        <v>2.5104166666666677E-2</v>
      </c>
      <c r="CD89" s="1">
        <f>Table1[[#This Row],[84,1 км_]]-Table1[[#Totals],[84,1 км_]]</f>
        <v>2.7500000000000024E-2</v>
      </c>
      <c r="CE89" s="1">
        <f>Table1[[#This Row],[86,6 км_]]-Table1[[#Totals],[86,6 км_]]</f>
        <v>2.8159722222222211E-2</v>
      </c>
      <c r="CF89" s="1">
        <f>Table1[[#This Row],[90 км_]]-Table1[[#Totals],[90 км_]]</f>
        <v>2.9282407407407396E-2</v>
      </c>
      <c r="CG89" s="1">
        <f>Table1[[#This Row],[T2]]-Table1[[#Totals],[T2]]</f>
        <v>2.9583333333333336E-2</v>
      </c>
      <c r="CH89" s="1">
        <f>Table1[[#This Row],[1 км_]]-Table1[[#Totals],[1 км_]]</f>
        <v>3.0844907407407418E-2</v>
      </c>
      <c r="CI89" s="1">
        <f>Table1[[#This Row],[3,5 км_]]-Table1[[#Totals],[3,5 км_]]</f>
        <v>3.3576388888888906E-2</v>
      </c>
      <c r="CJ89" s="1">
        <f>Table1[[#This Row],[6 км_]]-Table1[[#Totals],[6 км_]]</f>
        <v>3.5810185185185195E-2</v>
      </c>
      <c r="CK89" s="1">
        <f>Table1[[#This Row],[8,5 км_]]-Table1[[#Totals],[8,5 км_]]</f>
        <v>3.8379629629629625E-2</v>
      </c>
      <c r="CL89" s="1">
        <f>Table1[[#This Row],[10,5 км_]]-Table1[[#Totals],[10,5 км_]]</f>
        <v>4.0127314814814824E-2</v>
      </c>
      <c r="CM89" s="1">
        <f>Table1[[#This Row],[11,5 км_]]-Table1[[#Totals],[11,5 км_]]</f>
        <v>4.1620370370370363E-2</v>
      </c>
      <c r="CN89" s="1">
        <f>Table1[[#This Row],[14 км_]]-Table1[[#Totals],[14 км_]]</f>
        <v>4.4884259259259263E-2</v>
      </c>
      <c r="CO89" s="1">
        <f>Table1[[#This Row],[16,5 км_]]-Table1[[#Totals],[16,5 км_]]</f>
        <v>4.7349537037037037E-2</v>
      </c>
      <c r="CP89" s="1">
        <f>Table1[[#This Row],[19 км_]]-Table1[[#Totals],[19 км_]]</f>
        <v>4.9745370370370356E-2</v>
      </c>
      <c r="CQ89" s="1">
        <f>Table1[[#This Row],[21,1 км_]]-Table1[[#Totals],[21,1 км_]]</f>
        <v>5.1296296296296284E-2</v>
      </c>
    </row>
    <row r="90" spans="1:95" x14ac:dyDescent="0.2">
      <c r="A90">
        <v>89</v>
      </c>
      <c r="B90">
        <v>210</v>
      </c>
      <c r="C90" t="s">
        <v>205</v>
      </c>
      <c r="D90" t="s">
        <v>71</v>
      </c>
      <c r="E90">
        <v>40</v>
      </c>
      <c r="F90" t="s">
        <v>46</v>
      </c>
      <c r="H90" t="s">
        <v>54</v>
      </c>
      <c r="I90" s="1">
        <v>2.5474537037037035E-2</v>
      </c>
      <c r="J90" s="1">
        <v>2.7835648148148151E-2</v>
      </c>
      <c r="K90" s="1">
        <v>1.9953703703703706E-2</v>
      </c>
      <c r="L90" s="1">
        <f>SUM(Table1[[#This Row],[T1]],Table1[[#This Row],[16 км]])</f>
        <v>4.7789351851851861E-2</v>
      </c>
      <c r="M90" s="1">
        <v>2.2789351851851852E-2</v>
      </c>
      <c r="N90" s="1">
        <f>SUM(Table1[[#This Row],[T1]],Table1[[#This Row],[18,5 км]])</f>
        <v>5.0625000000000003E-2</v>
      </c>
      <c r="O90" s="1">
        <v>2.7835648148148151E-2</v>
      </c>
      <c r="P90" s="1">
        <f>SUM(Table1[[#This Row],[T1]],Table1[[#This Row],[22,7 км]])</f>
        <v>5.5671296296296302E-2</v>
      </c>
      <c r="Q90" s="1">
        <v>4.7766203703703707E-2</v>
      </c>
      <c r="R90" s="1">
        <f>SUM(Table1[[#This Row],[T1]],Table1[[#This Row],[38,7 км]])</f>
        <v>7.5601851851851865E-2</v>
      </c>
      <c r="S90" s="1">
        <v>5.0567129629629635E-2</v>
      </c>
      <c r="T90" s="1">
        <f>SUM(Table1[[#This Row],[T1]],Table1[[#This Row],[41,2 км]])</f>
        <v>7.8402777777777793E-2</v>
      </c>
      <c r="U90" s="1">
        <v>5.5694444444444442E-2</v>
      </c>
      <c r="V90" s="1">
        <f>SUM(Table1[[#This Row],[T1]],Table1[[#This Row],[45,4 км]])</f>
        <v>8.3530092592592586E-2</v>
      </c>
      <c r="W90" s="1">
        <v>5.8969907407407408E-2</v>
      </c>
      <c r="X90" s="1">
        <f>SUM(Table1[[#This Row],[T1]],Table1[[#This Row],[48,2 км]])</f>
        <v>8.6805555555555552E-2</v>
      </c>
      <c r="Y90" s="1">
        <v>6.3900462962962964E-2</v>
      </c>
      <c r="Z90" s="1">
        <f>SUM(Table1[[#This Row],[T1]],Table1[[#This Row],[52,2 км]])</f>
        <v>9.1736111111111115E-2</v>
      </c>
      <c r="AA90" s="1">
        <v>7.6423611111111109E-2</v>
      </c>
      <c r="AB90" s="1">
        <f>SUM(Table1[[#This Row],[T1]],Table1[[#This Row],[61,4 км]])</f>
        <v>0.10425925925925926</v>
      </c>
      <c r="AC90" s="1">
        <v>7.9212962962962971E-2</v>
      </c>
      <c r="AD90" s="1">
        <f>SUM(Table1[[#This Row],[T1]],Table1[[#This Row],[63,9 км]])</f>
        <v>0.10704861111111112</v>
      </c>
      <c r="AE90" s="1">
        <v>8.4479166666666661E-2</v>
      </c>
      <c r="AF90" s="1">
        <f>SUM(Table1[[#This Row],[T1]],Table1[[#This Row],[68,1 км]])</f>
        <v>0.11231481481481481</v>
      </c>
      <c r="AG90" s="1">
        <v>8.7881944444444457E-2</v>
      </c>
      <c r="AH90" s="1">
        <f>SUM(Table1[[#This Row],[T1]],Table1[[#This Row],[70,9 км]])</f>
        <v>0.11571759259259261</v>
      </c>
      <c r="AI90" s="1">
        <v>9.2835648148148153E-2</v>
      </c>
      <c r="AJ90" s="1">
        <f>SUM(Table1[[#This Row],[T1]],Table1[[#This Row],[74,9 км]])</f>
        <v>0.1206712962962963</v>
      </c>
      <c r="AK90" s="1">
        <v>0.10561342592592593</v>
      </c>
      <c r="AL90" s="1">
        <f>SUM(Table1[[#This Row],[T1]],Table1[[#This Row],[84,1 км]])</f>
        <v>0.13344907407407408</v>
      </c>
      <c r="AM90" s="1">
        <v>0.10856481481481482</v>
      </c>
      <c r="AN90" s="1">
        <f>SUM(Table1[[#This Row],[T1]],Table1[[#This Row],[86,6 км]])</f>
        <v>0.13640046296296299</v>
      </c>
      <c r="AO90" s="1">
        <v>0.11212962962962963</v>
      </c>
      <c r="AP90" s="1">
        <f>SUM(Table1[[#This Row],[T1]],Table1[[#This Row],[90 км]])</f>
        <v>0.13996527777777779</v>
      </c>
      <c r="AQ90" s="1">
        <v>0.13995370370370372</v>
      </c>
      <c r="AR90" s="1">
        <v>0.14179398148148148</v>
      </c>
      <c r="AS90" s="1">
        <v>4.7222222222222223E-3</v>
      </c>
      <c r="AT90" s="1">
        <f>SUM(Table1[[#This Row],[T2]],Table1[[#This Row],[1 км]])</f>
        <v>0.14651620370370369</v>
      </c>
      <c r="AU90" s="1">
        <v>1.5532407407407406E-2</v>
      </c>
      <c r="AV90" s="1">
        <f>SUM(Table1[[#This Row],[T2]],Table1[[#This Row],[3,5 км]])</f>
        <v>0.15732638888888889</v>
      </c>
      <c r="AW90" s="1">
        <v>2.3310185185185187E-2</v>
      </c>
      <c r="AX90" s="1">
        <f>SUM(Table1[[#This Row],[T2]],Table1[[#This Row],[6 км]])</f>
        <v>0.16510416666666666</v>
      </c>
      <c r="AY90" s="1">
        <v>3.1504629629629625E-2</v>
      </c>
      <c r="AZ90" s="1">
        <f>SUM(Table1[[#This Row],[T2]],Table1[[#This Row],[8,5 км]])</f>
        <v>0.17329861111111111</v>
      </c>
      <c r="BA90" s="1">
        <v>3.7152777777777778E-2</v>
      </c>
      <c r="BB90" s="1">
        <f>SUM(Table1[[#This Row],[T2]],Table1[[#This Row],[10,5 км]])</f>
        <v>0.17894675925925926</v>
      </c>
      <c r="BC90" s="1">
        <v>4.1979166666666672E-2</v>
      </c>
      <c r="BD90" s="1">
        <f>SUM(Table1[[#This Row],[T2]],Table1[[#This Row],[11,5 км]])</f>
        <v>0.18377314814814816</v>
      </c>
      <c r="BE90" s="1">
        <v>5.2800925925925925E-2</v>
      </c>
      <c r="BF90" s="1">
        <f>SUM(Table1[[#This Row],[T2]],Table1[[#This Row],[14 км]])</f>
        <v>0.1945949074074074</v>
      </c>
      <c r="BG90" s="1">
        <v>6.0682870370370373E-2</v>
      </c>
      <c r="BH90" s="1">
        <f>SUM(Table1[[#This Row],[T2]],Table1[[#This Row],[16,5 км]])</f>
        <v>0.20247685185185185</v>
      </c>
      <c r="BI90" s="1">
        <v>6.9097222222222213E-2</v>
      </c>
      <c r="BJ90" s="1">
        <f>SUM(Table1[[#This Row],[T2]],Table1[[#This Row],[19 км]])</f>
        <v>0.21089120370370368</v>
      </c>
      <c r="BK90" s="1">
        <v>7.5208333333333335E-2</v>
      </c>
      <c r="BL90" s="1">
        <f>SUM(Table1[[#This Row],[T2]],Table1[[#This Row],[Финиш]])</f>
        <v>0.2170023148148148</v>
      </c>
      <c r="BM90" s="1">
        <v>0.2170023148148148</v>
      </c>
      <c r="BN90" s="1">
        <v>0</v>
      </c>
      <c r="BO90" s="1">
        <f>Table1[[#This Row],[Плавание]]-Table1[[#Totals],[Плавание]]</f>
        <v>7.8703703703703679E-3</v>
      </c>
      <c r="BP90" s="1">
        <f>Table1[[#This Row],[T1]]-Table1[[#Totals],[T1]]</f>
        <v>9.1782407407407438E-3</v>
      </c>
      <c r="BQ90" s="1">
        <f>Table1[[#This Row],[16 км_]]-Table1[[#Totals],[16 км_]]</f>
        <v>1.2222222222222232E-2</v>
      </c>
      <c r="BR90" s="1">
        <f>Table1[[#This Row],[18,5 км_]]-Table1[[#Totals],[18,5 км_]]</f>
        <v>1.2708333333333335E-2</v>
      </c>
      <c r="BS90" s="1">
        <f>Table1[[#This Row],[22,7 км_]]-Table1[[#Totals],[22,7 км_]]</f>
        <v>1.3634259259259263E-2</v>
      </c>
      <c r="BT90" s="1">
        <f>Table1[[#This Row],[38,7 км_]]-Table1[[#Totals],[38,7 км_]]</f>
        <v>1.7013888888888898E-2</v>
      </c>
      <c r="BU90" s="1">
        <f>Table1[[#This Row],[41,2 км_]]-Table1[[#Totals],[41,2 км_]]</f>
        <v>1.7453703703703721E-2</v>
      </c>
      <c r="BV90" s="1">
        <f>Table1[[#This Row],[45,4 км_]]-Table1[[#Totals],[45,4 км_]]</f>
        <v>1.8368055555555554E-2</v>
      </c>
      <c r="BW90" s="1">
        <f>Table1[[#This Row],[48,2 км_]]-Table1[[#Totals],[48,2 км_]]</f>
        <v>1.8958333333333327E-2</v>
      </c>
      <c r="BX90" s="1">
        <f>Table1[[#This Row],[52,2 км_]]-Table1[[#Totals],[52,2 км_]]</f>
        <v>1.9918981481481482E-2</v>
      </c>
      <c r="BY90" s="1">
        <f>Table1[[#This Row],[61,4 км_]]-Table1[[#Totals],[61,4 км_]]</f>
        <v>2.2488425925925912E-2</v>
      </c>
      <c r="BZ90" s="1">
        <f>Table1[[#This Row],[63,9 км_]]-Table1[[#Totals],[63,9 км_]]</f>
        <v>2.2881944444444455E-2</v>
      </c>
      <c r="CA90" s="1">
        <f>Table1[[#This Row],[68,1 км_]]-Table1[[#Totals],[68,1 км_]]</f>
        <v>2.372685185185186E-2</v>
      </c>
      <c r="CB90" s="1">
        <f>Table1[[#This Row],[70,9 км_]]-Table1[[#Totals],[70,9 км_]]</f>
        <v>2.4247685185185205E-2</v>
      </c>
      <c r="CC90" s="1">
        <f>Table1[[#This Row],[74,9 км_]]-Table1[[#Totals],[74,9 км_]]</f>
        <v>2.4965277777777795E-2</v>
      </c>
      <c r="CD90" s="1">
        <f>Table1[[#This Row],[84,1 км_]]-Table1[[#Totals],[84,1 км_]]</f>
        <v>2.7129629629629642E-2</v>
      </c>
      <c r="CE90" s="1">
        <f>Table1[[#This Row],[86,6 км_]]-Table1[[#Totals],[86,6 км_]]</f>
        <v>2.7754629629629657E-2</v>
      </c>
      <c r="CF90" s="1">
        <f>Table1[[#This Row],[90 км_]]-Table1[[#Totals],[90 км_]]</f>
        <v>2.8611111111111115E-2</v>
      </c>
      <c r="CG90" s="1">
        <f>Table1[[#This Row],[T2]]-Table1[[#Totals],[T2]]</f>
        <v>2.9247685185185182E-2</v>
      </c>
      <c r="CH90" s="1">
        <f>Table1[[#This Row],[1 км_]]-Table1[[#Totals],[1 км_]]</f>
        <v>3.0659722222222213E-2</v>
      </c>
      <c r="CI90" s="1">
        <f>Table1[[#This Row],[3,5 км_]]-Table1[[#Totals],[3,5 км_]]</f>
        <v>3.3854166666666671E-2</v>
      </c>
      <c r="CJ90" s="1">
        <f>Table1[[#This Row],[6 км_]]-Table1[[#Totals],[6 км_]]</f>
        <v>3.6388888888888887E-2</v>
      </c>
      <c r="CK90" s="1">
        <f>Table1[[#This Row],[8,5 км_]]-Table1[[#Totals],[8,5 км_]]</f>
        <v>3.888888888888889E-2</v>
      </c>
      <c r="CL90" s="1">
        <f>Table1[[#This Row],[10,5 км_]]-Table1[[#Totals],[10,5 км_]]</f>
        <v>4.0567129629629634E-2</v>
      </c>
      <c r="CM90" s="1">
        <f>Table1[[#This Row],[11,5 км_]]-Table1[[#Totals],[11,5 км_]]</f>
        <v>4.2002314814814812E-2</v>
      </c>
      <c r="CN90" s="1">
        <f>Table1[[#This Row],[14 км_]]-Table1[[#Totals],[14 км_]]</f>
        <v>4.5115740740740734E-2</v>
      </c>
      <c r="CO90" s="1">
        <f>Table1[[#This Row],[16,5 км_]]-Table1[[#Totals],[16,5 км_]]</f>
        <v>4.7476851851851853E-2</v>
      </c>
      <c r="CP90" s="1">
        <f>Table1[[#This Row],[19 км_]]-Table1[[#Totals],[19 км_]]</f>
        <v>4.9895833333333306E-2</v>
      </c>
      <c r="CQ90" s="1">
        <f>Table1[[#This Row],[21,1 км_]]-Table1[[#Totals],[21,1 км_]]</f>
        <v>5.1666666666666639E-2</v>
      </c>
    </row>
    <row r="91" spans="1:95" x14ac:dyDescent="0.2">
      <c r="A91">
        <v>90</v>
      </c>
      <c r="B91">
        <v>123</v>
      </c>
      <c r="C91" t="s">
        <v>206</v>
      </c>
      <c r="D91" t="s">
        <v>207</v>
      </c>
      <c r="E91">
        <v>49</v>
      </c>
      <c r="F91" t="s">
        <v>46</v>
      </c>
      <c r="G91" t="s">
        <v>208</v>
      </c>
      <c r="H91" t="s">
        <v>200</v>
      </c>
      <c r="I91" s="1">
        <v>2.5590277777777778E-2</v>
      </c>
      <c r="J91" s="1">
        <v>2.7245370370370368E-2</v>
      </c>
      <c r="K91" s="1">
        <v>2.0231481481481482E-2</v>
      </c>
      <c r="L91" s="1">
        <f>SUM(Table1[[#This Row],[T1]],Table1[[#This Row],[16 км]])</f>
        <v>4.7476851851851853E-2</v>
      </c>
      <c r="M91" s="1">
        <v>2.3136574074074077E-2</v>
      </c>
      <c r="N91" s="1">
        <f>SUM(Table1[[#This Row],[T1]],Table1[[#This Row],[18,5 км]])</f>
        <v>5.0381944444444444E-2</v>
      </c>
      <c r="O91" s="1">
        <v>2.8344907407407412E-2</v>
      </c>
      <c r="P91" s="1">
        <f>SUM(Table1[[#This Row],[T1]],Table1[[#This Row],[22,7 км]])</f>
        <v>5.559027777777778E-2</v>
      </c>
      <c r="Q91" s="1">
        <v>4.9201388888888892E-2</v>
      </c>
      <c r="R91" s="1">
        <f>SUM(Table1[[#This Row],[T1]],Table1[[#This Row],[38,7 км]])</f>
        <v>7.6446759259259256E-2</v>
      </c>
      <c r="S91" s="1">
        <v>5.2048611111111108E-2</v>
      </c>
      <c r="T91" s="1">
        <f>SUM(Table1[[#This Row],[T1]],Table1[[#This Row],[41,2 км]])</f>
        <v>7.9293981481481479E-2</v>
      </c>
      <c r="U91" s="1">
        <v>5.7418981481481481E-2</v>
      </c>
      <c r="V91" s="1">
        <f>SUM(Table1[[#This Row],[T1]],Table1[[#This Row],[45,4 км]])</f>
        <v>8.4664351851851852E-2</v>
      </c>
      <c r="W91" s="1">
        <v>6.0810185185185182E-2</v>
      </c>
      <c r="X91" s="1">
        <f>SUM(Table1[[#This Row],[T1]],Table1[[#This Row],[48,2 км]])</f>
        <v>8.8055555555555554E-2</v>
      </c>
      <c r="Y91" s="1">
        <v>6.581018518518518E-2</v>
      </c>
      <c r="Z91" s="1">
        <f>SUM(Table1[[#This Row],[T1]],Table1[[#This Row],[52,2 км]])</f>
        <v>9.3055555555555544E-2</v>
      </c>
      <c r="AA91" s="1">
        <v>7.8611111111111118E-2</v>
      </c>
      <c r="AB91" s="1">
        <f>SUM(Table1[[#This Row],[T1]],Table1[[#This Row],[61,4 км]])</f>
        <v>0.10585648148148148</v>
      </c>
      <c r="AC91" s="1">
        <v>8.1469907407407408E-2</v>
      </c>
      <c r="AD91" s="1">
        <f>SUM(Table1[[#This Row],[T1]],Table1[[#This Row],[63,9 км]])</f>
        <v>0.10871527777777777</v>
      </c>
      <c r="AE91" s="1">
        <v>8.6736111111111111E-2</v>
      </c>
      <c r="AF91" s="1">
        <f>SUM(Table1[[#This Row],[T1]],Table1[[#This Row],[68,1 км]])</f>
        <v>0.11398148148148148</v>
      </c>
      <c r="AG91" s="1">
        <v>9.0138888888888893E-2</v>
      </c>
      <c r="AH91" s="1">
        <f>SUM(Table1[[#This Row],[T1]],Table1[[#This Row],[70,9 км]])</f>
        <v>0.11738425925925926</v>
      </c>
      <c r="AI91" s="1">
        <v>9.5185185185185192E-2</v>
      </c>
      <c r="AJ91" s="1">
        <f>SUM(Table1[[#This Row],[T1]],Table1[[#This Row],[74,9 км]])</f>
        <v>0.12243055555555556</v>
      </c>
      <c r="AK91" s="1">
        <v>0.10789351851851851</v>
      </c>
      <c r="AL91" s="1">
        <f>SUM(Table1[[#This Row],[T1]],Table1[[#This Row],[84,1 км]])</f>
        <v>0.13513888888888889</v>
      </c>
      <c r="AM91" s="1">
        <v>0.11086805555555555</v>
      </c>
      <c r="AN91" s="1">
        <f>SUM(Table1[[#This Row],[T1]],Table1[[#This Row],[86,6 км]])</f>
        <v>0.13811342592592593</v>
      </c>
      <c r="AO91" s="1">
        <v>0.11436342592592592</v>
      </c>
      <c r="AP91" s="1">
        <f>SUM(Table1[[#This Row],[T1]],Table1[[#This Row],[90 км]])</f>
        <v>0.1416087962962963</v>
      </c>
      <c r="AQ91" s="1">
        <v>0.1416087962962963</v>
      </c>
      <c r="AR91" s="1">
        <v>0.14387731481481481</v>
      </c>
      <c r="AS91" s="1">
        <v>4.6759259259259263E-3</v>
      </c>
      <c r="AT91" s="1">
        <f>SUM(Table1[[#This Row],[T2]],Table1[[#This Row],[1 км]])</f>
        <v>0.14855324074074072</v>
      </c>
      <c r="AU91" s="1">
        <v>1.503472222222222E-2</v>
      </c>
      <c r="AV91" s="1">
        <f>SUM(Table1[[#This Row],[T2]],Table1[[#This Row],[3,5 км]])</f>
        <v>0.15891203703703702</v>
      </c>
      <c r="AW91" s="1">
        <v>2.255787037037037E-2</v>
      </c>
      <c r="AX91" s="1">
        <f>SUM(Table1[[#This Row],[T2]],Table1[[#This Row],[6 км]])</f>
        <v>0.16643518518518519</v>
      </c>
      <c r="AY91" s="1">
        <v>3.0555555555555555E-2</v>
      </c>
      <c r="AZ91" s="1">
        <f>SUM(Table1[[#This Row],[T2]],Table1[[#This Row],[8,5 км]])</f>
        <v>0.17443287037037036</v>
      </c>
      <c r="BA91" s="1">
        <v>3.6145833333333328E-2</v>
      </c>
      <c r="BB91" s="1">
        <f>SUM(Table1[[#This Row],[T2]],Table1[[#This Row],[10,5 км]])</f>
        <v>0.18002314814814813</v>
      </c>
      <c r="BC91" s="1">
        <v>4.0925925925925928E-2</v>
      </c>
      <c r="BD91" s="1">
        <f>SUM(Table1[[#This Row],[T2]],Table1[[#This Row],[11,5 км]])</f>
        <v>0.18480324074074073</v>
      </c>
      <c r="BE91" s="1">
        <v>5.1701388888888887E-2</v>
      </c>
      <c r="BF91" s="1">
        <f>SUM(Table1[[#This Row],[T2]],Table1[[#This Row],[14 км]])</f>
        <v>0.1955787037037037</v>
      </c>
      <c r="BG91" s="1">
        <v>5.9687500000000004E-2</v>
      </c>
      <c r="BH91" s="1">
        <f>SUM(Table1[[#This Row],[T2]],Table1[[#This Row],[16,5 км]])</f>
        <v>0.20356481481481481</v>
      </c>
      <c r="BI91" s="1">
        <v>6.7870370370370373E-2</v>
      </c>
      <c r="BJ91" s="1">
        <f>SUM(Table1[[#This Row],[T2]],Table1[[#This Row],[19 км]])</f>
        <v>0.21174768518518516</v>
      </c>
      <c r="BK91" s="1">
        <v>7.3564814814814819E-2</v>
      </c>
      <c r="BL91" s="1">
        <f>SUM(Table1[[#This Row],[T2]],Table1[[#This Row],[Финиш]])</f>
        <v>0.21744212962962961</v>
      </c>
      <c r="BM91" s="1">
        <v>0.21744212962962964</v>
      </c>
      <c r="BN91" s="1">
        <v>0</v>
      </c>
      <c r="BO91" s="1">
        <f>Table1[[#This Row],[Плавание]]-Table1[[#Totals],[Плавание]]</f>
        <v>7.9861111111111105E-3</v>
      </c>
      <c r="BP91" s="1">
        <f>Table1[[#This Row],[T1]]-Table1[[#Totals],[T1]]</f>
        <v>8.5879629629629604E-3</v>
      </c>
      <c r="BQ91" s="1">
        <f>Table1[[#This Row],[16 км_]]-Table1[[#Totals],[16 км_]]</f>
        <v>1.1909722222222224E-2</v>
      </c>
      <c r="BR91" s="1">
        <f>Table1[[#This Row],[18,5 км_]]-Table1[[#Totals],[18,5 км_]]</f>
        <v>1.2465277777777777E-2</v>
      </c>
      <c r="BS91" s="1">
        <f>Table1[[#This Row],[22,7 км_]]-Table1[[#Totals],[22,7 км_]]</f>
        <v>1.3553240740740741E-2</v>
      </c>
      <c r="BT91" s="1">
        <f>Table1[[#This Row],[38,7 км_]]-Table1[[#Totals],[38,7 км_]]</f>
        <v>1.7858796296296289E-2</v>
      </c>
      <c r="BU91" s="1">
        <f>Table1[[#This Row],[41,2 км_]]-Table1[[#Totals],[41,2 км_]]</f>
        <v>1.8344907407407407E-2</v>
      </c>
      <c r="BV91" s="1">
        <f>Table1[[#This Row],[45,4 км_]]-Table1[[#Totals],[45,4 км_]]</f>
        <v>1.950231481481482E-2</v>
      </c>
      <c r="BW91" s="1">
        <f>Table1[[#This Row],[48,2 км_]]-Table1[[#Totals],[48,2 км_]]</f>
        <v>2.0208333333333328E-2</v>
      </c>
      <c r="BX91" s="1">
        <f>Table1[[#This Row],[52,2 км_]]-Table1[[#Totals],[52,2 км_]]</f>
        <v>2.1238425925925911E-2</v>
      </c>
      <c r="BY91" s="1">
        <f>Table1[[#This Row],[61,4 км_]]-Table1[[#Totals],[61,4 км_]]</f>
        <v>2.4085648148148134E-2</v>
      </c>
      <c r="BZ91" s="1">
        <f>Table1[[#This Row],[63,9 км_]]-Table1[[#Totals],[63,9 км_]]</f>
        <v>2.4548611111111104E-2</v>
      </c>
      <c r="CA91" s="1">
        <f>Table1[[#This Row],[68,1 км_]]-Table1[[#Totals],[68,1 км_]]</f>
        <v>2.5393518518518524E-2</v>
      </c>
      <c r="CB91" s="1">
        <f>Table1[[#This Row],[70,9 км_]]-Table1[[#Totals],[70,9 км_]]</f>
        <v>2.5914351851851855E-2</v>
      </c>
      <c r="CC91" s="1">
        <f>Table1[[#This Row],[74,9 км_]]-Table1[[#Totals],[74,9 км_]]</f>
        <v>2.6724537037037047E-2</v>
      </c>
      <c r="CD91" s="1">
        <f>Table1[[#This Row],[84,1 км_]]-Table1[[#Totals],[84,1 км_]]</f>
        <v>2.8819444444444453E-2</v>
      </c>
      <c r="CE91" s="1">
        <f>Table1[[#This Row],[86,6 км_]]-Table1[[#Totals],[86,6 км_]]</f>
        <v>2.9467592592592601E-2</v>
      </c>
      <c r="CF91" s="1">
        <f>Table1[[#This Row],[90 км_]]-Table1[[#Totals],[90 км_]]</f>
        <v>3.0254629629629631E-2</v>
      </c>
      <c r="CG91" s="1">
        <f>Table1[[#This Row],[T2]]-Table1[[#Totals],[T2]]</f>
        <v>3.1331018518518508E-2</v>
      </c>
      <c r="CH91" s="1">
        <f>Table1[[#This Row],[1 км_]]-Table1[[#Totals],[1 км_]]</f>
        <v>3.2696759259259245E-2</v>
      </c>
      <c r="CI91" s="1">
        <f>Table1[[#This Row],[3,5 км_]]-Table1[[#Totals],[3,5 км_]]</f>
        <v>3.5439814814814799E-2</v>
      </c>
      <c r="CJ91" s="1">
        <f>Table1[[#This Row],[6 км_]]-Table1[[#Totals],[6 км_]]</f>
        <v>3.771990740740741E-2</v>
      </c>
      <c r="CK91" s="1">
        <f>Table1[[#This Row],[8,5 км_]]-Table1[[#Totals],[8,5 км_]]</f>
        <v>4.0023148148148141E-2</v>
      </c>
      <c r="CL91" s="1">
        <f>Table1[[#This Row],[10,5 км_]]-Table1[[#Totals],[10,5 км_]]</f>
        <v>4.1643518518518496E-2</v>
      </c>
      <c r="CM91" s="1">
        <f>Table1[[#This Row],[11,5 км_]]-Table1[[#Totals],[11,5 км_]]</f>
        <v>4.303240740740738E-2</v>
      </c>
      <c r="CN91" s="1">
        <f>Table1[[#This Row],[14 км_]]-Table1[[#Totals],[14 км_]]</f>
        <v>4.6099537037037036E-2</v>
      </c>
      <c r="CO91" s="1">
        <f>Table1[[#This Row],[16,5 км_]]-Table1[[#Totals],[16,5 км_]]</f>
        <v>4.8564814814814811E-2</v>
      </c>
      <c r="CP91" s="1">
        <f>Table1[[#This Row],[19 км_]]-Table1[[#Totals],[19 км_]]</f>
        <v>5.0752314814814792E-2</v>
      </c>
      <c r="CQ91" s="1">
        <f>Table1[[#This Row],[21,1 км_]]-Table1[[#Totals],[21,1 км_]]</f>
        <v>5.2106481481481448E-2</v>
      </c>
    </row>
    <row r="92" spans="1:95" x14ac:dyDescent="0.2">
      <c r="A92">
        <v>91</v>
      </c>
      <c r="B92">
        <v>124</v>
      </c>
      <c r="C92" t="s">
        <v>209</v>
      </c>
      <c r="D92" t="s">
        <v>210</v>
      </c>
      <c r="E92">
        <v>47</v>
      </c>
      <c r="F92" t="s">
        <v>46</v>
      </c>
      <c r="G92" t="s">
        <v>67</v>
      </c>
      <c r="H92" t="s">
        <v>200</v>
      </c>
      <c r="I92" s="1">
        <v>2.6006944444444447E-2</v>
      </c>
      <c r="J92" s="1">
        <v>2.8321759259259258E-2</v>
      </c>
      <c r="K92" s="1">
        <v>2.1041666666666667E-2</v>
      </c>
      <c r="L92" s="1">
        <f>SUM(Table1[[#This Row],[T1]],Table1[[#This Row],[16 км]])</f>
        <v>4.9363425925925922E-2</v>
      </c>
      <c r="M92" s="1">
        <v>2.4085648148148148E-2</v>
      </c>
      <c r="N92" s="1">
        <f>SUM(Table1[[#This Row],[T1]],Table1[[#This Row],[18,5 км]])</f>
        <v>5.2407407407407403E-2</v>
      </c>
      <c r="O92" s="1">
        <v>2.943287037037037E-2</v>
      </c>
      <c r="P92" s="1">
        <f>SUM(Table1[[#This Row],[T1]],Table1[[#This Row],[22,7 км]])</f>
        <v>5.7754629629629628E-2</v>
      </c>
      <c r="Q92" s="1">
        <v>5.0300925925925923E-2</v>
      </c>
      <c r="R92" s="1">
        <f>SUM(Table1[[#This Row],[T1]],Table1[[#This Row],[38,7 км]])</f>
        <v>7.8622685185185184E-2</v>
      </c>
      <c r="S92" s="1">
        <v>5.3379629629629631E-2</v>
      </c>
      <c r="T92" s="1">
        <f>SUM(Table1[[#This Row],[T1]],Table1[[#This Row],[41,2 км]])</f>
        <v>8.1701388888888893E-2</v>
      </c>
      <c r="U92" s="1">
        <v>5.8842592592592592E-2</v>
      </c>
      <c r="V92" s="1">
        <f>SUM(Table1[[#This Row],[T1]],Table1[[#This Row],[45,4 км]])</f>
        <v>8.7164351851851854E-2</v>
      </c>
      <c r="W92" s="1">
        <v>6.2303240740740735E-2</v>
      </c>
      <c r="X92" s="1">
        <f>SUM(Table1[[#This Row],[T1]],Table1[[#This Row],[48,2 км]])</f>
        <v>9.0624999999999997E-2</v>
      </c>
      <c r="Y92" s="1">
        <v>6.7384259259259269E-2</v>
      </c>
      <c r="Z92" s="1">
        <f>SUM(Table1[[#This Row],[T1]],Table1[[#This Row],[52,2 км]])</f>
        <v>9.5706018518518524E-2</v>
      </c>
      <c r="AA92" s="1">
        <v>8.0196759259259259E-2</v>
      </c>
      <c r="AB92" s="1">
        <f>SUM(Table1[[#This Row],[T1]],Table1[[#This Row],[61,4 км]])</f>
        <v>0.10851851851851851</v>
      </c>
      <c r="AC92" s="1">
        <v>8.3159722222222218E-2</v>
      </c>
      <c r="AD92" s="1">
        <f>SUM(Table1[[#This Row],[T1]],Table1[[#This Row],[63,9 км]])</f>
        <v>0.11148148148148147</v>
      </c>
      <c r="AE92" s="1">
        <v>8.8506944444444444E-2</v>
      </c>
      <c r="AF92" s="1">
        <f>SUM(Table1[[#This Row],[T1]],Table1[[#This Row],[68,1 км]])</f>
        <v>0.1168287037037037</v>
      </c>
      <c r="AG92" s="1">
        <v>9.194444444444444E-2</v>
      </c>
      <c r="AH92" s="1">
        <f>SUM(Table1[[#This Row],[T1]],Table1[[#This Row],[70,9 км]])</f>
        <v>0.12026620370370369</v>
      </c>
      <c r="AI92" s="1">
        <v>9.6863425925925936E-2</v>
      </c>
      <c r="AJ92" s="1">
        <f>SUM(Table1[[#This Row],[T1]],Table1[[#This Row],[74,9 км]])</f>
        <v>0.1251851851851852</v>
      </c>
      <c r="AK92" s="1">
        <v>0.10943287037037037</v>
      </c>
      <c r="AL92" s="1">
        <f>SUM(Table1[[#This Row],[T1]],Table1[[#This Row],[84,1 км]])</f>
        <v>0.13775462962962964</v>
      </c>
      <c r="AM92" s="1">
        <v>0.11234953703703704</v>
      </c>
      <c r="AN92" s="1">
        <f>SUM(Table1[[#This Row],[T1]],Table1[[#This Row],[86,6 км]])</f>
        <v>0.14067129629629629</v>
      </c>
      <c r="AO92" s="1">
        <v>0.11582175925925926</v>
      </c>
      <c r="AP92" s="1">
        <f>SUM(Table1[[#This Row],[T1]],Table1[[#This Row],[90 км]])</f>
        <v>0.14414351851851853</v>
      </c>
      <c r="AQ92" s="1">
        <v>0.14413194444444444</v>
      </c>
      <c r="AR92" s="1">
        <v>0.14550925925925925</v>
      </c>
      <c r="AS92" s="1">
        <v>4.4907407407407405E-3</v>
      </c>
      <c r="AT92" s="1">
        <f>SUM(Table1[[#This Row],[T2]],Table1[[#This Row],[1 км]])</f>
        <v>0.15</v>
      </c>
      <c r="AU92" s="1">
        <v>1.4618055555555556E-2</v>
      </c>
      <c r="AV92" s="1">
        <f>SUM(Table1[[#This Row],[T2]],Table1[[#This Row],[3,5 км]])</f>
        <v>0.16012731481481482</v>
      </c>
      <c r="AW92" s="1">
        <v>2.1851851851851848E-2</v>
      </c>
      <c r="AX92" s="1">
        <f>SUM(Table1[[#This Row],[T2]],Table1[[#This Row],[6 км]])</f>
        <v>0.1673611111111111</v>
      </c>
      <c r="AY92" s="1">
        <v>3.0381944444444444E-2</v>
      </c>
      <c r="AZ92" s="1">
        <f>SUM(Table1[[#This Row],[T2]],Table1[[#This Row],[8,5 км]])</f>
        <v>0.1758912037037037</v>
      </c>
      <c r="BA92" s="1">
        <v>3.5740740740740747E-2</v>
      </c>
      <c r="BB92" s="1">
        <f>SUM(Table1[[#This Row],[T2]],Table1[[#This Row],[10,5 км]])</f>
        <v>0.18124999999999999</v>
      </c>
      <c r="BC92" s="1">
        <v>4.024305555555556E-2</v>
      </c>
      <c r="BD92" s="1">
        <f>SUM(Table1[[#This Row],[T2]],Table1[[#This Row],[11,5 км]])</f>
        <v>0.1857523148148148</v>
      </c>
      <c r="BE92" s="1">
        <v>5.0879629629629629E-2</v>
      </c>
      <c r="BF92" s="1">
        <f>SUM(Table1[[#This Row],[T2]],Table1[[#This Row],[14 км]])</f>
        <v>0.19638888888888889</v>
      </c>
      <c r="BG92" s="1">
        <v>5.8379629629629635E-2</v>
      </c>
      <c r="BH92" s="1">
        <f>SUM(Table1[[#This Row],[T2]],Table1[[#This Row],[16,5 км]])</f>
        <v>0.2038888888888889</v>
      </c>
      <c r="BI92" s="1">
        <v>6.6435185185185194E-2</v>
      </c>
      <c r="BJ92" s="1">
        <f>SUM(Table1[[#This Row],[T2]],Table1[[#This Row],[19 км]])</f>
        <v>0.21194444444444444</v>
      </c>
      <c r="BK92" s="1">
        <v>7.1944444444444436E-2</v>
      </c>
      <c r="BL92" s="1">
        <f>SUM(Table1[[#This Row],[T2]],Table1[[#This Row],[Финиш]])</f>
        <v>0.2174537037037037</v>
      </c>
      <c r="BM92" s="1">
        <v>0.21746527777777777</v>
      </c>
      <c r="BN92" s="1">
        <v>0</v>
      </c>
      <c r="BO92" s="1">
        <f>Table1[[#This Row],[Плавание]]-Table1[[#Totals],[Плавание]]</f>
        <v>8.4027777777777798E-3</v>
      </c>
      <c r="BP92" s="1">
        <f>Table1[[#This Row],[T1]]-Table1[[#Totals],[T1]]</f>
        <v>9.6643518518518511E-3</v>
      </c>
      <c r="BQ92" s="1">
        <f>Table1[[#This Row],[16 км_]]-Table1[[#Totals],[16 км_]]</f>
        <v>1.3796296296296293E-2</v>
      </c>
      <c r="BR92" s="1">
        <f>Table1[[#This Row],[18,5 км_]]-Table1[[#Totals],[18,5 км_]]</f>
        <v>1.4490740740740735E-2</v>
      </c>
      <c r="BS92" s="1">
        <f>Table1[[#This Row],[22,7 км_]]-Table1[[#Totals],[22,7 км_]]</f>
        <v>1.5717592592592589E-2</v>
      </c>
      <c r="BT92" s="1">
        <f>Table1[[#This Row],[38,7 км_]]-Table1[[#Totals],[38,7 км_]]</f>
        <v>2.0034722222222218E-2</v>
      </c>
      <c r="BU92" s="1">
        <f>Table1[[#This Row],[41,2 км_]]-Table1[[#Totals],[41,2 км_]]</f>
        <v>2.0752314814814821E-2</v>
      </c>
      <c r="BV92" s="1">
        <f>Table1[[#This Row],[45,4 км_]]-Table1[[#Totals],[45,4 км_]]</f>
        <v>2.2002314814814822E-2</v>
      </c>
      <c r="BW92" s="1">
        <f>Table1[[#This Row],[48,2 км_]]-Table1[[#Totals],[48,2 км_]]</f>
        <v>2.2777777777777772E-2</v>
      </c>
      <c r="BX92" s="1">
        <f>Table1[[#This Row],[52,2 км_]]-Table1[[#Totals],[52,2 км_]]</f>
        <v>2.388888888888889E-2</v>
      </c>
      <c r="BY92" s="1">
        <f>Table1[[#This Row],[61,4 км_]]-Table1[[#Totals],[61,4 км_]]</f>
        <v>2.6747685185185166E-2</v>
      </c>
      <c r="BZ92" s="1">
        <f>Table1[[#This Row],[63,9 км_]]-Table1[[#Totals],[63,9 км_]]</f>
        <v>2.7314814814814806E-2</v>
      </c>
      <c r="CA92" s="1">
        <f>Table1[[#This Row],[68,1 км_]]-Table1[[#Totals],[68,1 км_]]</f>
        <v>2.8240740740740747E-2</v>
      </c>
      <c r="CB92" s="1">
        <f>Table1[[#This Row],[70,9 км_]]-Table1[[#Totals],[70,9 км_]]</f>
        <v>2.8796296296296292E-2</v>
      </c>
      <c r="CC92" s="1">
        <f>Table1[[#This Row],[74,9 км_]]-Table1[[#Totals],[74,9 км_]]</f>
        <v>2.9479166666666695E-2</v>
      </c>
      <c r="CD92" s="1">
        <f>Table1[[#This Row],[84,1 км_]]-Table1[[#Totals],[84,1 км_]]</f>
        <v>3.1435185185185205E-2</v>
      </c>
      <c r="CE92" s="1">
        <f>Table1[[#This Row],[86,6 км_]]-Table1[[#Totals],[86,6 км_]]</f>
        <v>3.2025462962962964E-2</v>
      </c>
      <c r="CF92" s="1">
        <f>Table1[[#This Row],[90 км_]]-Table1[[#Totals],[90 км_]]</f>
        <v>3.2789351851851861E-2</v>
      </c>
      <c r="CG92" s="1">
        <f>Table1[[#This Row],[T2]]-Table1[[#Totals],[T2]]</f>
        <v>3.2962962962962958E-2</v>
      </c>
      <c r="CH92" s="1">
        <f>Table1[[#This Row],[1 км_]]-Table1[[#Totals],[1 км_]]</f>
        <v>3.4143518518518517E-2</v>
      </c>
      <c r="CI92" s="1">
        <f>Table1[[#This Row],[3,5 км_]]-Table1[[#Totals],[3,5 км_]]</f>
        <v>3.66550925925926E-2</v>
      </c>
      <c r="CJ92" s="1">
        <f>Table1[[#This Row],[6 км_]]-Table1[[#Totals],[6 км_]]</f>
        <v>3.8645833333333324E-2</v>
      </c>
      <c r="CK92" s="1">
        <f>Table1[[#This Row],[8,5 км_]]-Table1[[#Totals],[8,5 км_]]</f>
        <v>4.148148148148148E-2</v>
      </c>
      <c r="CL92" s="1">
        <f>Table1[[#This Row],[10,5 км_]]-Table1[[#Totals],[10,5 км_]]</f>
        <v>4.2870370370370364E-2</v>
      </c>
      <c r="CM92" s="1">
        <f>Table1[[#This Row],[11,5 км_]]-Table1[[#Totals],[11,5 км_]]</f>
        <v>4.3981481481481455E-2</v>
      </c>
      <c r="CN92" s="1">
        <f>Table1[[#This Row],[14 км_]]-Table1[[#Totals],[14 км_]]</f>
        <v>4.6909722222222228E-2</v>
      </c>
      <c r="CO92" s="1">
        <f>Table1[[#This Row],[16,5 км_]]-Table1[[#Totals],[16,5 км_]]</f>
        <v>4.8888888888888898E-2</v>
      </c>
      <c r="CP92" s="1">
        <f>Table1[[#This Row],[19 км_]]-Table1[[#Totals],[19 км_]]</f>
        <v>5.0949074074074063E-2</v>
      </c>
      <c r="CQ92" s="1">
        <f>Table1[[#This Row],[21,1 км_]]-Table1[[#Totals],[21,1 км_]]</f>
        <v>5.2118055555555542E-2</v>
      </c>
    </row>
    <row r="93" spans="1:95" x14ac:dyDescent="0.2">
      <c r="A93">
        <v>92</v>
      </c>
      <c r="B93">
        <v>66</v>
      </c>
      <c r="C93" t="s">
        <v>211</v>
      </c>
      <c r="D93" t="s">
        <v>212</v>
      </c>
      <c r="E93">
        <v>33</v>
      </c>
      <c r="F93" t="s">
        <v>41</v>
      </c>
      <c r="G93" t="s">
        <v>50</v>
      </c>
      <c r="H93" t="s">
        <v>47</v>
      </c>
      <c r="I93" s="1">
        <v>2.6041666666666668E-2</v>
      </c>
      <c r="J93" s="1">
        <v>2.7488425925925927E-2</v>
      </c>
      <c r="K93" s="1">
        <v>2.0081018518518519E-2</v>
      </c>
      <c r="L93" s="1">
        <f>SUM(Table1[[#This Row],[T1]],Table1[[#This Row],[16 км]])</f>
        <v>4.7569444444444442E-2</v>
      </c>
      <c r="M93" s="1">
        <v>2.2766203703703702E-2</v>
      </c>
      <c r="N93" s="1">
        <f>SUM(Table1[[#This Row],[T1]],Table1[[#This Row],[18,5 км]])</f>
        <v>5.0254629629629628E-2</v>
      </c>
      <c r="O93" s="1">
        <v>2.7708333333333331E-2</v>
      </c>
      <c r="P93" s="1">
        <f>SUM(Table1[[#This Row],[T1]],Table1[[#This Row],[22,7 км]])</f>
        <v>5.5196759259259258E-2</v>
      </c>
      <c r="Q93" s="1">
        <v>4.7256944444444449E-2</v>
      </c>
      <c r="R93" s="1">
        <f>SUM(Table1[[#This Row],[T1]],Table1[[#This Row],[38,7 км]])</f>
        <v>7.4745370370370379E-2</v>
      </c>
      <c r="S93" s="1">
        <v>4.9930555555555554E-2</v>
      </c>
      <c r="T93" s="1">
        <f>SUM(Table1[[#This Row],[T1]],Table1[[#This Row],[41,2 км]])</f>
        <v>7.7418981481481478E-2</v>
      </c>
      <c r="U93" s="1">
        <v>5.4895833333333331E-2</v>
      </c>
      <c r="V93" s="1">
        <f>SUM(Table1[[#This Row],[T1]],Table1[[#This Row],[45,4 км]])</f>
        <v>8.2384259259259254E-2</v>
      </c>
      <c r="W93" s="1">
        <v>5.8171296296296297E-2</v>
      </c>
      <c r="X93" s="1">
        <f>SUM(Table1[[#This Row],[T1]],Table1[[#This Row],[48,2 км]])</f>
        <v>8.565972222222222E-2</v>
      </c>
      <c r="Y93" s="1">
        <v>6.2974537037037037E-2</v>
      </c>
      <c r="Z93" s="1">
        <f>SUM(Table1[[#This Row],[T1]],Table1[[#This Row],[52,2 км]])</f>
        <v>9.0462962962962967E-2</v>
      </c>
      <c r="AA93" s="1">
        <v>7.5069444444444453E-2</v>
      </c>
      <c r="AB93" s="1">
        <f>SUM(Table1[[#This Row],[T1]],Table1[[#This Row],[61,4 км]])</f>
        <v>0.10255787037037038</v>
      </c>
      <c r="AC93" s="1">
        <v>7.7928240740740742E-2</v>
      </c>
      <c r="AD93" s="1">
        <f>SUM(Table1[[#This Row],[T1]],Table1[[#This Row],[63,9 км]])</f>
        <v>0.10541666666666667</v>
      </c>
      <c r="AE93" s="1">
        <v>8.2986111111111108E-2</v>
      </c>
      <c r="AF93" s="1">
        <f>SUM(Table1[[#This Row],[T1]],Table1[[#This Row],[68,1 км]])</f>
        <v>0.11047453703703704</v>
      </c>
      <c r="AG93" s="1">
        <v>8.6307870370370368E-2</v>
      </c>
      <c r="AH93" s="1">
        <f>SUM(Table1[[#This Row],[T1]],Table1[[#This Row],[70,9 км]])</f>
        <v>0.1137962962962963</v>
      </c>
      <c r="AI93" s="1">
        <v>9.1145833333333329E-2</v>
      </c>
      <c r="AJ93" s="1">
        <f>SUM(Table1[[#This Row],[T1]],Table1[[#This Row],[74,9 км]])</f>
        <v>0.11863425925925926</v>
      </c>
      <c r="AK93" s="1">
        <v>0.10359953703703705</v>
      </c>
      <c r="AL93" s="1">
        <f>SUM(Table1[[#This Row],[T1]],Table1[[#This Row],[84,1 км]])</f>
        <v>0.13108796296296296</v>
      </c>
      <c r="AM93" s="1">
        <v>0.10642361111111111</v>
      </c>
      <c r="AN93" s="1">
        <f>SUM(Table1[[#This Row],[T1]],Table1[[#This Row],[86,6 км]])</f>
        <v>0.13391203703703702</v>
      </c>
      <c r="AO93" s="1">
        <v>0.1097800925925926</v>
      </c>
      <c r="AP93" s="1">
        <f>SUM(Table1[[#This Row],[T1]],Table1[[#This Row],[90 км]])</f>
        <v>0.13726851851851851</v>
      </c>
      <c r="AQ93" s="1">
        <v>0.13726851851851851</v>
      </c>
      <c r="AR93" s="1">
        <v>0.13899305555555555</v>
      </c>
      <c r="AS93" s="1">
        <v>4.386574074074074E-3</v>
      </c>
      <c r="AT93" s="1">
        <f>SUM(Table1[[#This Row],[T2]],Table1[[#This Row],[1 км]])</f>
        <v>0.14337962962962963</v>
      </c>
      <c r="AU93" s="1">
        <v>1.4976851851851852E-2</v>
      </c>
      <c r="AV93" s="1">
        <f>SUM(Table1[[#This Row],[T2]],Table1[[#This Row],[3,5 км]])</f>
        <v>0.1539699074074074</v>
      </c>
      <c r="AW93" s="1">
        <v>2.3101851851851849E-2</v>
      </c>
      <c r="AX93" s="1">
        <f>SUM(Table1[[#This Row],[T2]],Table1[[#This Row],[6 км]])</f>
        <v>0.1620949074074074</v>
      </c>
      <c r="AY93" s="1">
        <v>3.1817129629629633E-2</v>
      </c>
      <c r="AZ93" s="1">
        <f>SUM(Table1[[#This Row],[T2]],Table1[[#This Row],[8,5 км]])</f>
        <v>0.17081018518518518</v>
      </c>
      <c r="BA93" s="1">
        <v>3.7905092592592594E-2</v>
      </c>
      <c r="BB93" s="1">
        <f>SUM(Table1[[#This Row],[T2]],Table1[[#This Row],[10,5 км]])</f>
        <v>0.17689814814814814</v>
      </c>
      <c r="BC93" s="1">
        <v>4.3229166666666673E-2</v>
      </c>
      <c r="BD93" s="1">
        <f>SUM(Table1[[#This Row],[T2]],Table1[[#This Row],[11,5 км]])</f>
        <v>0.18222222222222223</v>
      </c>
      <c r="BE93" s="1">
        <v>5.5115740740740743E-2</v>
      </c>
      <c r="BF93" s="1">
        <f>SUM(Table1[[#This Row],[T2]],Table1[[#This Row],[14 км]])</f>
        <v>0.19410879629629629</v>
      </c>
      <c r="BG93" s="1">
        <v>6.3981481481481486E-2</v>
      </c>
      <c r="BH93" s="1">
        <f>SUM(Table1[[#This Row],[T2]],Table1[[#This Row],[16,5 км]])</f>
        <v>0.20297453703703705</v>
      </c>
      <c r="BI93" s="1">
        <v>7.2499999999999995E-2</v>
      </c>
      <c r="BJ93" s="1">
        <f>SUM(Table1[[#This Row],[T2]],Table1[[#This Row],[19 км]])</f>
        <v>0.21149305555555553</v>
      </c>
      <c r="BK93" s="1">
        <v>7.8553240740740743E-2</v>
      </c>
      <c r="BL93" s="1">
        <f>SUM(Table1[[#This Row],[T2]],Table1[[#This Row],[Финиш]])</f>
        <v>0.21754629629629629</v>
      </c>
      <c r="BM93" s="1">
        <v>0.21754629629629629</v>
      </c>
      <c r="BN93" s="1">
        <v>0</v>
      </c>
      <c r="BO93" s="1">
        <f>Table1[[#This Row],[Плавание]]-Table1[[#Totals],[Плавание]]</f>
        <v>8.4375000000000006E-3</v>
      </c>
      <c r="BP93" s="1">
        <f>Table1[[#This Row],[T1]]-Table1[[#Totals],[T1]]</f>
        <v>8.8310185185185193E-3</v>
      </c>
      <c r="BQ93" s="1">
        <f>Table1[[#This Row],[16 км_]]-Table1[[#Totals],[16 км_]]</f>
        <v>1.2002314814814813E-2</v>
      </c>
      <c r="BR93" s="1">
        <f>Table1[[#This Row],[18,5 км_]]-Table1[[#Totals],[18,5 км_]]</f>
        <v>1.233796296296296E-2</v>
      </c>
      <c r="BS93" s="1">
        <f>Table1[[#This Row],[22,7 км_]]-Table1[[#Totals],[22,7 км_]]</f>
        <v>1.3159722222222218E-2</v>
      </c>
      <c r="BT93" s="1">
        <f>Table1[[#This Row],[38,7 км_]]-Table1[[#Totals],[38,7 км_]]</f>
        <v>1.6157407407407412E-2</v>
      </c>
      <c r="BU93" s="1">
        <f>Table1[[#This Row],[41,2 км_]]-Table1[[#Totals],[41,2 км_]]</f>
        <v>1.6469907407407405E-2</v>
      </c>
      <c r="BV93" s="1">
        <f>Table1[[#This Row],[45,4 км_]]-Table1[[#Totals],[45,4 км_]]</f>
        <v>1.7222222222222222E-2</v>
      </c>
      <c r="BW93" s="1">
        <f>Table1[[#This Row],[48,2 км_]]-Table1[[#Totals],[48,2 км_]]</f>
        <v>1.7812499999999995E-2</v>
      </c>
      <c r="BX93" s="1">
        <f>Table1[[#This Row],[52,2 км_]]-Table1[[#Totals],[52,2 км_]]</f>
        <v>1.8645833333333334E-2</v>
      </c>
      <c r="BY93" s="1">
        <f>Table1[[#This Row],[61,4 км_]]-Table1[[#Totals],[61,4 км_]]</f>
        <v>2.0787037037037034E-2</v>
      </c>
      <c r="BZ93" s="1">
        <f>Table1[[#This Row],[63,9 км_]]-Table1[[#Totals],[63,9 км_]]</f>
        <v>2.1250000000000005E-2</v>
      </c>
      <c r="CA93" s="1">
        <f>Table1[[#This Row],[68,1 км_]]-Table1[[#Totals],[68,1 км_]]</f>
        <v>2.1886574074074086E-2</v>
      </c>
      <c r="CB93" s="1">
        <f>Table1[[#This Row],[70,9 км_]]-Table1[[#Totals],[70,9 км_]]</f>
        <v>2.2326388888888896E-2</v>
      </c>
      <c r="CC93" s="1">
        <f>Table1[[#This Row],[74,9 км_]]-Table1[[#Totals],[74,9 км_]]</f>
        <v>2.2928240740740749E-2</v>
      </c>
      <c r="CD93" s="1">
        <f>Table1[[#This Row],[84,1 км_]]-Table1[[#Totals],[84,1 км_]]</f>
        <v>2.4768518518518523E-2</v>
      </c>
      <c r="CE93" s="1">
        <f>Table1[[#This Row],[86,6 км_]]-Table1[[#Totals],[86,6 км_]]</f>
        <v>2.5266203703703694E-2</v>
      </c>
      <c r="CF93" s="1">
        <f>Table1[[#This Row],[90 км_]]-Table1[[#Totals],[90 км_]]</f>
        <v>2.5914351851851841E-2</v>
      </c>
      <c r="CG93" s="1">
        <f>Table1[[#This Row],[T2]]-Table1[[#Totals],[T2]]</f>
        <v>2.6446759259259253E-2</v>
      </c>
      <c r="CH93" s="1">
        <f>Table1[[#This Row],[1 км_]]-Table1[[#Totals],[1 км_]]</f>
        <v>2.7523148148148158E-2</v>
      </c>
      <c r="CI93" s="1">
        <f>Table1[[#This Row],[3,5 км_]]-Table1[[#Totals],[3,5 км_]]</f>
        <v>3.0497685185185183E-2</v>
      </c>
      <c r="CJ93" s="1">
        <f>Table1[[#This Row],[6 км_]]-Table1[[#Totals],[6 км_]]</f>
        <v>3.337962962962962E-2</v>
      </c>
      <c r="CK93" s="1">
        <f>Table1[[#This Row],[8,5 км_]]-Table1[[#Totals],[8,5 км_]]</f>
        <v>3.6400462962962954E-2</v>
      </c>
      <c r="CL93" s="1">
        <f>Table1[[#This Row],[10,5 км_]]-Table1[[#Totals],[10,5 км_]]</f>
        <v>3.8518518518518507E-2</v>
      </c>
      <c r="CM93" s="1">
        <f>Table1[[#This Row],[11,5 км_]]-Table1[[#Totals],[11,5 км_]]</f>
        <v>4.0451388888888884E-2</v>
      </c>
      <c r="CN93" s="1">
        <f>Table1[[#This Row],[14 км_]]-Table1[[#Totals],[14 км_]]</f>
        <v>4.462962962962963E-2</v>
      </c>
      <c r="CO93" s="1">
        <f>Table1[[#This Row],[16,5 км_]]-Table1[[#Totals],[16,5 км_]]</f>
        <v>4.7974537037037052E-2</v>
      </c>
      <c r="CP93" s="1">
        <f>Table1[[#This Row],[19 км_]]-Table1[[#Totals],[19 км_]]</f>
        <v>5.0497685185185159E-2</v>
      </c>
      <c r="CQ93" s="1">
        <f>Table1[[#This Row],[21,1 км_]]-Table1[[#Totals],[21,1 км_]]</f>
        <v>5.2210648148148131E-2</v>
      </c>
    </row>
    <row r="94" spans="1:95" x14ac:dyDescent="0.2">
      <c r="A94">
        <v>93</v>
      </c>
      <c r="B94">
        <v>162</v>
      </c>
      <c r="C94" t="s">
        <v>213</v>
      </c>
      <c r="D94" t="s">
        <v>214</v>
      </c>
      <c r="E94">
        <v>36</v>
      </c>
      <c r="F94" t="s">
        <v>46</v>
      </c>
      <c r="G94" t="s">
        <v>53</v>
      </c>
      <c r="H94" t="s">
        <v>62</v>
      </c>
      <c r="I94" s="1">
        <v>2.9652777777777778E-2</v>
      </c>
      <c r="J94" s="1">
        <v>3.1493055555555559E-2</v>
      </c>
      <c r="K94" s="1">
        <v>2.013888888888889E-2</v>
      </c>
      <c r="L94" s="1">
        <f>SUM(Table1[[#This Row],[T1]],Table1[[#This Row],[16 км]])</f>
        <v>5.1631944444444453E-2</v>
      </c>
      <c r="M94" s="1">
        <v>2.3067129629629632E-2</v>
      </c>
      <c r="N94" s="1">
        <f>SUM(Table1[[#This Row],[T1]],Table1[[#This Row],[18,5 км]])</f>
        <v>5.4560185185185191E-2</v>
      </c>
      <c r="O94" s="1">
        <v>2.7986111111111111E-2</v>
      </c>
      <c r="P94" s="1">
        <f>SUM(Table1[[#This Row],[T1]],Table1[[#This Row],[22,7 км]])</f>
        <v>5.9479166666666666E-2</v>
      </c>
      <c r="Q94" s="1">
        <v>4.809027777777778E-2</v>
      </c>
      <c r="R94" s="1">
        <f>SUM(Table1[[#This Row],[T1]],Table1[[#This Row],[38,7 км]])</f>
        <v>7.9583333333333339E-2</v>
      </c>
      <c r="S94" s="1">
        <v>5.1087962962962967E-2</v>
      </c>
      <c r="T94" s="1">
        <f>SUM(Table1[[#This Row],[T1]],Table1[[#This Row],[41,2 км]])</f>
        <v>8.2581018518518526E-2</v>
      </c>
      <c r="U94" s="1">
        <v>5.6076388888888884E-2</v>
      </c>
      <c r="V94" s="1">
        <f>SUM(Table1[[#This Row],[T1]],Table1[[#This Row],[45,4 км]])</f>
        <v>8.756944444444445E-2</v>
      </c>
      <c r="W94" s="1">
        <v>5.932870370370371E-2</v>
      </c>
      <c r="X94" s="1">
        <f>SUM(Table1[[#This Row],[T1]],Table1[[#This Row],[48,2 км]])</f>
        <v>9.0821759259259269E-2</v>
      </c>
      <c r="Y94" s="1">
        <v>6.4097222222222222E-2</v>
      </c>
      <c r="Z94" s="1">
        <f>SUM(Table1[[#This Row],[T1]],Table1[[#This Row],[52,2 км]])</f>
        <v>9.5590277777777788E-2</v>
      </c>
      <c r="AA94" s="1">
        <v>7.6238425925925932E-2</v>
      </c>
      <c r="AB94" s="1">
        <f>SUM(Table1[[#This Row],[T1]],Table1[[#This Row],[61,4 км]])</f>
        <v>0.10773148148148148</v>
      </c>
      <c r="AC94" s="1">
        <v>7.9317129629629626E-2</v>
      </c>
      <c r="AD94" s="1">
        <f>SUM(Table1[[#This Row],[T1]],Table1[[#This Row],[63,9 км]])</f>
        <v>0.11081018518518518</v>
      </c>
      <c r="AE94" s="1">
        <v>8.4525462962962969E-2</v>
      </c>
      <c r="AF94" s="1">
        <f>SUM(Table1[[#This Row],[T1]],Table1[[#This Row],[68,1 км]])</f>
        <v>0.11601851851851852</v>
      </c>
      <c r="AG94" s="1">
        <v>8.789351851851851E-2</v>
      </c>
      <c r="AH94" s="1">
        <f>SUM(Table1[[#This Row],[T1]],Table1[[#This Row],[70,9 км]])</f>
        <v>0.11938657407407408</v>
      </c>
      <c r="AI94" s="1">
        <v>9.2928240740740742E-2</v>
      </c>
      <c r="AJ94" s="1">
        <f>SUM(Table1[[#This Row],[T1]],Table1[[#This Row],[74,9 км]])</f>
        <v>0.12442129629629631</v>
      </c>
      <c r="AK94" s="1">
        <v>0.10531249999999999</v>
      </c>
      <c r="AL94" s="1">
        <f>SUM(Table1[[#This Row],[T1]],Table1[[#This Row],[84,1 км]])</f>
        <v>0.13680555555555554</v>
      </c>
      <c r="AM94" s="1">
        <v>0.10827546296296296</v>
      </c>
      <c r="AN94" s="1">
        <f>SUM(Table1[[#This Row],[T1]],Table1[[#This Row],[86,6 км]])</f>
        <v>0.13976851851851851</v>
      </c>
      <c r="AO94" s="1">
        <v>0.11193287037037036</v>
      </c>
      <c r="AP94" s="1">
        <f>SUM(Table1[[#This Row],[T1]],Table1[[#This Row],[90 км]])</f>
        <v>0.14342592592592593</v>
      </c>
      <c r="AQ94" s="1">
        <v>0.14342592592592593</v>
      </c>
      <c r="AR94" s="1">
        <v>0.14474537037037036</v>
      </c>
      <c r="AS94" s="1">
        <v>4.0740740740740746E-3</v>
      </c>
      <c r="AT94" s="1">
        <f>SUM(Table1[[#This Row],[T2]],Table1[[#This Row],[1 км]])</f>
        <v>0.14881944444444442</v>
      </c>
      <c r="AU94" s="1">
        <v>1.3182870370370371E-2</v>
      </c>
      <c r="AV94" s="1">
        <f>SUM(Table1[[#This Row],[T2]],Table1[[#This Row],[3,5 км]])</f>
        <v>0.15792824074074072</v>
      </c>
      <c r="AW94" s="1">
        <v>2.0277777777777777E-2</v>
      </c>
      <c r="AX94" s="1">
        <f>SUM(Table1[[#This Row],[T2]],Table1[[#This Row],[6 км]])</f>
        <v>0.16502314814814814</v>
      </c>
      <c r="AY94" s="1">
        <v>2.8206018518518519E-2</v>
      </c>
      <c r="AZ94" s="1">
        <f>SUM(Table1[[#This Row],[T2]],Table1[[#This Row],[8,5 км]])</f>
        <v>0.17295138888888889</v>
      </c>
      <c r="BA94" s="1">
        <v>3.380787037037037E-2</v>
      </c>
      <c r="BB94" s="1">
        <f>SUM(Table1[[#This Row],[T2]],Table1[[#This Row],[10,5 км]])</f>
        <v>0.17855324074074072</v>
      </c>
      <c r="BC94" s="1">
        <v>3.8796296296296294E-2</v>
      </c>
      <c r="BD94" s="1">
        <f>SUM(Table1[[#This Row],[T2]],Table1[[#This Row],[11,5 км]])</f>
        <v>0.18354166666666666</v>
      </c>
      <c r="BE94" s="1">
        <v>5.0127314814814812E-2</v>
      </c>
      <c r="BF94" s="1">
        <f>SUM(Table1[[#This Row],[T2]],Table1[[#This Row],[14 км]])</f>
        <v>0.19487268518518516</v>
      </c>
      <c r="BG94" s="1">
        <v>5.8414351851851849E-2</v>
      </c>
      <c r="BH94" s="1">
        <f>SUM(Table1[[#This Row],[T2]],Table1[[#This Row],[16,5 км]])</f>
        <v>0.2031597222222222</v>
      </c>
      <c r="BI94" s="1">
        <v>6.7037037037037034E-2</v>
      </c>
      <c r="BJ94" s="1">
        <f>SUM(Table1[[#This Row],[T2]],Table1[[#This Row],[19 км]])</f>
        <v>0.21178240740740739</v>
      </c>
      <c r="BK94" s="1">
        <v>7.2847222222222216E-2</v>
      </c>
      <c r="BL94" s="1">
        <f>SUM(Table1[[#This Row],[T2]],Table1[[#This Row],[Финиш]])</f>
        <v>0.21759259259259256</v>
      </c>
      <c r="BM94" s="1">
        <v>0.21759259259259259</v>
      </c>
      <c r="BN94" s="1">
        <v>0</v>
      </c>
      <c r="BO94" s="1">
        <f>Table1[[#This Row],[Плавание]]-Table1[[#Totals],[Плавание]]</f>
        <v>1.2048611111111111E-2</v>
      </c>
      <c r="BP94" s="1">
        <f>Table1[[#This Row],[T1]]-Table1[[#Totals],[T1]]</f>
        <v>1.2835648148148152E-2</v>
      </c>
      <c r="BQ94" s="1">
        <f>Table1[[#This Row],[16 км_]]-Table1[[#Totals],[16 км_]]</f>
        <v>1.6064814814814823E-2</v>
      </c>
      <c r="BR94" s="1">
        <f>Table1[[#This Row],[18,5 км_]]-Table1[[#Totals],[18,5 км_]]</f>
        <v>1.6643518518518523E-2</v>
      </c>
      <c r="BS94" s="1">
        <f>Table1[[#This Row],[22,7 км_]]-Table1[[#Totals],[22,7 км_]]</f>
        <v>1.7442129629629627E-2</v>
      </c>
      <c r="BT94" s="1">
        <f>Table1[[#This Row],[38,7 км_]]-Table1[[#Totals],[38,7 км_]]</f>
        <v>2.0995370370370373E-2</v>
      </c>
      <c r="BU94" s="1">
        <f>Table1[[#This Row],[41,2 км_]]-Table1[[#Totals],[41,2 км_]]</f>
        <v>2.1631944444444454E-2</v>
      </c>
      <c r="BV94" s="1">
        <f>Table1[[#This Row],[45,4 км_]]-Table1[[#Totals],[45,4 км_]]</f>
        <v>2.2407407407407418E-2</v>
      </c>
      <c r="BW94" s="1">
        <f>Table1[[#This Row],[48,2 км_]]-Table1[[#Totals],[48,2 км_]]</f>
        <v>2.2974537037037043E-2</v>
      </c>
      <c r="BX94" s="1">
        <f>Table1[[#This Row],[52,2 км_]]-Table1[[#Totals],[52,2 км_]]</f>
        <v>2.3773148148148154E-2</v>
      </c>
      <c r="BY94" s="1">
        <f>Table1[[#This Row],[61,4 км_]]-Table1[[#Totals],[61,4 км_]]</f>
        <v>2.5960648148148135E-2</v>
      </c>
      <c r="BZ94" s="1">
        <f>Table1[[#This Row],[63,9 км_]]-Table1[[#Totals],[63,9 км_]]</f>
        <v>2.6643518518518511E-2</v>
      </c>
      <c r="CA94" s="1">
        <f>Table1[[#This Row],[68,1 км_]]-Table1[[#Totals],[68,1 км_]]</f>
        <v>2.7430555555555569E-2</v>
      </c>
      <c r="CB94" s="1">
        <f>Table1[[#This Row],[70,9 км_]]-Table1[[#Totals],[70,9 км_]]</f>
        <v>2.7916666666666673E-2</v>
      </c>
      <c r="CC94" s="1">
        <f>Table1[[#This Row],[74,9 км_]]-Table1[[#Totals],[74,9 км_]]</f>
        <v>2.8715277777777798E-2</v>
      </c>
      <c r="CD94" s="1">
        <f>Table1[[#This Row],[84,1 км_]]-Table1[[#Totals],[84,1 км_]]</f>
        <v>3.0486111111111103E-2</v>
      </c>
      <c r="CE94" s="1">
        <f>Table1[[#This Row],[86,6 км_]]-Table1[[#Totals],[86,6 км_]]</f>
        <v>3.1122685185185184E-2</v>
      </c>
      <c r="CF94" s="1">
        <f>Table1[[#This Row],[90 км_]]-Table1[[#Totals],[90 км_]]</f>
        <v>3.2071759259259258E-2</v>
      </c>
      <c r="CG94" s="1">
        <f>Table1[[#This Row],[T2]]-Table1[[#Totals],[T2]]</f>
        <v>3.2199074074074061E-2</v>
      </c>
      <c r="CH94" s="1">
        <f>Table1[[#This Row],[1 км_]]-Table1[[#Totals],[1 км_]]</f>
        <v>3.2962962962962944E-2</v>
      </c>
      <c r="CI94" s="1">
        <f>Table1[[#This Row],[3,5 км_]]-Table1[[#Totals],[3,5 км_]]</f>
        <v>3.4456018518518497E-2</v>
      </c>
      <c r="CJ94" s="1">
        <f>Table1[[#This Row],[6 км_]]-Table1[[#Totals],[6 км_]]</f>
        <v>3.6307870370370365E-2</v>
      </c>
      <c r="CK94" s="1">
        <f>Table1[[#This Row],[8,5 км_]]-Table1[[#Totals],[8,5 км_]]</f>
        <v>3.8541666666666669E-2</v>
      </c>
      <c r="CL94" s="1">
        <f>Table1[[#This Row],[10,5 км_]]-Table1[[#Totals],[10,5 км_]]</f>
        <v>4.0173611111111091E-2</v>
      </c>
      <c r="CM94" s="1">
        <f>Table1[[#This Row],[11,5 км_]]-Table1[[#Totals],[11,5 км_]]</f>
        <v>4.1770833333333313E-2</v>
      </c>
      <c r="CN94" s="1">
        <f>Table1[[#This Row],[14 км_]]-Table1[[#Totals],[14 км_]]</f>
        <v>4.53935185185185E-2</v>
      </c>
      <c r="CO94" s="1">
        <f>Table1[[#This Row],[16,5 км_]]-Table1[[#Totals],[16,5 км_]]</f>
        <v>4.8159722222222201E-2</v>
      </c>
      <c r="CP94" s="1">
        <f>Table1[[#This Row],[19 км_]]-Table1[[#Totals],[19 км_]]</f>
        <v>5.0787037037037019E-2</v>
      </c>
      <c r="CQ94" s="1">
        <f>Table1[[#This Row],[21,1 км_]]-Table1[[#Totals],[21,1 км_]]</f>
        <v>5.2256944444444398E-2</v>
      </c>
    </row>
    <row r="95" spans="1:95" x14ac:dyDescent="0.2">
      <c r="A95">
        <v>94</v>
      </c>
      <c r="B95">
        <v>40</v>
      </c>
      <c r="C95" t="s">
        <v>215</v>
      </c>
      <c r="D95" t="s">
        <v>77</v>
      </c>
      <c r="E95">
        <v>23</v>
      </c>
      <c r="F95" t="s">
        <v>41</v>
      </c>
      <c r="G95" t="s">
        <v>53</v>
      </c>
      <c r="H95" t="s">
        <v>112</v>
      </c>
      <c r="I95" s="1">
        <v>2.6249999999999999E-2</v>
      </c>
      <c r="J95" s="1">
        <v>2.8912037037037038E-2</v>
      </c>
      <c r="K95" s="1">
        <v>2.1562499999999998E-2</v>
      </c>
      <c r="L95" s="1">
        <f>SUM(Table1[[#This Row],[T1]],Table1[[#This Row],[16 км]])</f>
        <v>5.047453703703704E-2</v>
      </c>
      <c r="M95" s="1">
        <v>2.4652777777777777E-2</v>
      </c>
      <c r="N95" s="1">
        <f>SUM(Table1[[#This Row],[T1]],Table1[[#This Row],[18,5 км]])</f>
        <v>5.3564814814814815E-2</v>
      </c>
      <c r="O95" s="1">
        <v>3.0046296296296297E-2</v>
      </c>
      <c r="P95" s="1">
        <f>SUM(Table1[[#This Row],[T1]],Table1[[#This Row],[22,7 км]])</f>
        <v>5.8958333333333335E-2</v>
      </c>
      <c r="Q95" s="1">
        <v>5.1249999999999997E-2</v>
      </c>
      <c r="R95" s="1">
        <f>SUM(Table1[[#This Row],[T1]],Table1[[#This Row],[38,7 км]])</f>
        <v>8.0162037037037032E-2</v>
      </c>
      <c r="S95" s="1">
        <v>5.4224537037037036E-2</v>
      </c>
      <c r="T95" s="1">
        <f>SUM(Table1[[#This Row],[T1]],Table1[[#This Row],[41,2 км]])</f>
        <v>8.3136574074074071E-2</v>
      </c>
      <c r="U95" s="1">
        <v>5.9594907407407409E-2</v>
      </c>
      <c r="V95" s="1">
        <f>SUM(Table1[[#This Row],[T1]],Table1[[#This Row],[45,4 км]])</f>
        <v>8.8506944444444444E-2</v>
      </c>
      <c r="W95" s="1">
        <v>6.3090277777777773E-2</v>
      </c>
      <c r="X95" s="1">
        <f>SUM(Table1[[#This Row],[T1]],Table1[[#This Row],[48,2 км]])</f>
        <v>9.2002314814814815E-2</v>
      </c>
      <c r="Y95" s="1">
        <v>6.8275462962962954E-2</v>
      </c>
      <c r="Z95" s="1">
        <f>SUM(Table1[[#This Row],[T1]],Table1[[#This Row],[52,2 км]])</f>
        <v>9.7187499999999996E-2</v>
      </c>
      <c r="AA95" s="1">
        <v>8.1076388888888892E-2</v>
      </c>
      <c r="AB95" s="1">
        <f>SUM(Table1[[#This Row],[T1]],Table1[[#This Row],[61,4 км]])</f>
        <v>0.10998842592592593</v>
      </c>
      <c r="AC95" s="1">
        <v>8.4027777777777771E-2</v>
      </c>
      <c r="AD95" s="1">
        <f>SUM(Table1[[#This Row],[T1]],Table1[[#This Row],[63,9 км]])</f>
        <v>0.11293981481481481</v>
      </c>
      <c r="AE95" s="1">
        <v>8.9606481481481481E-2</v>
      </c>
      <c r="AF95" s="1">
        <f>SUM(Table1[[#This Row],[T1]],Table1[[#This Row],[68,1 км]])</f>
        <v>0.11851851851851852</v>
      </c>
      <c r="AG95" s="1">
        <v>9.3043981481481478E-2</v>
      </c>
      <c r="AH95" s="1">
        <f>SUM(Table1[[#This Row],[T1]],Table1[[#This Row],[70,9 км]])</f>
        <v>0.12195601851851852</v>
      </c>
      <c r="AI95" s="1">
        <v>9.8298611111111114E-2</v>
      </c>
      <c r="AJ95" s="1">
        <f>SUM(Table1[[#This Row],[T1]],Table1[[#This Row],[74,9 км]])</f>
        <v>0.12721064814814814</v>
      </c>
      <c r="AK95" s="1">
        <v>0.1112962962962963</v>
      </c>
      <c r="AL95" s="1">
        <f>SUM(Table1[[#This Row],[T1]],Table1[[#This Row],[84,1 км]])</f>
        <v>0.14020833333333332</v>
      </c>
      <c r="AM95" s="1">
        <v>0.11430555555555555</v>
      </c>
      <c r="AN95" s="1">
        <f>SUM(Table1[[#This Row],[T1]],Table1[[#This Row],[86,6 км]])</f>
        <v>0.14321759259259259</v>
      </c>
      <c r="AO95" s="1">
        <v>0.11798611111111111</v>
      </c>
      <c r="AP95" s="1">
        <f>SUM(Table1[[#This Row],[T1]],Table1[[#This Row],[90 км]])</f>
        <v>0.14689814814814814</v>
      </c>
      <c r="AQ95" s="1">
        <v>0.14689814814814814</v>
      </c>
      <c r="AR95" s="1">
        <v>0.1481712962962963</v>
      </c>
      <c r="AS95" s="1">
        <v>4.1666666666666666E-3</v>
      </c>
      <c r="AT95" s="1">
        <f>SUM(Table1[[#This Row],[T2]],Table1[[#This Row],[1 км]])</f>
        <v>0.15233796296296298</v>
      </c>
      <c r="AU95" s="1">
        <v>1.4236111111111111E-2</v>
      </c>
      <c r="AV95" s="1">
        <f>SUM(Table1[[#This Row],[T2]],Table1[[#This Row],[3,5 км]])</f>
        <v>0.16240740740740742</v>
      </c>
      <c r="AW95" s="1">
        <v>2.1458333333333333E-2</v>
      </c>
      <c r="AX95" s="1">
        <f>SUM(Table1[[#This Row],[T2]],Table1[[#This Row],[6 км]])</f>
        <v>0.16962962962962963</v>
      </c>
      <c r="AY95" s="1">
        <v>2.9166666666666664E-2</v>
      </c>
      <c r="AZ95" s="1">
        <f>SUM(Table1[[#This Row],[T2]],Table1[[#This Row],[8,5 км]])</f>
        <v>0.17733796296296298</v>
      </c>
      <c r="BA95" s="1">
        <v>3.4560185185185187E-2</v>
      </c>
      <c r="BB95" s="1">
        <f>SUM(Table1[[#This Row],[T2]],Table1[[#This Row],[10,5 км]])</f>
        <v>0.18273148148148149</v>
      </c>
      <c r="BC95" s="1">
        <v>3.9143518518518515E-2</v>
      </c>
      <c r="BD95" s="1">
        <f>SUM(Table1[[#This Row],[T2]],Table1[[#This Row],[11,5 км]])</f>
        <v>0.18731481481481482</v>
      </c>
      <c r="BE95" s="1">
        <v>4.9224537037037032E-2</v>
      </c>
      <c r="BF95" s="1">
        <f>SUM(Table1[[#This Row],[T2]],Table1[[#This Row],[14 км]])</f>
        <v>0.19739583333333333</v>
      </c>
      <c r="BG95" s="1">
        <v>5.67824074074074E-2</v>
      </c>
      <c r="BH95" s="1">
        <f>SUM(Table1[[#This Row],[T2]],Table1[[#This Row],[16,5 км]])</f>
        <v>0.20495370370370369</v>
      </c>
      <c r="BI95" s="1">
        <v>6.429398148148148E-2</v>
      </c>
      <c r="BJ95" s="1">
        <f>SUM(Table1[[#This Row],[T2]],Table1[[#This Row],[19 км]])</f>
        <v>0.21246527777777779</v>
      </c>
      <c r="BK95" s="1">
        <v>6.9432870370370367E-2</v>
      </c>
      <c r="BL95" s="1">
        <f>SUM(Table1[[#This Row],[T2]],Table1[[#This Row],[Финиш]])</f>
        <v>0.21760416666666665</v>
      </c>
      <c r="BM95" s="1">
        <v>0.21760416666666668</v>
      </c>
      <c r="BN95" s="1">
        <v>0</v>
      </c>
      <c r="BO95" s="1">
        <f>Table1[[#This Row],[Плавание]]-Table1[[#Totals],[Плавание]]</f>
        <v>8.6458333333333318E-3</v>
      </c>
      <c r="BP95" s="1">
        <f>Table1[[#This Row],[T1]]-Table1[[#Totals],[T1]]</f>
        <v>1.0254629629629631E-2</v>
      </c>
      <c r="BQ95" s="1">
        <f>Table1[[#This Row],[16 км_]]-Table1[[#Totals],[16 км_]]</f>
        <v>1.4907407407407411E-2</v>
      </c>
      <c r="BR95" s="1">
        <f>Table1[[#This Row],[18,5 км_]]-Table1[[#Totals],[18,5 км_]]</f>
        <v>1.5648148148148147E-2</v>
      </c>
      <c r="BS95" s="1">
        <f>Table1[[#This Row],[22,7 км_]]-Table1[[#Totals],[22,7 км_]]</f>
        <v>1.6921296296296295E-2</v>
      </c>
      <c r="BT95" s="1">
        <f>Table1[[#This Row],[38,7 км_]]-Table1[[#Totals],[38,7 км_]]</f>
        <v>2.1574074074074065E-2</v>
      </c>
      <c r="BU95" s="1">
        <f>Table1[[#This Row],[41,2 км_]]-Table1[[#Totals],[41,2 км_]]</f>
        <v>2.2187499999999999E-2</v>
      </c>
      <c r="BV95" s="1">
        <f>Table1[[#This Row],[45,4 км_]]-Table1[[#Totals],[45,4 км_]]</f>
        <v>2.3344907407407411E-2</v>
      </c>
      <c r="BW95" s="1">
        <f>Table1[[#This Row],[48,2 км_]]-Table1[[#Totals],[48,2 км_]]</f>
        <v>2.4155092592592589E-2</v>
      </c>
      <c r="BX95" s="1">
        <f>Table1[[#This Row],[52,2 км_]]-Table1[[#Totals],[52,2 км_]]</f>
        <v>2.5370370370370363E-2</v>
      </c>
      <c r="BY95" s="1">
        <f>Table1[[#This Row],[61,4 км_]]-Table1[[#Totals],[61,4 км_]]</f>
        <v>2.8217592592592586E-2</v>
      </c>
      <c r="BZ95" s="1">
        <f>Table1[[#This Row],[63,9 км_]]-Table1[[#Totals],[63,9 км_]]</f>
        <v>2.8773148148148145E-2</v>
      </c>
      <c r="CA95" s="1">
        <f>Table1[[#This Row],[68,1 км_]]-Table1[[#Totals],[68,1 км_]]</f>
        <v>2.9930555555555571E-2</v>
      </c>
      <c r="CB95" s="1">
        <f>Table1[[#This Row],[70,9 км_]]-Table1[[#Totals],[70,9 км_]]</f>
        <v>3.0486111111111117E-2</v>
      </c>
      <c r="CC95" s="1">
        <f>Table1[[#This Row],[74,9 км_]]-Table1[[#Totals],[74,9 км_]]</f>
        <v>3.1504629629629632E-2</v>
      </c>
      <c r="CD95" s="1">
        <f>Table1[[#This Row],[84,1 км_]]-Table1[[#Totals],[84,1 км_]]</f>
        <v>3.3888888888888885E-2</v>
      </c>
      <c r="CE95" s="1">
        <f>Table1[[#This Row],[86,6 км_]]-Table1[[#Totals],[86,6 км_]]</f>
        <v>3.457175925925926E-2</v>
      </c>
      <c r="CF95" s="1">
        <f>Table1[[#This Row],[90 км_]]-Table1[[#Totals],[90 км_]]</f>
        <v>3.5543981481481468E-2</v>
      </c>
      <c r="CG95" s="1">
        <f>Table1[[#This Row],[T2]]-Table1[[#Totals],[T2]]</f>
        <v>3.5625000000000004E-2</v>
      </c>
      <c r="CH95" s="1">
        <f>Table1[[#This Row],[1 км_]]-Table1[[#Totals],[1 км_]]</f>
        <v>3.6481481481481504E-2</v>
      </c>
      <c r="CI95" s="1">
        <f>Table1[[#This Row],[3,5 км_]]-Table1[[#Totals],[3,5 км_]]</f>
        <v>3.8935185185185198E-2</v>
      </c>
      <c r="CJ95" s="1">
        <f>Table1[[#This Row],[6 км_]]-Table1[[#Totals],[6 км_]]</f>
        <v>4.0914351851851855E-2</v>
      </c>
      <c r="CK95" s="1">
        <f>Table1[[#This Row],[8,5 км_]]-Table1[[#Totals],[8,5 км_]]</f>
        <v>4.2928240740740753E-2</v>
      </c>
      <c r="CL95" s="1">
        <f>Table1[[#This Row],[10,5 км_]]-Table1[[#Totals],[10,5 км_]]</f>
        <v>4.4351851851851865E-2</v>
      </c>
      <c r="CM95" s="1">
        <f>Table1[[#This Row],[11,5 км_]]-Table1[[#Totals],[11,5 км_]]</f>
        <v>4.5543981481481477E-2</v>
      </c>
      <c r="CN95" s="1">
        <f>Table1[[#This Row],[14 км_]]-Table1[[#Totals],[14 км_]]</f>
        <v>4.7916666666666663E-2</v>
      </c>
      <c r="CO95" s="1">
        <f>Table1[[#This Row],[16,5 км_]]-Table1[[#Totals],[16,5 км_]]</f>
        <v>4.9953703703703695E-2</v>
      </c>
      <c r="CP95" s="1">
        <f>Table1[[#This Row],[19 км_]]-Table1[[#Totals],[19 км_]]</f>
        <v>5.1469907407407423E-2</v>
      </c>
      <c r="CQ95" s="1">
        <f>Table1[[#This Row],[21,1 км_]]-Table1[[#Totals],[21,1 км_]]</f>
        <v>5.2268518518518492E-2</v>
      </c>
    </row>
    <row r="96" spans="1:95" x14ac:dyDescent="0.2">
      <c r="A96">
        <v>95</v>
      </c>
      <c r="B96">
        <v>46</v>
      </c>
      <c r="C96" t="s">
        <v>216</v>
      </c>
      <c r="D96" t="s">
        <v>102</v>
      </c>
      <c r="E96">
        <v>24</v>
      </c>
      <c r="F96" t="s">
        <v>41</v>
      </c>
      <c r="G96" t="s">
        <v>53</v>
      </c>
      <c r="H96" t="s">
        <v>112</v>
      </c>
      <c r="I96" s="1">
        <v>2.8425925925925924E-2</v>
      </c>
      <c r="J96" s="1">
        <v>3.0150462962962962E-2</v>
      </c>
      <c r="K96" s="1">
        <v>2.0578703703703703E-2</v>
      </c>
      <c r="L96" s="1">
        <f>SUM(Table1[[#This Row],[T1]],Table1[[#This Row],[16 км]])</f>
        <v>5.0729166666666665E-2</v>
      </c>
      <c r="M96" s="1">
        <v>2.3506944444444445E-2</v>
      </c>
      <c r="N96" s="1">
        <f>SUM(Table1[[#This Row],[T1]],Table1[[#This Row],[18,5 км]])</f>
        <v>5.3657407407407404E-2</v>
      </c>
      <c r="O96" s="1">
        <v>2.8634259259259262E-2</v>
      </c>
      <c r="P96" s="1">
        <f>SUM(Table1[[#This Row],[T1]],Table1[[#This Row],[22,7 км]])</f>
        <v>5.8784722222222224E-2</v>
      </c>
      <c r="Q96" s="1">
        <v>4.9502314814814818E-2</v>
      </c>
      <c r="R96" s="1">
        <f>SUM(Table1[[#This Row],[T1]],Table1[[#This Row],[38,7 км]])</f>
        <v>7.9652777777777781E-2</v>
      </c>
      <c r="S96" s="1">
        <v>5.2233796296296299E-2</v>
      </c>
      <c r="T96" s="1">
        <f>SUM(Table1[[#This Row],[T1]],Table1[[#This Row],[41,2 км]])</f>
        <v>8.2384259259259268E-2</v>
      </c>
      <c r="U96" s="1">
        <v>5.7453703703703701E-2</v>
      </c>
      <c r="V96" s="1">
        <f>SUM(Table1[[#This Row],[T1]],Table1[[#This Row],[45,4 км]])</f>
        <v>8.7604166666666664E-2</v>
      </c>
      <c r="W96" s="1">
        <v>6.0856481481481484E-2</v>
      </c>
      <c r="X96" s="1">
        <f>SUM(Table1[[#This Row],[T1]],Table1[[#This Row],[48,2 км]])</f>
        <v>9.1006944444444446E-2</v>
      </c>
      <c r="Y96" s="1">
        <v>6.5949074074074077E-2</v>
      </c>
      <c r="Z96" s="1">
        <f>SUM(Table1[[#This Row],[T1]],Table1[[#This Row],[52,2 км]])</f>
        <v>9.6099537037037039E-2</v>
      </c>
      <c r="AA96" s="1">
        <v>7.829861111111111E-2</v>
      </c>
      <c r="AB96" s="1">
        <f>SUM(Table1[[#This Row],[T1]],Table1[[#This Row],[61,4 км]])</f>
        <v>0.10844907407407407</v>
      </c>
      <c r="AC96" s="1">
        <v>8.1157407407407414E-2</v>
      </c>
      <c r="AD96" s="1">
        <f>SUM(Table1[[#This Row],[T1]],Table1[[#This Row],[63,9 км]])</f>
        <v>0.11130787037037038</v>
      </c>
      <c r="AE96" s="1">
        <v>8.6527777777777773E-2</v>
      </c>
      <c r="AF96" s="1">
        <f>SUM(Table1[[#This Row],[T1]],Table1[[#This Row],[68,1 км]])</f>
        <v>0.11667824074074074</v>
      </c>
      <c r="AG96" s="1">
        <v>8.9756944444444445E-2</v>
      </c>
      <c r="AH96" s="1">
        <f>SUM(Table1[[#This Row],[T1]],Table1[[#This Row],[70,9 км]])</f>
        <v>0.11990740740740741</v>
      </c>
      <c r="AI96" s="1">
        <v>9.4699074074074074E-2</v>
      </c>
      <c r="AJ96" s="1">
        <f>SUM(Table1[[#This Row],[T1]],Table1[[#This Row],[74,9 км]])</f>
        <v>0.12484953703703704</v>
      </c>
      <c r="AK96" s="1">
        <v>0.10728009259259259</v>
      </c>
      <c r="AL96" s="1">
        <f>SUM(Table1[[#This Row],[T1]],Table1[[#This Row],[84,1 км]])</f>
        <v>0.13743055555555556</v>
      </c>
      <c r="AM96" s="1">
        <v>0.11023148148148149</v>
      </c>
      <c r="AN96" s="1">
        <f>SUM(Table1[[#This Row],[T1]],Table1[[#This Row],[86,6 км]])</f>
        <v>0.14038194444444446</v>
      </c>
      <c r="AO96" s="1">
        <v>0.11390046296296297</v>
      </c>
      <c r="AP96" s="1">
        <f>SUM(Table1[[#This Row],[T1]],Table1[[#This Row],[90 км]])</f>
        <v>0.14405092592592594</v>
      </c>
      <c r="AQ96" s="1">
        <v>0.14405092592592592</v>
      </c>
      <c r="AR96" s="1">
        <v>0.1454050925925926</v>
      </c>
      <c r="AS96" s="1">
        <v>4.5601851851851853E-3</v>
      </c>
      <c r="AT96" s="1">
        <f>SUM(Table1[[#This Row],[T2]],Table1[[#This Row],[1 км]])</f>
        <v>0.14996527777777779</v>
      </c>
      <c r="AU96" s="1">
        <v>1.5324074074074073E-2</v>
      </c>
      <c r="AV96" s="1">
        <f>SUM(Table1[[#This Row],[T2]],Table1[[#This Row],[3,5 км]])</f>
        <v>0.16072916666666667</v>
      </c>
      <c r="AW96" s="1">
        <v>2.3217592592592592E-2</v>
      </c>
      <c r="AX96" s="1">
        <f>SUM(Table1[[#This Row],[T2]],Table1[[#This Row],[6 км]])</f>
        <v>0.16862268518518519</v>
      </c>
      <c r="AY96" s="1">
        <v>3.1458333333333331E-2</v>
      </c>
      <c r="AZ96" s="1">
        <f>SUM(Table1[[#This Row],[T2]],Table1[[#This Row],[8,5 км]])</f>
        <v>0.17686342592592594</v>
      </c>
      <c r="BA96" s="1">
        <v>3.7025462962962961E-2</v>
      </c>
      <c r="BB96" s="1">
        <f>SUM(Table1[[#This Row],[T2]],Table1[[#This Row],[10,5 км]])</f>
        <v>0.18243055555555557</v>
      </c>
      <c r="BC96" s="1">
        <v>4.1666666666666664E-2</v>
      </c>
      <c r="BD96" s="1">
        <f>SUM(Table1[[#This Row],[T2]],Table1[[#This Row],[11,5 км]])</f>
        <v>0.18707175925925926</v>
      </c>
      <c r="BE96" s="1">
        <v>5.2152777777777777E-2</v>
      </c>
      <c r="BF96" s="1">
        <f>SUM(Table1[[#This Row],[T2]],Table1[[#This Row],[14 км]])</f>
        <v>0.19755787037037037</v>
      </c>
      <c r="BG96" s="1">
        <v>5.9652777777777777E-2</v>
      </c>
      <c r="BH96" s="1">
        <f>SUM(Table1[[#This Row],[T2]],Table1[[#This Row],[16,5 км]])</f>
        <v>0.20505787037037038</v>
      </c>
      <c r="BI96" s="1">
        <v>6.7511574074074085E-2</v>
      </c>
      <c r="BJ96" s="1">
        <f>SUM(Table1[[#This Row],[T2]],Table1[[#This Row],[19 км]])</f>
        <v>0.2129166666666667</v>
      </c>
      <c r="BK96" s="1">
        <v>7.2511574074074062E-2</v>
      </c>
      <c r="BL96" s="1">
        <f>SUM(Table1[[#This Row],[T2]],Table1[[#This Row],[Финиш]])</f>
        <v>0.21791666666666665</v>
      </c>
      <c r="BM96" s="1">
        <v>0.21791666666666668</v>
      </c>
      <c r="BN96" s="1">
        <v>0</v>
      </c>
      <c r="BO96" s="1">
        <f>Table1[[#This Row],[Плавание]]-Table1[[#Totals],[Плавание]]</f>
        <v>1.0821759259259257E-2</v>
      </c>
      <c r="BP96" s="1">
        <f>Table1[[#This Row],[T1]]-Table1[[#Totals],[T1]]</f>
        <v>1.1493055555555555E-2</v>
      </c>
      <c r="BQ96" s="1">
        <f>Table1[[#This Row],[16 км_]]-Table1[[#Totals],[16 км_]]</f>
        <v>1.5162037037037036E-2</v>
      </c>
      <c r="BR96" s="1">
        <f>Table1[[#This Row],[18,5 км_]]-Table1[[#Totals],[18,5 км_]]</f>
        <v>1.5740740740740736E-2</v>
      </c>
      <c r="BS96" s="1">
        <f>Table1[[#This Row],[22,7 км_]]-Table1[[#Totals],[22,7 км_]]</f>
        <v>1.6747685185185185E-2</v>
      </c>
      <c r="BT96" s="1">
        <f>Table1[[#This Row],[38,7 км_]]-Table1[[#Totals],[38,7 км_]]</f>
        <v>2.1064814814814814E-2</v>
      </c>
      <c r="BU96" s="1">
        <f>Table1[[#This Row],[41,2 км_]]-Table1[[#Totals],[41,2 км_]]</f>
        <v>2.1435185185185196E-2</v>
      </c>
      <c r="BV96" s="1">
        <f>Table1[[#This Row],[45,4 км_]]-Table1[[#Totals],[45,4 км_]]</f>
        <v>2.2442129629629631E-2</v>
      </c>
      <c r="BW96" s="1">
        <f>Table1[[#This Row],[48,2 км_]]-Table1[[#Totals],[48,2 км_]]</f>
        <v>2.315972222222222E-2</v>
      </c>
      <c r="BX96" s="1">
        <f>Table1[[#This Row],[52,2 км_]]-Table1[[#Totals],[52,2 км_]]</f>
        <v>2.4282407407407405E-2</v>
      </c>
      <c r="BY96" s="1">
        <f>Table1[[#This Row],[61,4 км_]]-Table1[[#Totals],[61,4 км_]]</f>
        <v>2.6678240740740725E-2</v>
      </c>
      <c r="BZ96" s="1">
        <f>Table1[[#This Row],[63,9 км_]]-Table1[[#Totals],[63,9 км_]]</f>
        <v>2.7141203703703709E-2</v>
      </c>
      <c r="CA96" s="1">
        <f>Table1[[#This Row],[68,1 км_]]-Table1[[#Totals],[68,1 км_]]</f>
        <v>2.8090277777777783E-2</v>
      </c>
      <c r="CB96" s="1">
        <f>Table1[[#This Row],[70,9 км_]]-Table1[[#Totals],[70,9 км_]]</f>
        <v>2.8437500000000004E-2</v>
      </c>
      <c r="CC96" s="1">
        <f>Table1[[#This Row],[74,9 км_]]-Table1[[#Totals],[74,9 км_]]</f>
        <v>2.9143518518518527E-2</v>
      </c>
      <c r="CD96" s="1">
        <f>Table1[[#This Row],[84,1 км_]]-Table1[[#Totals],[84,1 км_]]</f>
        <v>3.1111111111111117E-2</v>
      </c>
      <c r="CE96" s="1">
        <f>Table1[[#This Row],[86,6 км_]]-Table1[[#Totals],[86,6 км_]]</f>
        <v>3.1736111111111132E-2</v>
      </c>
      <c r="CF96" s="1">
        <f>Table1[[#This Row],[90 км_]]-Table1[[#Totals],[90 км_]]</f>
        <v>3.2696759259259273E-2</v>
      </c>
      <c r="CG96" s="1">
        <f>Table1[[#This Row],[T2]]-Table1[[#Totals],[T2]]</f>
        <v>3.2858796296296303E-2</v>
      </c>
      <c r="CH96" s="1">
        <f>Table1[[#This Row],[1 км_]]-Table1[[#Totals],[1 км_]]</f>
        <v>3.4108796296296318E-2</v>
      </c>
      <c r="CI96" s="1">
        <f>Table1[[#This Row],[3,5 км_]]-Table1[[#Totals],[3,5 км_]]</f>
        <v>3.7256944444444454E-2</v>
      </c>
      <c r="CJ96" s="1">
        <f>Table1[[#This Row],[6 км_]]-Table1[[#Totals],[6 км_]]</f>
        <v>3.9907407407407419E-2</v>
      </c>
      <c r="CK96" s="1">
        <f>Table1[[#This Row],[8,5 км_]]-Table1[[#Totals],[8,5 км_]]</f>
        <v>4.2453703703703716E-2</v>
      </c>
      <c r="CL96" s="1">
        <f>Table1[[#This Row],[10,5 км_]]-Table1[[#Totals],[10,5 км_]]</f>
        <v>4.4050925925925938E-2</v>
      </c>
      <c r="CM96" s="1">
        <f>Table1[[#This Row],[11,5 км_]]-Table1[[#Totals],[11,5 км_]]</f>
        <v>4.5300925925925911E-2</v>
      </c>
      <c r="CN96" s="1">
        <f>Table1[[#This Row],[14 км_]]-Table1[[#Totals],[14 км_]]</f>
        <v>4.8078703703703707E-2</v>
      </c>
      <c r="CO96" s="1">
        <f>Table1[[#This Row],[16,5 км_]]-Table1[[#Totals],[16,5 км_]]</f>
        <v>5.0057870370370378E-2</v>
      </c>
      <c r="CP96" s="1">
        <f>Table1[[#This Row],[19 км_]]-Table1[[#Totals],[19 км_]]</f>
        <v>5.1921296296296326E-2</v>
      </c>
      <c r="CQ96" s="1">
        <f>Table1[[#This Row],[21,1 км_]]-Table1[[#Totals],[21,1 км_]]</f>
        <v>5.2581018518518485E-2</v>
      </c>
    </row>
    <row r="97" spans="1:95" x14ac:dyDescent="0.2">
      <c r="A97">
        <v>96</v>
      </c>
      <c r="B97">
        <v>133</v>
      </c>
      <c r="C97" t="s">
        <v>217</v>
      </c>
      <c r="D97" t="s">
        <v>45</v>
      </c>
      <c r="E97">
        <v>29</v>
      </c>
      <c r="F97" t="s">
        <v>41</v>
      </c>
      <c r="G97" t="s">
        <v>50</v>
      </c>
      <c r="H97" t="s">
        <v>57</v>
      </c>
      <c r="I97" s="1">
        <v>2.7037037037037037E-2</v>
      </c>
      <c r="J97" s="1">
        <v>3.0000000000000002E-2</v>
      </c>
      <c r="K97" s="1">
        <v>1.9375E-2</v>
      </c>
      <c r="L97" s="1">
        <f>SUM(Table1[[#This Row],[T1]],Table1[[#This Row],[16 км]])</f>
        <v>4.9375000000000002E-2</v>
      </c>
      <c r="M97" s="1">
        <v>2.210648148148148E-2</v>
      </c>
      <c r="N97" s="1">
        <f>SUM(Table1[[#This Row],[T1]],Table1[[#This Row],[18,5 км]])</f>
        <v>5.2106481481481483E-2</v>
      </c>
      <c r="O97" s="1">
        <v>2.6967592592592595E-2</v>
      </c>
      <c r="P97" s="1">
        <f>SUM(Table1[[#This Row],[T1]],Table1[[#This Row],[22,7 км]])</f>
        <v>5.6967592592592597E-2</v>
      </c>
      <c r="Q97" s="1">
        <v>4.6400462962962963E-2</v>
      </c>
      <c r="R97" s="1">
        <f>SUM(Table1[[#This Row],[T1]],Table1[[#This Row],[38,7 км]])</f>
        <v>7.6400462962962962E-2</v>
      </c>
      <c r="S97" s="1">
        <v>4.9016203703703708E-2</v>
      </c>
      <c r="T97" s="1">
        <f>SUM(Table1[[#This Row],[T1]],Table1[[#This Row],[41,2 км]])</f>
        <v>7.9016203703703713E-2</v>
      </c>
      <c r="U97" s="1">
        <v>5.3900462962962963E-2</v>
      </c>
      <c r="V97" s="1">
        <f>SUM(Table1[[#This Row],[T1]],Table1[[#This Row],[45,4 км]])</f>
        <v>8.3900462962962968E-2</v>
      </c>
      <c r="W97" s="1">
        <v>5.7060185185185186E-2</v>
      </c>
      <c r="X97" s="1">
        <f>SUM(Table1[[#This Row],[T1]],Table1[[#This Row],[48,2 км]])</f>
        <v>8.7060185185185185E-2</v>
      </c>
      <c r="Y97" s="1">
        <v>6.1678240740740742E-2</v>
      </c>
      <c r="Z97" s="1">
        <f>SUM(Table1[[#This Row],[T1]],Table1[[#This Row],[52,2 км]])</f>
        <v>9.1678240740740741E-2</v>
      </c>
      <c r="AA97" s="1">
        <v>7.3715277777777768E-2</v>
      </c>
      <c r="AB97" s="1">
        <f>SUM(Table1[[#This Row],[T1]],Table1[[#This Row],[61,4 км]])</f>
        <v>0.10371527777777777</v>
      </c>
      <c r="AC97" s="1">
        <v>7.6435185185185189E-2</v>
      </c>
      <c r="AD97" s="1">
        <f>SUM(Table1[[#This Row],[T1]],Table1[[#This Row],[63,9 км]])</f>
        <v>0.10643518518518519</v>
      </c>
      <c r="AE97" s="1">
        <v>8.1655092592592585E-2</v>
      </c>
      <c r="AF97" s="1">
        <f>SUM(Table1[[#This Row],[T1]],Table1[[#This Row],[68,1 км]])</f>
        <v>0.11165509259259258</v>
      </c>
      <c r="AG97" s="1">
        <v>8.4780092592592601E-2</v>
      </c>
      <c r="AH97" s="1">
        <f>SUM(Table1[[#This Row],[T1]],Table1[[#This Row],[70,9 км]])</f>
        <v>0.1147800925925926</v>
      </c>
      <c r="AI97" s="1">
        <v>8.9444444444444438E-2</v>
      </c>
      <c r="AJ97" s="1">
        <f>SUM(Table1[[#This Row],[T1]],Table1[[#This Row],[74,9 км]])</f>
        <v>0.11944444444444444</v>
      </c>
      <c r="AK97" s="1">
        <v>0.10149305555555554</v>
      </c>
      <c r="AL97" s="1">
        <f>SUM(Table1[[#This Row],[T1]],Table1[[#This Row],[84,1 км]])</f>
        <v>0.13149305555555554</v>
      </c>
      <c r="AM97" s="1">
        <v>0.10422453703703705</v>
      </c>
      <c r="AN97" s="1">
        <f>SUM(Table1[[#This Row],[T1]],Table1[[#This Row],[86,6 км]])</f>
        <v>0.13422453703703704</v>
      </c>
      <c r="AO97" s="1">
        <v>0.10761574074074075</v>
      </c>
      <c r="AP97" s="1">
        <f>SUM(Table1[[#This Row],[T1]],Table1[[#This Row],[90 км]])</f>
        <v>0.13761574074074076</v>
      </c>
      <c r="AQ97" s="1">
        <v>0.13761574074074076</v>
      </c>
      <c r="AR97" s="1">
        <v>0.13998842592592592</v>
      </c>
      <c r="AS97" s="1">
        <v>4.6412037037037038E-3</v>
      </c>
      <c r="AT97" s="1">
        <f>SUM(Table1[[#This Row],[T2]],Table1[[#This Row],[1 км]])</f>
        <v>0.14462962962962964</v>
      </c>
      <c r="AU97" s="1">
        <v>1.6574074074074074E-2</v>
      </c>
      <c r="AV97" s="1">
        <f>SUM(Table1[[#This Row],[T2]],Table1[[#This Row],[3,5 км]])</f>
        <v>0.15656249999999999</v>
      </c>
      <c r="AW97" s="1">
        <v>2.4548611111111115E-2</v>
      </c>
      <c r="AX97" s="1">
        <f>SUM(Table1[[#This Row],[T2]],Table1[[#This Row],[6 км]])</f>
        <v>0.16453703703703704</v>
      </c>
      <c r="AY97" s="1">
        <v>3.27662037037037E-2</v>
      </c>
      <c r="AZ97" s="1">
        <f>SUM(Table1[[#This Row],[T2]],Table1[[#This Row],[8,5 км]])</f>
        <v>0.17275462962962962</v>
      </c>
      <c r="BA97" s="1">
        <v>3.8402777777777779E-2</v>
      </c>
      <c r="BB97" s="1">
        <f>SUM(Table1[[#This Row],[T2]],Table1[[#This Row],[10,5 км]])</f>
        <v>0.1783912037037037</v>
      </c>
      <c r="BC97" s="1">
        <v>4.3043981481481482E-2</v>
      </c>
      <c r="BD97" s="1">
        <f>SUM(Table1[[#This Row],[T2]],Table1[[#This Row],[11,5 км]])</f>
        <v>0.18303240740740739</v>
      </c>
      <c r="BE97" s="1">
        <v>5.5428240740740743E-2</v>
      </c>
      <c r="BF97" s="1">
        <f>SUM(Table1[[#This Row],[T2]],Table1[[#This Row],[14 км]])</f>
        <v>0.19541666666666666</v>
      </c>
      <c r="BG97" s="1">
        <v>6.3078703703703706E-2</v>
      </c>
      <c r="BH97" s="1">
        <f>SUM(Table1[[#This Row],[T2]],Table1[[#This Row],[16,5 км]])</f>
        <v>0.20306712962962964</v>
      </c>
      <c r="BI97" s="1">
        <v>7.149305555555556E-2</v>
      </c>
      <c r="BJ97" s="1">
        <f>SUM(Table1[[#This Row],[T2]],Table1[[#This Row],[19 км]])</f>
        <v>0.21148148148148149</v>
      </c>
      <c r="BK97" s="1">
        <v>7.7997685185185184E-2</v>
      </c>
      <c r="BL97" s="1">
        <f>SUM(Table1[[#This Row],[T2]],Table1[[#This Row],[Финиш]])</f>
        <v>0.2179861111111111</v>
      </c>
      <c r="BM97" s="1">
        <v>0.2179861111111111</v>
      </c>
      <c r="BN97" s="1">
        <v>0</v>
      </c>
      <c r="BO97" s="1">
        <f>Table1[[#This Row],[Плавание]]-Table1[[#Totals],[Плавание]]</f>
        <v>9.4328703703703692E-3</v>
      </c>
      <c r="BP97" s="1">
        <f>Table1[[#This Row],[T1]]-Table1[[#Totals],[T1]]</f>
        <v>1.1342592592592595E-2</v>
      </c>
      <c r="BQ97" s="1">
        <f>Table1[[#This Row],[16 км_]]-Table1[[#Totals],[16 км_]]</f>
        <v>1.3807870370370373E-2</v>
      </c>
      <c r="BR97" s="1">
        <f>Table1[[#This Row],[18,5 км_]]-Table1[[#Totals],[18,5 км_]]</f>
        <v>1.4189814814814815E-2</v>
      </c>
      <c r="BS97" s="1">
        <f>Table1[[#This Row],[22,7 км_]]-Table1[[#Totals],[22,7 км_]]</f>
        <v>1.4930555555555558E-2</v>
      </c>
      <c r="BT97" s="1">
        <f>Table1[[#This Row],[38,7 км_]]-Table1[[#Totals],[38,7 км_]]</f>
        <v>1.7812499999999995E-2</v>
      </c>
      <c r="BU97" s="1">
        <f>Table1[[#This Row],[41,2 км_]]-Table1[[#Totals],[41,2 км_]]</f>
        <v>1.8067129629629641E-2</v>
      </c>
      <c r="BV97" s="1">
        <f>Table1[[#This Row],[45,4 км_]]-Table1[[#Totals],[45,4 км_]]</f>
        <v>1.8738425925925936E-2</v>
      </c>
      <c r="BW97" s="1">
        <f>Table1[[#This Row],[48,2 км_]]-Table1[[#Totals],[48,2 км_]]</f>
        <v>1.9212962962962959E-2</v>
      </c>
      <c r="BX97" s="1">
        <f>Table1[[#This Row],[52,2 км_]]-Table1[[#Totals],[52,2 км_]]</f>
        <v>1.9861111111111107E-2</v>
      </c>
      <c r="BY97" s="1">
        <f>Table1[[#This Row],[61,4 км_]]-Table1[[#Totals],[61,4 км_]]</f>
        <v>2.1944444444444419E-2</v>
      </c>
      <c r="BZ97" s="1">
        <f>Table1[[#This Row],[63,9 км_]]-Table1[[#Totals],[63,9 км_]]</f>
        <v>2.2268518518518521E-2</v>
      </c>
      <c r="CA97" s="1">
        <f>Table1[[#This Row],[68,1 км_]]-Table1[[#Totals],[68,1 км_]]</f>
        <v>2.3067129629629632E-2</v>
      </c>
      <c r="CB97" s="1">
        <f>Table1[[#This Row],[70,9 км_]]-Table1[[#Totals],[70,9 км_]]</f>
        <v>2.3310185185185198E-2</v>
      </c>
      <c r="CC97" s="1">
        <f>Table1[[#This Row],[74,9 км_]]-Table1[[#Totals],[74,9 км_]]</f>
        <v>2.3738425925925927E-2</v>
      </c>
      <c r="CD97" s="1">
        <f>Table1[[#This Row],[84,1 км_]]-Table1[[#Totals],[84,1 км_]]</f>
        <v>2.5173611111111105E-2</v>
      </c>
      <c r="CE97" s="1">
        <f>Table1[[#This Row],[86,6 км_]]-Table1[[#Totals],[86,6 км_]]</f>
        <v>2.5578703703703715E-2</v>
      </c>
      <c r="CF97" s="1">
        <f>Table1[[#This Row],[90 км_]]-Table1[[#Totals],[90 км_]]</f>
        <v>2.626157407407409E-2</v>
      </c>
      <c r="CG97" s="1">
        <f>Table1[[#This Row],[T2]]-Table1[[#Totals],[T2]]</f>
        <v>2.7442129629629622E-2</v>
      </c>
      <c r="CH97" s="1">
        <f>Table1[[#This Row],[1 км_]]-Table1[[#Totals],[1 км_]]</f>
        <v>2.8773148148148159E-2</v>
      </c>
      <c r="CI97" s="1">
        <f>Table1[[#This Row],[3,5 км_]]-Table1[[#Totals],[3,5 км_]]</f>
        <v>3.3090277777777774E-2</v>
      </c>
      <c r="CJ97" s="1">
        <f>Table1[[#This Row],[6 км_]]-Table1[[#Totals],[6 км_]]</f>
        <v>3.5821759259259262E-2</v>
      </c>
      <c r="CK97" s="1">
        <f>Table1[[#This Row],[8,5 км_]]-Table1[[#Totals],[8,5 км_]]</f>
        <v>3.8344907407407397E-2</v>
      </c>
      <c r="CL97" s="1">
        <f>Table1[[#This Row],[10,5 км_]]-Table1[[#Totals],[10,5 км_]]</f>
        <v>4.0011574074074074E-2</v>
      </c>
      <c r="CM97" s="1">
        <f>Table1[[#This Row],[11,5 км_]]-Table1[[#Totals],[11,5 км_]]</f>
        <v>4.1261574074074048E-2</v>
      </c>
      <c r="CN97" s="1">
        <f>Table1[[#This Row],[14 км_]]-Table1[[#Totals],[14 км_]]</f>
        <v>4.5937499999999992E-2</v>
      </c>
      <c r="CO97" s="1">
        <f>Table1[[#This Row],[16,5 км_]]-Table1[[#Totals],[16,5 км_]]</f>
        <v>4.806712962962964E-2</v>
      </c>
      <c r="CP97" s="1">
        <f>Table1[[#This Row],[19 км_]]-Table1[[#Totals],[19 км_]]</f>
        <v>5.048611111111112E-2</v>
      </c>
      <c r="CQ97" s="1">
        <f>Table1[[#This Row],[21,1 км_]]-Table1[[#Totals],[21,1 км_]]</f>
        <v>5.2650462962962941E-2</v>
      </c>
    </row>
    <row r="98" spans="1:95" x14ac:dyDescent="0.2">
      <c r="A98">
        <v>97</v>
      </c>
      <c r="B98">
        <v>231</v>
      </c>
      <c r="C98" t="s">
        <v>218</v>
      </c>
      <c r="D98" t="s">
        <v>75</v>
      </c>
      <c r="E98">
        <v>40</v>
      </c>
      <c r="F98" t="s">
        <v>46</v>
      </c>
      <c r="H98" t="s">
        <v>54</v>
      </c>
      <c r="I98" s="1">
        <v>2.5868055555555557E-2</v>
      </c>
      <c r="J98" s="1">
        <v>2.9988425925925922E-2</v>
      </c>
      <c r="K98" s="1">
        <v>1.8912037037037036E-2</v>
      </c>
      <c r="L98" s="1">
        <f>SUM(Table1[[#This Row],[T1]],Table1[[#This Row],[16 км]])</f>
        <v>4.8900462962962958E-2</v>
      </c>
      <c r="M98" s="1">
        <v>2.162037037037037E-2</v>
      </c>
      <c r="N98" s="1">
        <f>SUM(Table1[[#This Row],[T1]],Table1[[#This Row],[18,5 км]])</f>
        <v>5.1608796296296292E-2</v>
      </c>
      <c r="O98" s="1">
        <v>2.6493055555555558E-2</v>
      </c>
      <c r="P98" s="1">
        <f>SUM(Table1[[#This Row],[T1]],Table1[[#This Row],[22,7 км]])</f>
        <v>5.648148148148148E-2</v>
      </c>
      <c r="Q98" s="1">
        <v>4.5613425925925925E-2</v>
      </c>
      <c r="R98" s="1">
        <f>SUM(Table1[[#This Row],[T1]],Table1[[#This Row],[38,7 км]])</f>
        <v>7.5601851851851851E-2</v>
      </c>
      <c r="S98" s="1">
        <v>4.8356481481481479E-2</v>
      </c>
      <c r="T98" s="1">
        <f>SUM(Table1[[#This Row],[T1]],Table1[[#This Row],[41,2 км]])</f>
        <v>7.8344907407407405E-2</v>
      </c>
      <c r="U98" s="1">
        <v>5.3414351851851859E-2</v>
      </c>
      <c r="V98" s="1">
        <f>SUM(Table1[[#This Row],[T1]],Table1[[#This Row],[45,4 км]])</f>
        <v>8.3402777777777784E-2</v>
      </c>
      <c r="W98" s="1">
        <v>5.6655092592592597E-2</v>
      </c>
      <c r="X98" s="1">
        <f>SUM(Table1[[#This Row],[T1]],Table1[[#This Row],[48,2 км]])</f>
        <v>8.6643518518518522E-2</v>
      </c>
      <c r="Y98" s="1">
        <v>6.1296296296296293E-2</v>
      </c>
      <c r="Z98" s="1">
        <f>SUM(Table1[[#This Row],[T1]],Table1[[#This Row],[52,2 км]])</f>
        <v>9.1284722222222212E-2</v>
      </c>
      <c r="AA98" s="1">
        <v>7.3206018518518517E-2</v>
      </c>
      <c r="AB98" s="1">
        <f>SUM(Table1[[#This Row],[T1]],Table1[[#This Row],[61,4 км]])</f>
        <v>0.10319444444444444</v>
      </c>
      <c r="AC98" s="1">
        <v>7.6064814814814807E-2</v>
      </c>
      <c r="AD98" s="1">
        <f>SUM(Table1[[#This Row],[T1]],Table1[[#This Row],[63,9 км]])</f>
        <v>0.10605324074074073</v>
      </c>
      <c r="AE98" s="1">
        <v>8.1261574074074069E-2</v>
      </c>
      <c r="AF98" s="1">
        <f>SUM(Table1[[#This Row],[T1]],Table1[[#This Row],[68,1 км]])</f>
        <v>0.11124999999999999</v>
      </c>
      <c r="AG98" s="1">
        <v>8.4479166666666661E-2</v>
      </c>
      <c r="AH98" s="1">
        <f>SUM(Table1[[#This Row],[T1]],Table1[[#This Row],[70,9 км]])</f>
        <v>0.11446759259259258</v>
      </c>
      <c r="AI98" s="1">
        <v>8.924768518518518E-2</v>
      </c>
      <c r="AJ98" s="1">
        <f>SUM(Table1[[#This Row],[T1]],Table1[[#This Row],[74,9 км]])</f>
        <v>0.1192361111111111</v>
      </c>
      <c r="AK98" s="1">
        <v>0.10144675925925926</v>
      </c>
      <c r="AL98" s="1">
        <f>SUM(Table1[[#This Row],[T1]],Table1[[#This Row],[84,1 км]])</f>
        <v>0.13143518518518518</v>
      </c>
      <c r="AM98" s="1">
        <v>0.10435185185185185</v>
      </c>
      <c r="AN98" s="1">
        <f>SUM(Table1[[#This Row],[T1]],Table1[[#This Row],[86,6 км]])</f>
        <v>0.13434027777777777</v>
      </c>
      <c r="AO98" s="1">
        <v>0.10784722222222222</v>
      </c>
      <c r="AP98" s="1">
        <f>SUM(Table1[[#This Row],[T1]],Table1[[#This Row],[90 км]])</f>
        <v>0.13783564814814814</v>
      </c>
      <c r="AQ98" s="1">
        <v>0.13783564814814817</v>
      </c>
      <c r="AR98" s="1">
        <v>0.13987268518518517</v>
      </c>
      <c r="AS98" s="1">
        <v>4.5370370370370365E-3</v>
      </c>
      <c r="AT98" s="1">
        <f>SUM(Table1[[#This Row],[T2]],Table1[[#This Row],[1 км]])</f>
        <v>0.1444097222222222</v>
      </c>
      <c r="AU98" s="1">
        <v>1.5069444444444443E-2</v>
      </c>
      <c r="AV98" s="1">
        <f>SUM(Table1[[#This Row],[T2]],Table1[[#This Row],[3,5 км]])</f>
        <v>0.15494212962962961</v>
      </c>
      <c r="AW98" s="1">
        <v>2.2743055555555555E-2</v>
      </c>
      <c r="AX98" s="1">
        <f>SUM(Table1[[#This Row],[T2]],Table1[[#This Row],[6 км]])</f>
        <v>0.16261574074074073</v>
      </c>
      <c r="AY98" s="1">
        <v>3.1261574074074074E-2</v>
      </c>
      <c r="AZ98" s="1">
        <f>SUM(Table1[[#This Row],[T2]],Table1[[#This Row],[8,5 км]])</f>
        <v>0.17113425925925924</v>
      </c>
      <c r="BA98" s="1">
        <v>3.7210648148148152E-2</v>
      </c>
      <c r="BB98" s="1">
        <f>SUM(Table1[[#This Row],[T2]],Table1[[#This Row],[10,5 км]])</f>
        <v>0.17708333333333331</v>
      </c>
      <c r="BC98" s="1">
        <v>4.2199074074074076E-2</v>
      </c>
      <c r="BD98" s="1">
        <f>SUM(Table1[[#This Row],[T2]],Table1[[#This Row],[11,5 км]])</f>
        <v>0.18207175925925925</v>
      </c>
      <c r="BE98" s="1">
        <v>5.3888888888888896E-2</v>
      </c>
      <c r="BF98" s="1">
        <f>SUM(Table1[[#This Row],[T2]],Table1[[#This Row],[14 км]])</f>
        <v>0.19376157407407407</v>
      </c>
      <c r="BG98" s="1">
        <v>6.2557870370370375E-2</v>
      </c>
      <c r="BH98" s="1">
        <f>SUM(Table1[[#This Row],[T2]],Table1[[#This Row],[16,5 км]])</f>
        <v>0.20243055555555556</v>
      </c>
      <c r="BI98" s="1">
        <v>7.1678240740740737E-2</v>
      </c>
      <c r="BJ98" s="1">
        <f>SUM(Table1[[#This Row],[T2]],Table1[[#This Row],[19 км]])</f>
        <v>0.21155092592592589</v>
      </c>
      <c r="BK98" s="1">
        <v>7.8159722222222214E-2</v>
      </c>
      <c r="BL98" s="1">
        <f>SUM(Table1[[#This Row],[T2]],Table1[[#This Row],[Финиш]])</f>
        <v>0.21803240740740737</v>
      </c>
      <c r="BM98" s="1">
        <v>0.2180324074074074</v>
      </c>
      <c r="BN98" s="1">
        <v>0</v>
      </c>
      <c r="BO98" s="1">
        <f>Table1[[#This Row],[Плавание]]-Table1[[#Totals],[Плавание]]</f>
        <v>8.2638888888888901E-3</v>
      </c>
      <c r="BP98" s="1">
        <f>Table1[[#This Row],[T1]]-Table1[[#Totals],[T1]]</f>
        <v>1.1331018518518515E-2</v>
      </c>
      <c r="BQ98" s="1">
        <f>Table1[[#This Row],[16 км_]]-Table1[[#Totals],[16 км_]]</f>
        <v>1.3333333333333329E-2</v>
      </c>
      <c r="BR98" s="1">
        <f>Table1[[#This Row],[18,5 км_]]-Table1[[#Totals],[18,5 км_]]</f>
        <v>1.3692129629629624E-2</v>
      </c>
      <c r="BS98" s="1">
        <f>Table1[[#This Row],[22,7 км_]]-Table1[[#Totals],[22,7 км_]]</f>
        <v>1.444444444444444E-2</v>
      </c>
      <c r="BT98" s="1">
        <f>Table1[[#This Row],[38,7 км_]]-Table1[[#Totals],[38,7 км_]]</f>
        <v>1.7013888888888884E-2</v>
      </c>
      <c r="BU98" s="1">
        <f>Table1[[#This Row],[41,2 км_]]-Table1[[#Totals],[41,2 км_]]</f>
        <v>1.7395833333333333E-2</v>
      </c>
      <c r="BV98" s="1">
        <f>Table1[[#This Row],[45,4 км_]]-Table1[[#Totals],[45,4 км_]]</f>
        <v>1.8240740740740752E-2</v>
      </c>
      <c r="BW98" s="1">
        <f>Table1[[#This Row],[48,2 км_]]-Table1[[#Totals],[48,2 км_]]</f>
        <v>1.8796296296296297E-2</v>
      </c>
      <c r="BX98" s="1">
        <f>Table1[[#This Row],[52,2 км_]]-Table1[[#Totals],[52,2 км_]]</f>
        <v>1.9467592592592578E-2</v>
      </c>
      <c r="BY98" s="1">
        <f>Table1[[#This Row],[61,4 км_]]-Table1[[#Totals],[61,4 км_]]</f>
        <v>2.1423611111111088E-2</v>
      </c>
      <c r="BZ98" s="1">
        <f>Table1[[#This Row],[63,9 км_]]-Table1[[#Totals],[63,9 км_]]</f>
        <v>2.1886574074074058E-2</v>
      </c>
      <c r="CA98" s="1">
        <f>Table1[[#This Row],[68,1 км_]]-Table1[[#Totals],[68,1 км_]]</f>
        <v>2.2662037037037036E-2</v>
      </c>
      <c r="CB98" s="1">
        <f>Table1[[#This Row],[70,9 км_]]-Table1[[#Totals],[70,9 км_]]</f>
        <v>2.2997685185185177E-2</v>
      </c>
      <c r="CC98" s="1">
        <f>Table1[[#This Row],[74,9 км_]]-Table1[[#Totals],[74,9 км_]]</f>
        <v>2.3530092592592589E-2</v>
      </c>
      <c r="CD98" s="1">
        <f>Table1[[#This Row],[84,1 км_]]-Table1[[#Totals],[84,1 км_]]</f>
        <v>2.5115740740740744E-2</v>
      </c>
      <c r="CE98" s="1">
        <f>Table1[[#This Row],[86,6 км_]]-Table1[[#Totals],[86,6 км_]]</f>
        <v>2.5694444444444436E-2</v>
      </c>
      <c r="CF98" s="1">
        <f>Table1[[#This Row],[90 км_]]-Table1[[#Totals],[90 км_]]</f>
        <v>2.6481481481481467E-2</v>
      </c>
      <c r="CG98" s="1">
        <f>Table1[[#This Row],[T2]]-Table1[[#Totals],[T2]]</f>
        <v>2.7326388888888872E-2</v>
      </c>
      <c r="CH98" s="1">
        <f>Table1[[#This Row],[1 км_]]-Table1[[#Totals],[1 км_]]</f>
        <v>2.8553240740740726E-2</v>
      </c>
      <c r="CI98" s="1">
        <f>Table1[[#This Row],[3,5 км_]]-Table1[[#Totals],[3,5 км_]]</f>
        <v>3.1469907407407391E-2</v>
      </c>
      <c r="CJ98" s="1">
        <f>Table1[[#This Row],[6 км_]]-Table1[[#Totals],[6 км_]]</f>
        <v>3.3900462962962952E-2</v>
      </c>
      <c r="CK98" s="1">
        <f>Table1[[#This Row],[8,5 км_]]-Table1[[#Totals],[8,5 км_]]</f>
        <v>3.6724537037037014E-2</v>
      </c>
      <c r="CL98" s="1">
        <f>Table1[[#This Row],[10,5 км_]]-Table1[[#Totals],[10,5 км_]]</f>
        <v>3.8703703703703685E-2</v>
      </c>
      <c r="CM98" s="1">
        <f>Table1[[#This Row],[11,5 км_]]-Table1[[#Totals],[11,5 км_]]</f>
        <v>4.0300925925925907E-2</v>
      </c>
      <c r="CN98" s="1">
        <f>Table1[[#This Row],[14 км_]]-Table1[[#Totals],[14 км_]]</f>
        <v>4.4282407407407409E-2</v>
      </c>
      <c r="CO98" s="1">
        <f>Table1[[#This Row],[16,5 км_]]-Table1[[#Totals],[16,5 км_]]</f>
        <v>4.7430555555555559E-2</v>
      </c>
      <c r="CP98" s="1">
        <f>Table1[[#This Row],[19 км_]]-Table1[[#Totals],[19 км_]]</f>
        <v>5.055555555555552E-2</v>
      </c>
      <c r="CQ98" s="1">
        <f>Table1[[#This Row],[21,1 км_]]-Table1[[#Totals],[21,1 км_]]</f>
        <v>5.2696759259259207E-2</v>
      </c>
    </row>
    <row r="99" spans="1:95" x14ac:dyDescent="0.2">
      <c r="A99">
        <v>98</v>
      </c>
      <c r="B99">
        <v>73</v>
      </c>
      <c r="C99" t="s">
        <v>219</v>
      </c>
      <c r="D99" t="s">
        <v>186</v>
      </c>
      <c r="E99">
        <v>38</v>
      </c>
      <c r="F99" t="s">
        <v>46</v>
      </c>
      <c r="G99" t="s">
        <v>53</v>
      </c>
      <c r="H99" t="s">
        <v>62</v>
      </c>
      <c r="I99" s="1">
        <v>3.2129629629629626E-2</v>
      </c>
      <c r="J99" s="1">
        <v>3.5069444444444445E-2</v>
      </c>
      <c r="K99" s="1">
        <v>2.0300925925925927E-2</v>
      </c>
      <c r="L99" s="1">
        <f>SUM(Table1[[#This Row],[T1]],Table1[[#This Row],[16 км]])</f>
        <v>5.5370370370370375E-2</v>
      </c>
      <c r="M99" s="1">
        <v>2.3124999999999996E-2</v>
      </c>
      <c r="N99" s="1">
        <f>SUM(Table1[[#This Row],[T1]],Table1[[#This Row],[18,5 км]])</f>
        <v>5.8194444444444438E-2</v>
      </c>
      <c r="O99" s="1">
        <v>2.8194444444444442E-2</v>
      </c>
      <c r="P99" s="1">
        <f>SUM(Table1[[#This Row],[T1]],Table1[[#This Row],[22,7 км]])</f>
        <v>6.3263888888888883E-2</v>
      </c>
      <c r="Q99" s="1">
        <v>4.8692129629629627E-2</v>
      </c>
      <c r="R99" s="1">
        <f>SUM(Table1[[#This Row],[T1]],Table1[[#This Row],[38,7 км]])</f>
        <v>8.3761574074074072E-2</v>
      </c>
      <c r="S99" s="1">
        <v>5.153935185185185E-2</v>
      </c>
      <c r="T99" s="1">
        <f>SUM(Table1[[#This Row],[T1]],Table1[[#This Row],[41,2 км]])</f>
        <v>8.6608796296296295E-2</v>
      </c>
      <c r="U99" s="1">
        <v>5.679398148148148E-2</v>
      </c>
      <c r="V99" s="1">
        <f>SUM(Table1[[#This Row],[T1]],Table1[[#This Row],[45,4 км]])</f>
        <v>9.1863425925925918E-2</v>
      </c>
      <c r="W99" s="1">
        <v>6.0138888888888888E-2</v>
      </c>
      <c r="X99" s="1">
        <f>SUM(Table1[[#This Row],[T1]],Table1[[#This Row],[48,2 км]])</f>
        <v>9.5208333333333339E-2</v>
      </c>
      <c r="Y99" s="1">
        <v>6.5162037037037032E-2</v>
      </c>
      <c r="Z99" s="1">
        <f>SUM(Table1[[#This Row],[T1]],Table1[[#This Row],[52,2 км]])</f>
        <v>0.10023148148148148</v>
      </c>
      <c r="AA99" s="1">
        <v>7.784722222222222E-2</v>
      </c>
      <c r="AB99" s="1">
        <f>SUM(Table1[[#This Row],[T1]],Table1[[#This Row],[61,4 км]])</f>
        <v>0.11291666666666667</v>
      </c>
      <c r="AC99" s="1">
        <v>8.0810185185185179E-2</v>
      </c>
      <c r="AD99" s="1">
        <f>SUM(Table1[[#This Row],[T1]],Table1[[#This Row],[63,9 км]])</f>
        <v>0.11587962962962962</v>
      </c>
      <c r="AE99" s="1">
        <v>8.6157407407407405E-2</v>
      </c>
      <c r="AF99" s="1">
        <f>SUM(Table1[[#This Row],[T1]],Table1[[#This Row],[68,1 км]])</f>
        <v>0.12122685185185185</v>
      </c>
      <c r="AG99" s="1">
        <v>8.9641203703703709E-2</v>
      </c>
      <c r="AH99" s="1">
        <f>SUM(Table1[[#This Row],[T1]],Table1[[#This Row],[70,9 км]])</f>
        <v>0.12471064814814815</v>
      </c>
      <c r="AI99" s="1">
        <v>9.4629629629629619E-2</v>
      </c>
      <c r="AJ99" s="1">
        <f>SUM(Table1[[#This Row],[T1]],Table1[[#This Row],[74,9 км]])</f>
        <v>0.12969907407407405</v>
      </c>
      <c r="AK99" s="1">
        <v>0.10722222222222222</v>
      </c>
      <c r="AL99" s="1">
        <f>SUM(Table1[[#This Row],[T1]],Table1[[#This Row],[84,1 км]])</f>
        <v>0.14229166666666665</v>
      </c>
      <c r="AM99" s="1">
        <v>0.1101388888888889</v>
      </c>
      <c r="AN99" s="1">
        <f>SUM(Table1[[#This Row],[T1]],Table1[[#This Row],[86,6 км]])</f>
        <v>0.14520833333333333</v>
      </c>
      <c r="AO99" s="1">
        <v>0.1135648148148148</v>
      </c>
      <c r="AP99" s="1">
        <f>SUM(Table1[[#This Row],[T1]],Table1[[#This Row],[90 км]])</f>
        <v>0.14863425925925924</v>
      </c>
      <c r="AQ99" s="1">
        <v>0.14863425925925924</v>
      </c>
      <c r="AR99" s="1">
        <v>0.15041666666666667</v>
      </c>
      <c r="AS99" s="1">
        <v>4.31712962962963E-3</v>
      </c>
      <c r="AT99" s="1">
        <f>SUM(Table1[[#This Row],[T2]],Table1[[#This Row],[1 км]])</f>
        <v>0.1547337962962963</v>
      </c>
      <c r="AU99" s="1">
        <v>1.4050925925925927E-2</v>
      </c>
      <c r="AV99" s="1">
        <f>SUM(Table1[[#This Row],[T2]],Table1[[#This Row],[3,5 км]])</f>
        <v>0.16446759259259261</v>
      </c>
      <c r="AW99" s="1">
        <v>2.1076388888888891E-2</v>
      </c>
      <c r="AX99" s="1">
        <f>SUM(Table1[[#This Row],[T2]],Table1[[#This Row],[6 км]])</f>
        <v>0.17149305555555555</v>
      </c>
      <c r="AY99" s="1">
        <v>2.8460648148148148E-2</v>
      </c>
      <c r="AZ99" s="1">
        <f>SUM(Table1[[#This Row],[T2]],Table1[[#This Row],[8,5 км]])</f>
        <v>0.17887731481481481</v>
      </c>
      <c r="BA99" s="1">
        <v>3.3599537037037039E-2</v>
      </c>
      <c r="BB99" s="1">
        <f>SUM(Table1[[#This Row],[T2]],Table1[[#This Row],[10,5 км]])</f>
        <v>0.1840162037037037</v>
      </c>
      <c r="BC99" s="1">
        <v>3.802083333333333E-2</v>
      </c>
      <c r="BD99" s="1">
        <f>SUM(Table1[[#This Row],[T2]],Table1[[#This Row],[11,5 км]])</f>
        <v>0.18843750000000001</v>
      </c>
      <c r="BE99" s="1">
        <v>4.7881944444444442E-2</v>
      </c>
      <c r="BF99" s="1">
        <f>SUM(Table1[[#This Row],[T2]],Table1[[#This Row],[14 км]])</f>
        <v>0.19829861111111111</v>
      </c>
      <c r="BG99" s="1">
        <v>5.5069444444444449E-2</v>
      </c>
      <c r="BH99" s="1">
        <f>SUM(Table1[[#This Row],[T2]],Table1[[#This Row],[16,5 км]])</f>
        <v>0.20548611111111112</v>
      </c>
      <c r="BI99" s="1">
        <v>6.2488425925925926E-2</v>
      </c>
      <c r="BJ99" s="1">
        <f>SUM(Table1[[#This Row],[T2]],Table1[[#This Row],[19 км]])</f>
        <v>0.2129050925925926</v>
      </c>
      <c r="BK99" s="1">
        <v>6.773148148148149E-2</v>
      </c>
      <c r="BL99" s="1">
        <f>SUM(Table1[[#This Row],[T2]],Table1[[#This Row],[Финиш]])</f>
        <v>0.21814814814814815</v>
      </c>
      <c r="BM99" s="1">
        <v>0.21814814814814817</v>
      </c>
      <c r="BN99" s="1">
        <v>0</v>
      </c>
      <c r="BO99" s="1">
        <f>Table1[[#This Row],[Плавание]]-Table1[[#Totals],[Плавание]]</f>
        <v>1.4525462962962959E-2</v>
      </c>
      <c r="BP99" s="1">
        <f>Table1[[#This Row],[T1]]-Table1[[#Totals],[T1]]</f>
        <v>1.6412037037037037E-2</v>
      </c>
      <c r="BQ99" s="1">
        <f>Table1[[#This Row],[16 км_]]-Table1[[#Totals],[16 км_]]</f>
        <v>1.9803240740740746E-2</v>
      </c>
      <c r="BR99" s="1">
        <f>Table1[[#This Row],[18,5 км_]]-Table1[[#Totals],[18,5 км_]]</f>
        <v>2.027777777777777E-2</v>
      </c>
      <c r="BS99" s="1">
        <f>Table1[[#This Row],[22,7 км_]]-Table1[[#Totals],[22,7 км_]]</f>
        <v>2.1226851851851844E-2</v>
      </c>
      <c r="BT99" s="1">
        <f>Table1[[#This Row],[38,7 км_]]-Table1[[#Totals],[38,7 км_]]</f>
        <v>2.5173611111111105E-2</v>
      </c>
      <c r="BU99" s="1">
        <f>Table1[[#This Row],[41,2 км_]]-Table1[[#Totals],[41,2 км_]]</f>
        <v>2.5659722222222223E-2</v>
      </c>
      <c r="BV99" s="1">
        <f>Table1[[#This Row],[45,4 км_]]-Table1[[#Totals],[45,4 км_]]</f>
        <v>2.6701388888888886E-2</v>
      </c>
      <c r="BW99" s="1">
        <f>Table1[[#This Row],[48,2 км_]]-Table1[[#Totals],[48,2 км_]]</f>
        <v>2.7361111111111114E-2</v>
      </c>
      <c r="BX99" s="1">
        <f>Table1[[#This Row],[52,2 км_]]-Table1[[#Totals],[52,2 км_]]</f>
        <v>2.8414351851851843E-2</v>
      </c>
      <c r="BY99" s="1">
        <f>Table1[[#This Row],[61,4 км_]]-Table1[[#Totals],[61,4 км_]]</f>
        <v>3.1145833333333317E-2</v>
      </c>
      <c r="BZ99" s="1">
        <f>Table1[[#This Row],[63,9 км_]]-Table1[[#Totals],[63,9 км_]]</f>
        <v>3.1712962962962957E-2</v>
      </c>
      <c r="CA99" s="1">
        <f>Table1[[#This Row],[68,1 км_]]-Table1[[#Totals],[68,1 км_]]</f>
        <v>3.2638888888888898E-2</v>
      </c>
      <c r="CB99" s="1">
        <f>Table1[[#This Row],[70,9 км_]]-Table1[[#Totals],[70,9 км_]]</f>
        <v>3.3240740740740751E-2</v>
      </c>
      <c r="CC99" s="1">
        <f>Table1[[#This Row],[74,9 км_]]-Table1[[#Totals],[74,9 км_]]</f>
        <v>3.399305555555554E-2</v>
      </c>
      <c r="CD99" s="1">
        <f>Table1[[#This Row],[84,1 км_]]-Table1[[#Totals],[84,1 км_]]</f>
        <v>3.5972222222222211E-2</v>
      </c>
      <c r="CE99" s="1">
        <f>Table1[[#This Row],[86,6 км_]]-Table1[[#Totals],[86,6 км_]]</f>
        <v>3.6562499999999998E-2</v>
      </c>
      <c r="CF99" s="1">
        <f>Table1[[#This Row],[90 км_]]-Table1[[#Totals],[90 км_]]</f>
        <v>3.7280092592592573E-2</v>
      </c>
      <c r="CG99" s="1">
        <f>Table1[[#This Row],[T2]]-Table1[[#Totals],[T2]]</f>
        <v>3.7870370370370374E-2</v>
      </c>
      <c r="CH99" s="1">
        <f>Table1[[#This Row],[1 км_]]-Table1[[#Totals],[1 км_]]</f>
        <v>3.8877314814814823E-2</v>
      </c>
      <c r="CI99" s="1">
        <f>Table1[[#This Row],[3,5 км_]]-Table1[[#Totals],[3,5 км_]]</f>
        <v>4.099537037037039E-2</v>
      </c>
      <c r="CJ99" s="1">
        <f>Table1[[#This Row],[6 км_]]-Table1[[#Totals],[6 км_]]</f>
        <v>4.2777777777777776E-2</v>
      </c>
      <c r="CK99" s="1">
        <f>Table1[[#This Row],[8,5 км_]]-Table1[[#Totals],[8,5 км_]]</f>
        <v>4.4467592592592586E-2</v>
      </c>
      <c r="CL99" s="1">
        <f>Table1[[#This Row],[10,5 км_]]-Table1[[#Totals],[10,5 км_]]</f>
        <v>4.5636574074074066E-2</v>
      </c>
      <c r="CM99" s="1">
        <f>Table1[[#This Row],[11,5 км_]]-Table1[[#Totals],[11,5 км_]]</f>
        <v>4.6666666666666662E-2</v>
      </c>
      <c r="CN99" s="1">
        <f>Table1[[#This Row],[14 км_]]-Table1[[#Totals],[14 км_]]</f>
        <v>4.8819444444444443E-2</v>
      </c>
      <c r="CO99" s="1">
        <f>Table1[[#This Row],[16,5 км_]]-Table1[[#Totals],[16,5 км_]]</f>
        <v>5.048611111111112E-2</v>
      </c>
      <c r="CP99" s="1">
        <f>Table1[[#This Row],[19 км_]]-Table1[[#Totals],[19 км_]]</f>
        <v>5.1909722222222232E-2</v>
      </c>
      <c r="CQ99" s="1">
        <f>Table1[[#This Row],[21,1 км_]]-Table1[[#Totals],[21,1 км_]]</f>
        <v>5.2812499999999984E-2</v>
      </c>
    </row>
    <row r="100" spans="1:95" x14ac:dyDescent="0.2">
      <c r="A100">
        <v>99</v>
      </c>
      <c r="B100">
        <v>97</v>
      </c>
      <c r="C100" t="s">
        <v>220</v>
      </c>
      <c r="D100" t="s">
        <v>98</v>
      </c>
      <c r="E100">
        <v>47</v>
      </c>
      <c r="F100" t="s">
        <v>46</v>
      </c>
      <c r="G100" t="s">
        <v>53</v>
      </c>
      <c r="H100" t="s">
        <v>103</v>
      </c>
      <c r="I100" s="1">
        <v>3.1932870370370368E-2</v>
      </c>
      <c r="J100" s="1">
        <v>3.4282407407407407E-2</v>
      </c>
      <c r="K100" s="1">
        <v>1.9837962962962963E-2</v>
      </c>
      <c r="L100" s="1">
        <f>SUM(Table1[[#This Row],[T1]],Table1[[#This Row],[16 км]])</f>
        <v>5.4120370370370374E-2</v>
      </c>
      <c r="M100" s="1">
        <v>2.2592592592592591E-2</v>
      </c>
      <c r="N100" s="1">
        <f>SUM(Table1[[#This Row],[T1]],Table1[[#This Row],[18,5 км]])</f>
        <v>5.6874999999999995E-2</v>
      </c>
      <c r="O100" s="1">
        <v>2.7604166666666666E-2</v>
      </c>
      <c r="P100" s="1">
        <f>SUM(Table1[[#This Row],[T1]],Table1[[#This Row],[22,7 км]])</f>
        <v>6.1886574074074073E-2</v>
      </c>
      <c r="Q100" s="1">
        <v>4.7094907407407405E-2</v>
      </c>
      <c r="R100" s="1">
        <f>SUM(Table1[[#This Row],[T1]],Table1[[#This Row],[38,7 км]])</f>
        <v>8.1377314814814805E-2</v>
      </c>
      <c r="S100" s="1">
        <v>4.9849537037037039E-2</v>
      </c>
      <c r="T100" s="1">
        <f>SUM(Table1[[#This Row],[T1]],Table1[[#This Row],[41,2 км]])</f>
        <v>8.413194444444444E-2</v>
      </c>
      <c r="U100" s="1">
        <v>5.5034722222222221E-2</v>
      </c>
      <c r="V100" s="1">
        <f>SUM(Table1[[#This Row],[T1]],Table1[[#This Row],[45,4 км]])</f>
        <v>8.9317129629629621E-2</v>
      </c>
      <c r="W100" s="1">
        <v>5.8344907407407408E-2</v>
      </c>
      <c r="X100" s="1">
        <f>SUM(Table1[[#This Row],[T1]],Table1[[#This Row],[48,2 км]])</f>
        <v>9.2627314814814815E-2</v>
      </c>
      <c r="Y100" s="1">
        <v>6.3113425925925934E-2</v>
      </c>
      <c r="Z100" s="1">
        <f>SUM(Table1[[#This Row],[T1]],Table1[[#This Row],[52,2 км]])</f>
        <v>9.7395833333333348E-2</v>
      </c>
      <c r="AA100" s="1">
        <v>7.5381944444444446E-2</v>
      </c>
      <c r="AB100" s="1">
        <f>SUM(Table1[[#This Row],[T1]],Table1[[#This Row],[61,4 км]])</f>
        <v>0.10966435185185186</v>
      </c>
      <c r="AC100" s="1">
        <v>7.8194444444444441E-2</v>
      </c>
      <c r="AD100" s="1">
        <f>SUM(Table1[[#This Row],[T1]],Table1[[#This Row],[63,9 км]])</f>
        <v>0.11247685185185186</v>
      </c>
      <c r="AE100" s="1">
        <v>8.340277777777777E-2</v>
      </c>
      <c r="AF100" s="1">
        <f>SUM(Table1[[#This Row],[T1]],Table1[[#This Row],[68,1 км]])</f>
        <v>0.11768518518518517</v>
      </c>
      <c r="AG100" s="1">
        <v>8.671296296296295E-2</v>
      </c>
      <c r="AH100" s="1">
        <f>SUM(Table1[[#This Row],[T1]],Table1[[#This Row],[70,9 км]])</f>
        <v>0.12099537037037036</v>
      </c>
      <c r="AI100" s="1">
        <v>9.1550925925925938E-2</v>
      </c>
      <c r="AJ100" s="1">
        <f>SUM(Table1[[#This Row],[T1]],Table1[[#This Row],[74,9 км]])</f>
        <v>0.12583333333333335</v>
      </c>
      <c r="AK100" s="1">
        <v>0.10402777777777777</v>
      </c>
      <c r="AL100" s="1">
        <f>SUM(Table1[[#This Row],[T1]],Table1[[#This Row],[84,1 км]])</f>
        <v>0.13831018518518517</v>
      </c>
      <c r="AM100" s="1">
        <v>0.10689814814814814</v>
      </c>
      <c r="AN100" s="1">
        <f>SUM(Table1[[#This Row],[T1]],Table1[[#This Row],[86,6 км]])</f>
        <v>0.14118055555555556</v>
      </c>
      <c r="AO100" s="1">
        <v>0.11052083333333333</v>
      </c>
      <c r="AP100" s="1">
        <f>SUM(Table1[[#This Row],[T1]],Table1[[#This Row],[90 км]])</f>
        <v>0.14480324074074075</v>
      </c>
      <c r="AQ100" s="1">
        <v>0.14480324074074075</v>
      </c>
      <c r="AR100" s="1">
        <v>0.14675925925925926</v>
      </c>
      <c r="AS100" s="1">
        <v>4.4791666666666669E-3</v>
      </c>
      <c r="AT100" s="1">
        <f>SUM(Table1[[#This Row],[T2]],Table1[[#This Row],[1 км]])</f>
        <v>0.15123842592592593</v>
      </c>
      <c r="AU100" s="1">
        <v>1.4571759259259258E-2</v>
      </c>
      <c r="AV100" s="1">
        <f>SUM(Table1[[#This Row],[T2]],Table1[[#This Row],[3,5 км]])</f>
        <v>0.16133101851851853</v>
      </c>
      <c r="AW100" s="1">
        <v>2.1828703703703701E-2</v>
      </c>
      <c r="AX100" s="1">
        <f>SUM(Table1[[#This Row],[T2]],Table1[[#This Row],[6 км]])</f>
        <v>0.16858796296296297</v>
      </c>
      <c r="AY100" s="1">
        <v>2.9490740740740744E-2</v>
      </c>
      <c r="AZ100" s="1">
        <f>SUM(Table1[[#This Row],[T2]],Table1[[#This Row],[8,5 км]])</f>
        <v>0.17624999999999999</v>
      </c>
      <c r="BA100" s="1">
        <v>3.4861111111111114E-2</v>
      </c>
      <c r="BB100" s="1">
        <f>SUM(Table1[[#This Row],[T2]],Table1[[#This Row],[10,5 км]])</f>
        <v>0.18162037037037038</v>
      </c>
      <c r="BC100" s="1">
        <v>3.9490740740740743E-2</v>
      </c>
      <c r="BD100" s="1">
        <f>SUM(Table1[[#This Row],[T2]],Table1[[#This Row],[11,5 км]])</f>
        <v>0.18625</v>
      </c>
      <c r="BE100" s="1">
        <v>4.9826388888888885E-2</v>
      </c>
      <c r="BF100" s="1">
        <f>SUM(Table1[[#This Row],[T2]],Table1[[#This Row],[14 км]])</f>
        <v>0.19658564814814813</v>
      </c>
      <c r="BG100" s="1">
        <v>5.7372685185185186E-2</v>
      </c>
      <c r="BH100" s="1">
        <f>SUM(Table1[[#This Row],[T2]],Table1[[#This Row],[16,5 км]])</f>
        <v>0.20413194444444444</v>
      </c>
      <c r="BI100" s="1">
        <v>6.5613425925925936E-2</v>
      </c>
      <c r="BJ100" s="1">
        <f>SUM(Table1[[#This Row],[T2]],Table1[[#This Row],[19 км]])</f>
        <v>0.21237268518518521</v>
      </c>
      <c r="BK100" s="1">
        <v>7.1469907407407399E-2</v>
      </c>
      <c r="BL100" s="1">
        <f>SUM(Table1[[#This Row],[T2]],Table1[[#This Row],[Финиш]])</f>
        <v>0.21822916666666664</v>
      </c>
      <c r="BM100" s="1">
        <v>0.21824074074074074</v>
      </c>
      <c r="BN100" s="1">
        <v>0</v>
      </c>
      <c r="BO100" s="1">
        <f>Table1[[#This Row],[Плавание]]-Table1[[#Totals],[Плавание]]</f>
        <v>1.4328703703703701E-2</v>
      </c>
      <c r="BP100" s="1">
        <f>Table1[[#This Row],[T1]]-Table1[[#Totals],[T1]]</f>
        <v>1.5625E-2</v>
      </c>
      <c r="BQ100" s="1">
        <f>Table1[[#This Row],[16 км_]]-Table1[[#Totals],[16 км_]]</f>
        <v>1.8553240740740745E-2</v>
      </c>
      <c r="BR100" s="1">
        <f>Table1[[#This Row],[18,5 км_]]-Table1[[#Totals],[18,5 км_]]</f>
        <v>1.8958333333333327E-2</v>
      </c>
      <c r="BS100" s="1">
        <f>Table1[[#This Row],[22,7 км_]]-Table1[[#Totals],[22,7 км_]]</f>
        <v>1.9849537037037034E-2</v>
      </c>
      <c r="BT100" s="1">
        <f>Table1[[#This Row],[38,7 км_]]-Table1[[#Totals],[38,7 км_]]</f>
        <v>2.2789351851851838E-2</v>
      </c>
      <c r="BU100" s="1">
        <f>Table1[[#This Row],[41,2 км_]]-Table1[[#Totals],[41,2 км_]]</f>
        <v>2.3182870370370368E-2</v>
      </c>
      <c r="BV100" s="1">
        <f>Table1[[#This Row],[45,4 км_]]-Table1[[#Totals],[45,4 км_]]</f>
        <v>2.4155092592592589E-2</v>
      </c>
      <c r="BW100" s="1">
        <f>Table1[[#This Row],[48,2 км_]]-Table1[[#Totals],[48,2 км_]]</f>
        <v>2.478009259259259E-2</v>
      </c>
      <c r="BX100" s="1">
        <f>Table1[[#This Row],[52,2 км_]]-Table1[[#Totals],[52,2 км_]]</f>
        <v>2.5578703703703715E-2</v>
      </c>
      <c r="BY100" s="1">
        <f>Table1[[#This Row],[61,4 км_]]-Table1[[#Totals],[61,4 км_]]</f>
        <v>2.7893518518518512E-2</v>
      </c>
      <c r="BZ100" s="1">
        <f>Table1[[#This Row],[63,9 км_]]-Table1[[#Totals],[63,9 км_]]</f>
        <v>2.8310185185185188E-2</v>
      </c>
      <c r="CA100" s="1">
        <f>Table1[[#This Row],[68,1 км_]]-Table1[[#Totals],[68,1 км_]]</f>
        <v>2.9097222222222219E-2</v>
      </c>
      <c r="CB100" s="1">
        <f>Table1[[#This Row],[70,9 км_]]-Table1[[#Totals],[70,9 км_]]</f>
        <v>2.9525462962962962E-2</v>
      </c>
      <c r="CC100" s="1">
        <f>Table1[[#This Row],[74,9 км_]]-Table1[[#Totals],[74,9 км_]]</f>
        <v>3.0127314814814843E-2</v>
      </c>
      <c r="CD100" s="1">
        <f>Table1[[#This Row],[84,1 км_]]-Table1[[#Totals],[84,1 км_]]</f>
        <v>3.1990740740740736E-2</v>
      </c>
      <c r="CE100" s="1">
        <f>Table1[[#This Row],[86,6 км_]]-Table1[[#Totals],[86,6 км_]]</f>
        <v>3.2534722222222229E-2</v>
      </c>
      <c r="CF100" s="1">
        <f>Table1[[#This Row],[90 км_]]-Table1[[#Totals],[90 км_]]</f>
        <v>3.3449074074074076E-2</v>
      </c>
      <c r="CG100" s="1">
        <f>Table1[[#This Row],[T2]]-Table1[[#Totals],[T2]]</f>
        <v>3.4212962962962959E-2</v>
      </c>
      <c r="CH100" s="1">
        <f>Table1[[#This Row],[1 км_]]-Table1[[#Totals],[1 км_]]</f>
        <v>3.5381944444444452E-2</v>
      </c>
      <c r="CI100" s="1">
        <f>Table1[[#This Row],[3,5 км_]]-Table1[[#Totals],[3,5 км_]]</f>
        <v>3.7858796296296307E-2</v>
      </c>
      <c r="CJ100" s="1">
        <f>Table1[[#This Row],[6 км_]]-Table1[[#Totals],[6 км_]]</f>
        <v>3.9872685185185192E-2</v>
      </c>
      <c r="CK100" s="1">
        <f>Table1[[#This Row],[8,5 км_]]-Table1[[#Totals],[8,5 км_]]</f>
        <v>4.1840277777777768E-2</v>
      </c>
      <c r="CL100" s="1">
        <f>Table1[[#This Row],[10,5 км_]]-Table1[[#Totals],[10,5 км_]]</f>
        <v>4.3240740740740746E-2</v>
      </c>
      <c r="CM100" s="1">
        <f>Table1[[#This Row],[11,5 км_]]-Table1[[#Totals],[11,5 км_]]</f>
        <v>4.4479166666666653E-2</v>
      </c>
      <c r="CN100" s="1">
        <f>Table1[[#This Row],[14 км_]]-Table1[[#Totals],[14 км_]]</f>
        <v>4.7106481481481471E-2</v>
      </c>
      <c r="CO100" s="1">
        <f>Table1[[#This Row],[16,5 км_]]-Table1[[#Totals],[16,5 км_]]</f>
        <v>4.9131944444444436E-2</v>
      </c>
      <c r="CP100" s="1">
        <f>Table1[[#This Row],[19 км_]]-Table1[[#Totals],[19 км_]]</f>
        <v>5.1377314814814834E-2</v>
      </c>
      <c r="CQ100" s="1">
        <f>Table1[[#This Row],[21,1 км_]]-Table1[[#Totals],[21,1 км_]]</f>
        <v>5.2893518518518479E-2</v>
      </c>
    </row>
    <row r="101" spans="1:95" x14ac:dyDescent="0.2">
      <c r="A101">
        <v>100</v>
      </c>
      <c r="B101">
        <v>146</v>
      </c>
      <c r="C101" t="s">
        <v>221</v>
      </c>
      <c r="D101" t="s">
        <v>168</v>
      </c>
      <c r="E101">
        <v>21</v>
      </c>
      <c r="F101" t="s">
        <v>41</v>
      </c>
      <c r="G101" t="s">
        <v>50</v>
      </c>
      <c r="H101" t="s">
        <v>112</v>
      </c>
      <c r="I101" s="1">
        <v>2.9386574074074075E-2</v>
      </c>
      <c r="J101" s="1">
        <v>3.1400462962962963E-2</v>
      </c>
      <c r="K101" s="1">
        <v>1.7928240740740741E-2</v>
      </c>
      <c r="L101" s="1">
        <f>SUM(Table1[[#This Row],[T1]],Table1[[#This Row],[16 км]])</f>
        <v>4.9328703703703708E-2</v>
      </c>
      <c r="M101" s="1">
        <v>2.0509259259259258E-2</v>
      </c>
      <c r="N101" s="1">
        <f>SUM(Table1[[#This Row],[T1]],Table1[[#This Row],[18,5 км]])</f>
        <v>5.1909722222222218E-2</v>
      </c>
      <c r="O101" s="1">
        <v>2.5069444444444446E-2</v>
      </c>
      <c r="P101" s="1">
        <f>SUM(Table1[[#This Row],[T1]],Table1[[#This Row],[22,7 км]])</f>
        <v>5.6469907407407413E-2</v>
      </c>
      <c r="Q101" s="1">
        <v>4.3506944444444445E-2</v>
      </c>
      <c r="R101" s="1">
        <f>SUM(Table1[[#This Row],[T1]],Table1[[#This Row],[38,7 км]])</f>
        <v>7.4907407407407409E-2</v>
      </c>
      <c r="S101" s="1">
        <v>4.6087962962962963E-2</v>
      </c>
      <c r="T101" s="1">
        <f>SUM(Table1[[#This Row],[T1]],Table1[[#This Row],[41,2 км]])</f>
        <v>7.7488425925925919E-2</v>
      </c>
      <c r="U101" s="1">
        <v>5.0810185185185187E-2</v>
      </c>
      <c r="V101" s="1">
        <f>SUM(Table1[[#This Row],[T1]],Table1[[#This Row],[45,4 км]])</f>
        <v>8.2210648148148158E-2</v>
      </c>
      <c r="W101" s="1">
        <v>5.3877314814814815E-2</v>
      </c>
      <c r="X101" s="1">
        <f>SUM(Table1[[#This Row],[T1]],Table1[[#This Row],[48,2 км]])</f>
        <v>8.5277777777777786E-2</v>
      </c>
      <c r="Y101" s="1">
        <v>5.842592592592593E-2</v>
      </c>
      <c r="Z101" s="1">
        <f>SUM(Table1[[#This Row],[T1]],Table1[[#This Row],[52,2 км]])</f>
        <v>8.9826388888888886E-2</v>
      </c>
      <c r="AA101" s="1">
        <v>6.9652777777777772E-2</v>
      </c>
      <c r="AB101" s="1">
        <f>SUM(Table1[[#This Row],[T1]],Table1[[#This Row],[61,4 км]])</f>
        <v>0.10105324074074074</v>
      </c>
      <c r="AC101" s="1">
        <v>7.2268518518518524E-2</v>
      </c>
      <c r="AD101" s="1">
        <f>SUM(Table1[[#This Row],[T1]],Table1[[#This Row],[63,9 км]])</f>
        <v>0.10366898148148149</v>
      </c>
      <c r="AE101" s="1">
        <v>7.7037037037037029E-2</v>
      </c>
      <c r="AF101" s="1">
        <f>SUM(Table1[[#This Row],[T1]],Table1[[#This Row],[68,1 км]])</f>
        <v>0.10843749999999999</v>
      </c>
      <c r="AG101" s="1">
        <v>8.0173611111111112E-2</v>
      </c>
      <c r="AH101" s="1">
        <f>SUM(Table1[[#This Row],[T1]],Table1[[#This Row],[70,9 км]])</f>
        <v>0.11157407407407408</v>
      </c>
      <c r="AI101" s="1">
        <v>8.4780092592592601E-2</v>
      </c>
      <c r="AJ101" s="1">
        <f>SUM(Table1[[#This Row],[T1]],Table1[[#This Row],[74,9 км]])</f>
        <v>0.11618055555555556</v>
      </c>
      <c r="AK101" s="1">
        <v>9.6504629629629635E-2</v>
      </c>
      <c r="AL101" s="1">
        <f>SUM(Table1[[#This Row],[T1]],Table1[[#This Row],[84,1 км]])</f>
        <v>0.12790509259259258</v>
      </c>
      <c r="AM101" s="1">
        <v>9.9351851851851858E-2</v>
      </c>
      <c r="AN101" s="1">
        <f>SUM(Table1[[#This Row],[T1]],Table1[[#This Row],[86,6 км]])</f>
        <v>0.13075231481481481</v>
      </c>
      <c r="AO101" s="1">
        <v>0.10277777777777779</v>
      </c>
      <c r="AP101" s="1">
        <f>SUM(Table1[[#This Row],[T1]],Table1[[#This Row],[90 км]])</f>
        <v>0.13417824074074075</v>
      </c>
      <c r="AQ101" s="1">
        <v>0.13417824074074072</v>
      </c>
      <c r="AR101" s="1">
        <v>0.13605324074074074</v>
      </c>
      <c r="AS101" s="1">
        <v>4.386574074074074E-3</v>
      </c>
      <c r="AT101" s="1">
        <f>SUM(Table1[[#This Row],[T2]],Table1[[#This Row],[1 км]])</f>
        <v>0.14043981481481482</v>
      </c>
      <c r="AU101" s="1">
        <v>1.4618055555555556E-2</v>
      </c>
      <c r="AV101" s="1">
        <f>SUM(Table1[[#This Row],[T2]],Table1[[#This Row],[3,5 км]])</f>
        <v>0.1506712962962963</v>
      </c>
      <c r="AW101" s="1">
        <v>2.2268518518518521E-2</v>
      </c>
      <c r="AX101" s="1">
        <f>SUM(Table1[[#This Row],[T2]],Table1[[#This Row],[6 км]])</f>
        <v>0.15832175925925926</v>
      </c>
      <c r="AY101" s="1">
        <v>3.1851851851851853E-2</v>
      </c>
      <c r="AZ101" s="1">
        <f>SUM(Table1[[#This Row],[T2]],Table1[[#This Row],[8,5 км]])</f>
        <v>0.16790509259259259</v>
      </c>
      <c r="BA101" s="1">
        <v>3.9108796296296301E-2</v>
      </c>
      <c r="BB101" s="1">
        <f>SUM(Table1[[#This Row],[T2]],Table1[[#This Row],[10,5 км]])</f>
        <v>0.17516203703703703</v>
      </c>
      <c r="BC101" s="1">
        <v>4.4062500000000004E-2</v>
      </c>
      <c r="BD101" s="1">
        <f>SUM(Table1[[#This Row],[T2]],Table1[[#This Row],[11,5 км]])</f>
        <v>0.18011574074074074</v>
      </c>
      <c r="BE101" s="1">
        <v>5.6261574074074068E-2</v>
      </c>
      <c r="BF101" s="1">
        <f>SUM(Table1[[#This Row],[T2]],Table1[[#This Row],[14 км]])</f>
        <v>0.1923148148148148</v>
      </c>
      <c r="BG101" s="1">
        <v>6.5347222222222223E-2</v>
      </c>
      <c r="BH101" s="1">
        <f>SUM(Table1[[#This Row],[T2]],Table1[[#This Row],[16,5 км]])</f>
        <v>0.20140046296296296</v>
      </c>
      <c r="BI101" s="1">
        <v>7.5671296296296306E-2</v>
      </c>
      <c r="BJ101" s="1">
        <f>SUM(Table1[[#This Row],[T2]],Table1[[#This Row],[19 км]])</f>
        <v>0.21172453703703703</v>
      </c>
      <c r="BK101" s="1">
        <v>8.2395833333333335E-2</v>
      </c>
      <c r="BL101" s="1">
        <f>SUM(Table1[[#This Row],[T2]],Table1[[#This Row],[Финиш]])</f>
        <v>0.21844907407407407</v>
      </c>
      <c r="BM101" s="1">
        <v>0.21844907407407407</v>
      </c>
      <c r="BN101" s="1">
        <v>0</v>
      </c>
      <c r="BO101" s="1">
        <f>Table1[[#This Row],[Плавание]]-Table1[[#Totals],[Плавание]]</f>
        <v>1.1782407407407408E-2</v>
      </c>
      <c r="BP101" s="1">
        <f>Table1[[#This Row],[T1]]-Table1[[#Totals],[T1]]</f>
        <v>1.2743055555555556E-2</v>
      </c>
      <c r="BQ101" s="1">
        <f>Table1[[#This Row],[16 км_]]-Table1[[#Totals],[16 км_]]</f>
        <v>1.3761574074074079E-2</v>
      </c>
      <c r="BR101" s="1">
        <f>Table1[[#This Row],[18,5 км_]]-Table1[[#Totals],[18,5 км_]]</f>
        <v>1.399305555555555E-2</v>
      </c>
      <c r="BS101" s="1">
        <f>Table1[[#This Row],[22,7 км_]]-Table1[[#Totals],[22,7 км_]]</f>
        <v>1.4432870370370374E-2</v>
      </c>
      <c r="BT101" s="1">
        <f>Table1[[#This Row],[38,7 км_]]-Table1[[#Totals],[38,7 км_]]</f>
        <v>1.6319444444444442E-2</v>
      </c>
      <c r="BU101" s="1">
        <f>Table1[[#This Row],[41,2 км_]]-Table1[[#Totals],[41,2 км_]]</f>
        <v>1.6539351851851847E-2</v>
      </c>
      <c r="BV101" s="1">
        <f>Table1[[#This Row],[45,4 км_]]-Table1[[#Totals],[45,4 км_]]</f>
        <v>1.7048611111111125E-2</v>
      </c>
      <c r="BW101" s="1">
        <f>Table1[[#This Row],[48,2 км_]]-Table1[[#Totals],[48,2 км_]]</f>
        <v>1.743055555555556E-2</v>
      </c>
      <c r="BX101" s="1">
        <f>Table1[[#This Row],[52,2 км_]]-Table1[[#Totals],[52,2 км_]]</f>
        <v>1.8009259259259253E-2</v>
      </c>
      <c r="BY101" s="1">
        <f>Table1[[#This Row],[61,4 км_]]-Table1[[#Totals],[61,4 км_]]</f>
        <v>1.9282407407407387E-2</v>
      </c>
      <c r="BZ101" s="1">
        <f>Table1[[#This Row],[63,9 км_]]-Table1[[#Totals],[63,9 км_]]</f>
        <v>1.950231481481482E-2</v>
      </c>
      <c r="CA101" s="1">
        <f>Table1[[#This Row],[68,1 км_]]-Table1[[#Totals],[68,1 км_]]</f>
        <v>1.9849537037037041E-2</v>
      </c>
      <c r="CB101" s="1">
        <f>Table1[[#This Row],[70,9 км_]]-Table1[[#Totals],[70,9 км_]]</f>
        <v>2.0104166666666673E-2</v>
      </c>
      <c r="CC101" s="1">
        <f>Table1[[#This Row],[74,9 км_]]-Table1[[#Totals],[74,9 км_]]</f>
        <v>2.0474537037037055E-2</v>
      </c>
      <c r="CD101" s="1">
        <f>Table1[[#This Row],[84,1 км_]]-Table1[[#Totals],[84,1 км_]]</f>
        <v>2.1585648148148145E-2</v>
      </c>
      <c r="CE101" s="1">
        <f>Table1[[#This Row],[86,6 км_]]-Table1[[#Totals],[86,6 км_]]</f>
        <v>2.2106481481481477E-2</v>
      </c>
      <c r="CF101" s="1">
        <f>Table1[[#This Row],[90 км_]]-Table1[[#Totals],[90 км_]]</f>
        <v>2.282407407407408E-2</v>
      </c>
      <c r="CG101" s="1">
        <f>Table1[[#This Row],[T2]]-Table1[[#Totals],[T2]]</f>
        <v>2.3506944444444441E-2</v>
      </c>
      <c r="CH101" s="1">
        <f>Table1[[#This Row],[1 км_]]-Table1[[#Totals],[1 км_]]</f>
        <v>2.4583333333333346E-2</v>
      </c>
      <c r="CI101" s="1">
        <f>Table1[[#This Row],[3,5 км_]]-Table1[[#Totals],[3,5 км_]]</f>
        <v>2.7199074074074084E-2</v>
      </c>
      <c r="CJ101" s="1">
        <f>Table1[[#This Row],[6 км_]]-Table1[[#Totals],[6 км_]]</f>
        <v>2.9606481481481484E-2</v>
      </c>
      <c r="CK101" s="1">
        <f>Table1[[#This Row],[8,5 км_]]-Table1[[#Totals],[8,5 км_]]</f>
        <v>3.349537037037037E-2</v>
      </c>
      <c r="CL101" s="1">
        <f>Table1[[#This Row],[10,5 км_]]-Table1[[#Totals],[10,5 км_]]</f>
        <v>3.6782407407407403E-2</v>
      </c>
      <c r="CM101" s="1">
        <f>Table1[[#This Row],[11,5 км_]]-Table1[[#Totals],[11,5 км_]]</f>
        <v>3.8344907407407397E-2</v>
      </c>
      <c r="CN101" s="1">
        <f>Table1[[#This Row],[14 км_]]-Table1[[#Totals],[14 км_]]</f>
        <v>4.2835648148148137E-2</v>
      </c>
      <c r="CO101" s="1">
        <f>Table1[[#This Row],[16,5 км_]]-Table1[[#Totals],[16,5 км_]]</f>
        <v>4.6400462962962963E-2</v>
      </c>
      <c r="CP101" s="1">
        <f>Table1[[#This Row],[19 км_]]-Table1[[#Totals],[19 км_]]</f>
        <v>5.0729166666666659E-2</v>
      </c>
      <c r="CQ101" s="1">
        <f>Table1[[#This Row],[21,1 км_]]-Table1[[#Totals],[21,1 км_]]</f>
        <v>5.3113425925925911E-2</v>
      </c>
    </row>
    <row r="102" spans="1:95" x14ac:dyDescent="0.2">
      <c r="A102">
        <v>101</v>
      </c>
      <c r="B102">
        <v>130</v>
      </c>
      <c r="C102" t="s">
        <v>222</v>
      </c>
      <c r="D102" t="s">
        <v>223</v>
      </c>
      <c r="E102">
        <v>35</v>
      </c>
      <c r="F102" t="s">
        <v>41</v>
      </c>
      <c r="G102" t="s">
        <v>50</v>
      </c>
      <c r="H102" t="s">
        <v>146</v>
      </c>
      <c r="I102" s="1">
        <v>2.7303240740740743E-2</v>
      </c>
      <c r="J102" s="1">
        <v>2.9803240740740741E-2</v>
      </c>
      <c r="K102" s="1">
        <v>2.045138888888889E-2</v>
      </c>
      <c r="L102" s="1">
        <f>SUM(Table1[[#This Row],[T1]],Table1[[#This Row],[16 км]])</f>
        <v>5.0254629629629635E-2</v>
      </c>
      <c r="M102" s="1">
        <v>2.34375E-2</v>
      </c>
      <c r="N102" s="1">
        <f>SUM(Table1[[#This Row],[T1]],Table1[[#This Row],[18,5 км]])</f>
        <v>5.3240740740740741E-2</v>
      </c>
      <c r="O102" s="1">
        <v>2.8715277777777781E-2</v>
      </c>
      <c r="P102" s="1">
        <f>SUM(Table1[[#This Row],[T1]],Table1[[#This Row],[22,7 км]])</f>
        <v>5.8518518518518525E-2</v>
      </c>
      <c r="Q102" s="1">
        <v>4.9479166666666664E-2</v>
      </c>
      <c r="R102" s="1">
        <f>SUM(Table1[[#This Row],[T1]],Table1[[#This Row],[38,7 км]])</f>
        <v>7.9282407407407413E-2</v>
      </c>
      <c r="S102" s="1">
        <v>5.2418981481481476E-2</v>
      </c>
      <c r="T102" s="1">
        <f>SUM(Table1[[#This Row],[T1]],Table1[[#This Row],[41,2 км]])</f>
        <v>8.2222222222222224E-2</v>
      </c>
      <c r="U102" s="1">
        <v>5.7743055555555554E-2</v>
      </c>
      <c r="V102" s="1">
        <f>SUM(Table1[[#This Row],[T1]],Table1[[#This Row],[45,4 км]])</f>
        <v>8.7546296296296289E-2</v>
      </c>
      <c r="W102" s="1">
        <v>6.1134259259259256E-2</v>
      </c>
      <c r="X102" s="1">
        <f>SUM(Table1[[#This Row],[T1]],Table1[[#This Row],[48,2 км]])</f>
        <v>9.0937500000000004E-2</v>
      </c>
      <c r="Y102" s="1">
        <v>6.6180555555555562E-2</v>
      </c>
      <c r="Z102" s="1">
        <f>SUM(Table1[[#This Row],[T1]],Table1[[#This Row],[52,2 км]])</f>
        <v>9.5983796296296303E-2</v>
      </c>
      <c r="AA102" s="1">
        <v>7.9108796296296288E-2</v>
      </c>
      <c r="AB102" s="1">
        <f>SUM(Table1[[#This Row],[T1]],Table1[[#This Row],[61,4 км]])</f>
        <v>0.10891203703703703</v>
      </c>
      <c r="AC102" s="1">
        <v>8.2002314814814806E-2</v>
      </c>
      <c r="AD102" s="1">
        <f>SUM(Table1[[#This Row],[T1]],Table1[[#This Row],[63,9 км]])</f>
        <v>0.11180555555555555</v>
      </c>
      <c r="AE102" s="1">
        <v>8.7256944444444443E-2</v>
      </c>
      <c r="AF102" s="1">
        <f>SUM(Table1[[#This Row],[T1]],Table1[[#This Row],[68,1 км]])</f>
        <v>0.11706018518518518</v>
      </c>
      <c r="AG102" s="1">
        <v>9.0624999999999997E-2</v>
      </c>
      <c r="AH102" s="1">
        <f>SUM(Table1[[#This Row],[T1]],Table1[[#This Row],[70,9 км]])</f>
        <v>0.12042824074074074</v>
      </c>
      <c r="AI102" s="1">
        <v>9.5763888888888885E-2</v>
      </c>
      <c r="AJ102" s="1">
        <f>SUM(Table1[[#This Row],[T1]],Table1[[#This Row],[74,9 км]])</f>
        <v>0.12556712962962963</v>
      </c>
      <c r="AK102" s="1">
        <v>0.10870370370370371</v>
      </c>
      <c r="AL102" s="1">
        <f>SUM(Table1[[#This Row],[T1]],Table1[[#This Row],[84,1 км]])</f>
        <v>0.13850694444444445</v>
      </c>
      <c r="AM102" s="1">
        <v>0.11173611111111111</v>
      </c>
      <c r="AN102" s="1">
        <f>SUM(Table1[[#This Row],[T1]],Table1[[#This Row],[86,6 км]])</f>
        <v>0.14153935185185185</v>
      </c>
      <c r="AO102" s="1">
        <v>0.11520833333333334</v>
      </c>
      <c r="AP102" s="1">
        <f>SUM(Table1[[#This Row],[T1]],Table1[[#This Row],[90 км]])</f>
        <v>0.14501157407407408</v>
      </c>
      <c r="AQ102" s="1">
        <v>0.14501157407407408</v>
      </c>
      <c r="AR102" s="1">
        <v>0.14626157407407406</v>
      </c>
      <c r="AS102" s="1">
        <v>4.7106481481481478E-3</v>
      </c>
      <c r="AT102" s="1">
        <f>SUM(Table1[[#This Row],[T2]],Table1[[#This Row],[1 км]])</f>
        <v>0.1509722222222222</v>
      </c>
      <c r="AU102" s="1">
        <v>1.4768518518518519E-2</v>
      </c>
      <c r="AV102" s="1">
        <f>SUM(Table1[[#This Row],[T2]],Table1[[#This Row],[3,5 км]])</f>
        <v>0.16103009259259257</v>
      </c>
      <c r="AW102" s="1">
        <v>2.1782407407407407E-2</v>
      </c>
      <c r="AX102" s="1">
        <f>SUM(Table1[[#This Row],[T2]],Table1[[#This Row],[6 км]])</f>
        <v>0.16804398148148147</v>
      </c>
      <c r="AY102" s="1">
        <v>2.9525462962962962E-2</v>
      </c>
      <c r="AZ102" s="1">
        <f>SUM(Table1[[#This Row],[T2]],Table1[[#This Row],[8,5 км]])</f>
        <v>0.17578703703703702</v>
      </c>
      <c r="BA102" s="1">
        <v>3.5104166666666665E-2</v>
      </c>
      <c r="BB102" s="1">
        <f>SUM(Table1[[#This Row],[T2]],Table1[[#This Row],[10,5 км]])</f>
        <v>0.18136574074074072</v>
      </c>
      <c r="BC102" s="1">
        <v>3.9849537037037037E-2</v>
      </c>
      <c r="BD102" s="1">
        <f>SUM(Table1[[#This Row],[T2]],Table1[[#This Row],[11,5 км]])</f>
        <v>0.18611111111111109</v>
      </c>
      <c r="BE102" s="1">
        <v>5.0370370370370371E-2</v>
      </c>
      <c r="BF102" s="1">
        <f>SUM(Table1[[#This Row],[T2]],Table1[[#This Row],[14 км]])</f>
        <v>0.19663194444444443</v>
      </c>
      <c r="BG102" s="1">
        <v>5.8101851851851849E-2</v>
      </c>
      <c r="BH102" s="1">
        <f>SUM(Table1[[#This Row],[T2]],Table1[[#This Row],[16,5 км]])</f>
        <v>0.20436342592592591</v>
      </c>
      <c r="BI102" s="1">
        <v>6.6400462962962967E-2</v>
      </c>
      <c r="BJ102" s="1">
        <f>SUM(Table1[[#This Row],[T2]],Table1[[#This Row],[19 км]])</f>
        <v>0.21266203703703701</v>
      </c>
      <c r="BK102" s="1">
        <v>7.2256944444444443E-2</v>
      </c>
      <c r="BL102" s="1">
        <f>SUM(Table1[[#This Row],[T2]],Table1[[#This Row],[Финиш]])</f>
        <v>0.2185185185185185</v>
      </c>
      <c r="BM102" s="1">
        <v>0.21851851851851853</v>
      </c>
      <c r="BN102" s="1">
        <v>0</v>
      </c>
      <c r="BO102" s="1">
        <f>Table1[[#This Row],[Плавание]]-Table1[[#Totals],[Плавание]]</f>
        <v>9.6990740740740752E-3</v>
      </c>
      <c r="BP102" s="1">
        <f>Table1[[#This Row],[T1]]-Table1[[#Totals],[T1]]</f>
        <v>1.1145833333333334E-2</v>
      </c>
      <c r="BQ102" s="1">
        <f>Table1[[#This Row],[16 км_]]-Table1[[#Totals],[16 км_]]</f>
        <v>1.4687500000000006E-2</v>
      </c>
      <c r="BR102" s="1">
        <f>Table1[[#This Row],[18,5 км_]]-Table1[[#Totals],[18,5 км_]]</f>
        <v>1.5324074074074073E-2</v>
      </c>
      <c r="BS102" s="1">
        <f>Table1[[#This Row],[22,7 км_]]-Table1[[#Totals],[22,7 км_]]</f>
        <v>1.6481481481481486E-2</v>
      </c>
      <c r="BT102" s="1">
        <f>Table1[[#This Row],[38,7 км_]]-Table1[[#Totals],[38,7 км_]]</f>
        <v>2.0694444444444446E-2</v>
      </c>
      <c r="BU102" s="1">
        <f>Table1[[#This Row],[41,2 км_]]-Table1[[#Totals],[41,2 км_]]</f>
        <v>2.1273148148148152E-2</v>
      </c>
      <c r="BV102" s="1">
        <f>Table1[[#This Row],[45,4 км_]]-Table1[[#Totals],[45,4 км_]]</f>
        <v>2.2384259259259257E-2</v>
      </c>
      <c r="BW102" s="1">
        <f>Table1[[#This Row],[48,2 км_]]-Table1[[#Totals],[48,2 км_]]</f>
        <v>2.3090277777777779E-2</v>
      </c>
      <c r="BX102" s="1">
        <f>Table1[[#This Row],[52,2 км_]]-Table1[[#Totals],[52,2 км_]]</f>
        <v>2.416666666666667E-2</v>
      </c>
      <c r="BY102" s="1">
        <f>Table1[[#This Row],[61,4 км_]]-Table1[[#Totals],[61,4 км_]]</f>
        <v>2.7141203703703681E-2</v>
      </c>
      <c r="BZ102" s="1">
        <f>Table1[[#This Row],[63,9 км_]]-Table1[[#Totals],[63,9 км_]]</f>
        <v>2.763888888888888E-2</v>
      </c>
      <c r="CA102" s="1">
        <f>Table1[[#This Row],[68,1 км_]]-Table1[[#Totals],[68,1 км_]]</f>
        <v>2.8472222222222232E-2</v>
      </c>
      <c r="CB102" s="1">
        <f>Table1[[#This Row],[70,9 км_]]-Table1[[#Totals],[70,9 км_]]</f>
        <v>2.8958333333333336E-2</v>
      </c>
      <c r="CC102" s="1">
        <f>Table1[[#This Row],[74,9 км_]]-Table1[[#Totals],[74,9 км_]]</f>
        <v>2.9861111111111116E-2</v>
      </c>
      <c r="CD102" s="1">
        <f>Table1[[#This Row],[84,1 км_]]-Table1[[#Totals],[84,1 км_]]</f>
        <v>3.2187500000000008E-2</v>
      </c>
      <c r="CE102" s="1">
        <f>Table1[[#This Row],[86,6 км_]]-Table1[[#Totals],[86,6 км_]]</f>
        <v>3.2893518518518516E-2</v>
      </c>
      <c r="CF102" s="1">
        <f>Table1[[#This Row],[90 км_]]-Table1[[#Totals],[90 км_]]</f>
        <v>3.3657407407407414E-2</v>
      </c>
      <c r="CG102" s="1">
        <f>Table1[[#This Row],[T2]]-Table1[[#Totals],[T2]]</f>
        <v>3.3715277777777761E-2</v>
      </c>
      <c r="CH102" s="1">
        <f>Table1[[#This Row],[1 км_]]-Table1[[#Totals],[1 км_]]</f>
        <v>3.5115740740740725E-2</v>
      </c>
      <c r="CI102" s="1">
        <f>Table1[[#This Row],[3,5 км_]]-Table1[[#Totals],[3,5 км_]]</f>
        <v>3.7557870370370353E-2</v>
      </c>
      <c r="CJ102" s="1">
        <f>Table1[[#This Row],[6 км_]]-Table1[[#Totals],[6 км_]]</f>
        <v>3.9328703703703699E-2</v>
      </c>
      <c r="CK102" s="1">
        <f>Table1[[#This Row],[8,5 км_]]-Table1[[#Totals],[8,5 км_]]</f>
        <v>4.1377314814814797E-2</v>
      </c>
      <c r="CL102" s="1">
        <f>Table1[[#This Row],[10,5 км_]]-Table1[[#Totals],[10,5 км_]]</f>
        <v>4.2986111111111086E-2</v>
      </c>
      <c r="CM102" s="1">
        <f>Table1[[#This Row],[11,5 км_]]-Table1[[#Totals],[11,5 км_]]</f>
        <v>4.4340277777777742E-2</v>
      </c>
      <c r="CN102" s="1">
        <f>Table1[[#This Row],[14 км_]]-Table1[[#Totals],[14 км_]]</f>
        <v>4.7152777777777766E-2</v>
      </c>
      <c r="CO102" s="1">
        <f>Table1[[#This Row],[16,5 км_]]-Table1[[#Totals],[16,5 км_]]</f>
        <v>4.9363425925925908E-2</v>
      </c>
      <c r="CP102" s="1">
        <f>Table1[[#This Row],[19 км_]]-Table1[[#Totals],[19 км_]]</f>
        <v>5.1666666666666639E-2</v>
      </c>
      <c r="CQ102" s="1">
        <f>Table1[[#This Row],[21,1 км_]]-Table1[[#Totals],[21,1 км_]]</f>
        <v>5.3182870370370339E-2</v>
      </c>
    </row>
    <row r="103" spans="1:95" x14ac:dyDescent="0.2">
      <c r="A103">
        <v>102</v>
      </c>
      <c r="B103">
        <v>49</v>
      </c>
      <c r="C103" t="s">
        <v>162</v>
      </c>
      <c r="D103" t="s">
        <v>98</v>
      </c>
      <c r="E103">
        <v>41</v>
      </c>
      <c r="F103" t="s">
        <v>41</v>
      </c>
      <c r="G103" t="s">
        <v>53</v>
      </c>
      <c r="H103" t="s">
        <v>54</v>
      </c>
      <c r="I103" s="1">
        <v>3.0092592592592591E-2</v>
      </c>
      <c r="J103" s="1">
        <v>3.1782407407407405E-2</v>
      </c>
      <c r="K103" s="1">
        <v>2.0370370370370369E-2</v>
      </c>
      <c r="L103" s="1">
        <f>SUM(Table1[[#This Row],[T1]],Table1[[#This Row],[16 км]])</f>
        <v>5.215277777777777E-2</v>
      </c>
      <c r="M103" s="1">
        <v>2.3136574074074077E-2</v>
      </c>
      <c r="N103" s="1">
        <f>SUM(Table1[[#This Row],[T1]],Table1[[#This Row],[18,5 км]])</f>
        <v>5.4918981481481485E-2</v>
      </c>
      <c r="O103" s="1">
        <v>2.8182870370370372E-2</v>
      </c>
      <c r="P103" s="1">
        <f>SUM(Table1[[#This Row],[T1]],Table1[[#This Row],[22,7 км]])</f>
        <v>5.9965277777777777E-2</v>
      </c>
      <c r="Q103" s="1">
        <v>4.8148148148148141E-2</v>
      </c>
      <c r="R103" s="1">
        <f>SUM(Table1[[#This Row],[T1]],Table1[[#This Row],[38,7 км]])</f>
        <v>7.9930555555555546E-2</v>
      </c>
      <c r="S103" s="1">
        <v>5.0937499999999997E-2</v>
      </c>
      <c r="T103" s="1">
        <f>SUM(Table1[[#This Row],[T1]],Table1[[#This Row],[41,2 км]])</f>
        <v>8.2719907407407395E-2</v>
      </c>
      <c r="U103" s="1">
        <v>5.6006944444444449E-2</v>
      </c>
      <c r="V103" s="1">
        <f>SUM(Table1[[#This Row],[T1]],Table1[[#This Row],[45,4 км]])</f>
        <v>8.7789351851851855E-2</v>
      </c>
      <c r="W103" s="1">
        <v>5.9236111111111107E-2</v>
      </c>
      <c r="X103" s="1">
        <f>SUM(Table1[[#This Row],[T1]],Table1[[#This Row],[48,2 км]])</f>
        <v>9.1018518518518512E-2</v>
      </c>
      <c r="Y103" s="1">
        <v>6.4062500000000008E-2</v>
      </c>
      <c r="Z103" s="1">
        <f>SUM(Table1[[#This Row],[T1]],Table1[[#This Row],[52,2 км]])</f>
        <v>9.584490740740742E-2</v>
      </c>
      <c r="AA103" s="1">
        <v>7.6076388888888888E-2</v>
      </c>
      <c r="AB103" s="1">
        <f>SUM(Table1[[#This Row],[T1]],Table1[[#This Row],[61,4 км]])</f>
        <v>0.1078587962962963</v>
      </c>
      <c r="AC103" s="1">
        <v>7.8935185185185178E-2</v>
      </c>
      <c r="AD103" s="1">
        <f>SUM(Table1[[#This Row],[T1]],Table1[[#This Row],[63,9 км]])</f>
        <v>0.11071759259259259</v>
      </c>
      <c r="AE103" s="1">
        <v>8.4305555555555564E-2</v>
      </c>
      <c r="AF103" s="1">
        <f>SUM(Table1[[#This Row],[T1]],Table1[[#This Row],[68,1 км]])</f>
        <v>0.11608796296296298</v>
      </c>
      <c r="AG103" s="1">
        <v>8.7638888888888891E-2</v>
      </c>
      <c r="AH103" s="1">
        <f>SUM(Table1[[#This Row],[T1]],Table1[[#This Row],[70,9 км]])</f>
        <v>0.1194212962962963</v>
      </c>
      <c r="AI103" s="1">
        <v>9.2500000000000013E-2</v>
      </c>
      <c r="AJ103" s="1">
        <f>SUM(Table1[[#This Row],[T1]],Table1[[#This Row],[74,9 км]])</f>
        <v>0.12428240740740742</v>
      </c>
      <c r="AK103" s="1">
        <v>0.10452546296296296</v>
      </c>
      <c r="AL103" s="1">
        <f>SUM(Table1[[#This Row],[T1]],Table1[[#This Row],[84,1 км]])</f>
        <v>0.13630787037037037</v>
      </c>
      <c r="AM103" s="1">
        <v>0.10736111111111112</v>
      </c>
      <c r="AN103" s="1">
        <f>SUM(Table1[[#This Row],[T1]],Table1[[#This Row],[86,6 км]])</f>
        <v>0.13914351851851853</v>
      </c>
      <c r="AO103" s="1">
        <v>0.11091435185185185</v>
      </c>
      <c r="AP103" s="1">
        <f>SUM(Table1[[#This Row],[T1]],Table1[[#This Row],[90 км]])</f>
        <v>0.14269675925925926</v>
      </c>
      <c r="AQ103" s="1">
        <v>0.14269675925925926</v>
      </c>
      <c r="AR103" s="1">
        <v>0.14439814814814814</v>
      </c>
      <c r="AS103" s="1">
        <v>4.6759259259259263E-3</v>
      </c>
      <c r="AT103" s="1">
        <f>SUM(Table1[[#This Row],[T2]],Table1[[#This Row],[1 км]])</f>
        <v>0.14907407407407405</v>
      </c>
      <c r="AU103" s="1">
        <v>1.5324074074074073E-2</v>
      </c>
      <c r="AV103" s="1">
        <f>SUM(Table1[[#This Row],[T2]],Table1[[#This Row],[3,5 км]])</f>
        <v>0.15972222222222221</v>
      </c>
      <c r="AW103" s="1">
        <v>2.2754629629629628E-2</v>
      </c>
      <c r="AX103" s="1">
        <f>SUM(Table1[[#This Row],[T2]],Table1[[#This Row],[6 км]])</f>
        <v>0.16715277777777776</v>
      </c>
      <c r="AY103" s="1">
        <v>3.0775462962962966E-2</v>
      </c>
      <c r="AZ103" s="1">
        <f>SUM(Table1[[#This Row],[T2]],Table1[[#This Row],[8,5 км]])</f>
        <v>0.1751736111111111</v>
      </c>
      <c r="BA103" s="1">
        <v>3.6377314814814814E-2</v>
      </c>
      <c r="BB103" s="1">
        <f>SUM(Table1[[#This Row],[T2]],Table1[[#This Row],[10,5 км]])</f>
        <v>0.18077546296296296</v>
      </c>
      <c r="BC103" s="1">
        <v>4.1261574074074069E-2</v>
      </c>
      <c r="BD103" s="1">
        <f>SUM(Table1[[#This Row],[T2]],Table1[[#This Row],[11,5 км]])</f>
        <v>0.18565972222222221</v>
      </c>
      <c r="BE103" s="1">
        <v>5.2222222222222225E-2</v>
      </c>
      <c r="BF103" s="1">
        <f>SUM(Table1[[#This Row],[T2]],Table1[[#This Row],[14 км]])</f>
        <v>0.19662037037037036</v>
      </c>
      <c r="BG103" s="1">
        <v>6.0150462962962968E-2</v>
      </c>
      <c r="BH103" s="1">
        <f>SUM(Table1[[#This Row],[T2]],Table1[[#This Row],[16,5 км]])</f>
        <v>0.20454861111111111</v>
      </c>
      <c r="BI103" s="1">
        <v>6.8495370370370359E-2</v>
      </c>
      <c r="BJ103" s="1">
        <f>SUM(Table1[[#This Row],[T2]],Table1[[#This Row],[19 км]])</f>
        <v>0.21289351851851851</v>
      </c>
      <c r="BK103" s="1">
        <v>7.4479166666666666E-2</v>
      </c>
      <c r="BL103" s="1">
        <f>SUM(Table1[[#This Row],[T2]],Table1[[#This Row],[Финиш]])</f>
        <v>0.21887731481481482</v>
      </c>
      <c r="BM103" s="1">
        <v>0.21887731481481479</v>
      </c>
      <c r="BN103" s="1">
        <v>0</v>
      </c>
      <c r="BO103" s="1">
        <f>Table1[[#This Row],[Плавание]]-Table1[[#Totals],[Плавание]]</f>
        <v>1.2488425925925924E-2</v>
      </c>
      <c r="BP103" s="1">
        <f>Table1[[#This Row],[T1]]-Table1[[#Totals],[T1]]</f>
        <v>1.3124999999999998E-2</v>
      </c>
      <c r="BQ103" s="1">
        <f>Table1[[#This Row],[16 км_]]-Table1[[#Totals],[16 км_]]</f>
        <v>1.6585648148148141E-2</v>
      </c>
      <c r="BR103" s="1">
        <f>Table1[[#This Row],[18,5 км_]]-Table1[[#Totals],[18,5 км_]]</f>
        <v>1.7002314814814817E-2</v>
      </c>
      <c r="BS103" s="1">
        <f>Table1[[#This Row],[22,7 км_]]-Table1[[#Totals],[22,7 км_]]</f>
        <v>1.7928240740740738E-2</v>
      </c>
      <c r="BT103" s="1">
        <f>Table1[[#This Row],[38,7 км_]]-Table1[[#Totals],[38,7 км_]]</f>
        <v>2.134259259259258E-2</v>
      </c>
      <c r="BU103" s="1">
        <f>Table1[[#This Row],[41,2 км_]]-Table1[[#Totals],[41,2 км_]]</f>
        <v>2.1770833333333323E-2</v>
      </c>
      <c r="BV103" s="1">
        <f>Table1[[#This Row],[45,4 км_]]-Table1[[#Totals],[45,4 км_]]</f>
        <v>2.2627314814814822E-2</v>
      </c>
      <c r="BW103" s="1">
        <f>Table1[[#This Row],[48,2 км_]]-Table1[[#Totals],[48,2 км_]]</f>
        <v>2.3171296296296287E-2</v>
      </c>
      <c r="BX103" s="1">
        <f>Table1[[#This Row],[52,2 км_]]-Table1[[#Totals],[52,2 км_]]</f>
        <v>2.4027777777777787E-2</v>
      </c>
      <c r="BY103" s="1">
        <f>Table1[[#This Row],[61,4 км_]]-Table1[[#Totals],[61,4 км_]]</f>
        <v>2.6087962962962952E-2</v>
      </c>
      <c r="BZ103" s="1">
        <f>Table1[[#This Row],[63,9 км_]]-Table1[[#Totals],[63,9 км_]]</f>
        <v>2.6550925925925922E-2</v>
      </c>
      <c r="CA103" s="1">
        <f>Table1[[#This Row],[68,1 км_]]-Table1[[#Totals],[68,1 км_]]</f>
        <v>2.7500000000000024E-2</v>
      </c>
      <c r="CB103" s="1">
        <f>Table1[[#This Row],[70,9 км_]]-Table1[[#Totals],[70,9 км_]]</f>
        <v>2.7951388888888901E-2</v>
      </c>
      <c r="CC103" s="1">
        <f>Table1[[#This Row],[74,9 км_]]-Table1[[#Totals],[74,9 км_]]</f>
        <v>2.8576388888888915E-2</v>
      </c>
      <c r="CD103" s="1">
        <f>Table1[[#This Row],[84,1 км_]]-Table1[[#Totals],[84,1 км_]]</f>
        <v>2.9988425925925932E-2</v>
      </c>
      <c r="CE103" s="1">
        <f>Table1[[#This Row],[86,6 км_]]-Table1[[#Totals],[86,6 км_]]</f>
        <v>3.0497685185185197E-2</v>
      </c>
      <c r="CF103" s="1">
        <f>Table1[[#This Row],[90 км_]]-Table1[[#Totals],[90 км_]]</f>
        <v>3.1342592592592589E-2</v>
      </c>
      <c r="CG103" s="1">
        <f>Table1[[#This Row],[T2]]-Table1[[#Totals],[T2]]</f>
        <v>3.185185185185184E-2</v>
      </c>
      <c r="CH103" s="1">
        <f>Table1[[#This Row],[1 км_]]-Table1[[#Totals],[1 км_]]</f>
        <v>3.3217592592592576E-2</v>
      </c>
      <c r="CI103" s="1">
        <f>Table1[[#This Row],[3,5 км_]]-Table1[[#Totals],[3,5 км_]]</f>
        <v>3.6249999999999991E-2</v>
      </c>
      <c r="CJ103" s="1">
        <f>Table1[[#This Row],[6 км_]]-Table1[[#Totals],[6 км_]]</f>
        <v>3.8437499999999986E-2</v>
      </c>
      <c r="CK103" s="1">
        <f>Table1[[#This Row],[8,5 км_]]-Table1[[#Totals],[8,5 км_]]</f>
        <v>4.0763888888888877E-2</v>
      </c>
      <c r="CL103" s="1">
        <f>Table1[[#This Row],[10,5 км_]]-Table1[[#Totals],[10,5 км_]]</f>
        <v>4.2395833333333327E-2</v>
      </c>
      <c r="CM103" s="1">
        <f>Table1[[#This Row],[11,5 км_]]-Table1[[#Totals],[11,5 км_]]</f>
        <v>4.3888888888888866E-2</v>
      </c>
      <c r="CN103" s="1">
        <f>Table1[[#This Row],[14 км_]]-Table1[[#Totals],[14 км_]]</f>
        <v>4.7141203703703699E-2</v>
      </c>
      <c r="CO103" s="1">
        <f>Table1[[#This Row],[16,5 км_]]-Table1[[#Totals],[16,5 км_]]</f>
        <v>4.9548611111111113E-2</v>
      </c>
      <c r="CP103" s="1">
        <f>Table1[[#This Row],[19 км_]]-Table1[[#Totals],[19 км_]]</f>
        <v>5.1898148148148138E-2</v>
      </c>
      <c r="CQ103" s="1">
        <f>Table1[[#This Row],[21,1 км_]]-Table1[[#Totals],[21,1 км_]]</f>
        <v>5.3541666666666654E-2</v>
      </c>
    </row>
    <row r="104" spans="1:95" x14ac:dyDescent="0.2">
      <c r="A104">
        <v>103</v>
      </c>
      <c r="B104">
        <v>60</v>
      </c>
      <c r="C104" t="s">
        <v>224</v>
      </c>
      <c r="D104" t="s">
        <v>75</v>
      </c>
      <c r="E104">
        <v>36</v>
      </c>
      <c r="F104" t="s">
        <v>41</v>
      </c>
      <c r="G104" t="s">
        <v>50</v>
      </c>
      <c r="H104" t="s">
        <v>62</v>
      </c>
      <c r="I104" s="1">
        <v>2.3680555555555555E-2</v>
      </c>
      <c r="J104" s="1">
        <v>2.5405092592592594E-2</v>
      </c>
      <c r="K104" s="1">
        <v>2.1446759259259259E-2</v>
      </c>
      <c r="L104" s="1">
        <f>SUM(Table1[[#This Row],[T1]],Table1[[#This Row],[16 км]])</f>
        <v>4.6851851851851853E-2</v>
      </c>
      <c r="M104" s="1">
        <v>2.4270833333333335E-2</v>
      </c>
      <c r="N104" s="1">
        <f>SUM(Table1[[#This Row],[T1]],Table1[[#This Row],[18,5 км]])</f>
        <v>4.9675925925925929E-2</v>
      </c>
      <c r="O104" s="1">
        <v>2.9548611111111109E-2</v>
      </c>
      <c r="P104" s="1">
        <f>SUM(Table1[[#This Row],[T1]],Table1[[#This Row],[22,7 км]])</f>
        <v>5.4953703703703699E-2</v>
      </c>
      <c r="Q104" s="1">
        <v>5.0625000000000003E-2</v>
      </c>
      <c r="R104" s="1">
        <f>SUM(Table1[[#This Row],[T1]],Table1[[#This Row],[38,7 км]])</f>
        <v>7.6030092592592594E-2</v>
      </c>
      <c r="S104" s="1">
        <v>5.3506944444444447E-2</v>
      </c>
      <c r="T104" s="1">
        <f>SUM(Table1[[#This Row],[T1]],Table1[[#This Row],[41,2 км]])</f>
        <v>7.8912037037037044E-2</v>
      </c>
      <c r="U104" s="1">
        <v>5.8773148148148151E-2</v>
      </c>
      <c r="V104" s="1">
        <f>SUM(Table1[[#This Row],[T1]],Table1[[#This Row],[45,4 км]])</f>
        <v>8.4178240740740748E-2</v>
      </c>
      <c r="W104" s="1">
        <v>6.2199074074074073E-2</v>
      </c>
      <c r="X104" s="1">
        <f>SUM(Table1[[#This Row],[T1]],Table1[[#This Row],[48,2 км]])</f>
        <v>8.7604166666666664E-2</v>
      </c>
      <c r="Y104" s="1">
        <v>6.7361111111111108E-2</v>
      </c>
      <c r="Z104" s="1">
        <f>SUM(Table1[[#This Row],[T1]],Table1[[#This Row],[52,2 км]])</f>
        <v>9.2766203703703698E-2</v>
      </c>
      <c r="AA104" s="1">
        <v>8.0532407407407414E-2</v>
      </c>
      <c r="AB104" s="1">
        <f>SUM(Table1[[#This Row],[T1]],Table1[[#This Row],[61,4 км]])</f>
        <v>0.1059375</v>
      </c>
      <c r="AC104" s="1">
        <v>8.3391203703703717E-2</v>
      </c>
      <c r="AD104" s="1">
        <f>SUM(Table1[[#This Row],[T1]],Table1[[#This Row],[63,9 км]])</f>
        <v>0.10879629629629631</v>
      </c>
      <c r="AE104" s="1">
        <v>8.8854166666666665E-2</v>
      </c>
      <c r="AF104" s="1">
        <f>SUM(Table1[[#This Row],[T1]],Table1[[#This Row],[68,1 км]])</f>
        <v>0.11425925925925925</v>
      </c>
      <c r="AG104" s="1">
        <v>9.2418981481481477E-2</v>
      </c>
      <c r="AH104" s="1">
        <f>SUM(Table1[[#This Row],[T1]],Table1[[#This Row],[70,9 км]])</f>
        <v>0.11782407407407407</v>
      </c>
      <c r="AI104" s="1">
        <v>9.7870370370370371E-2</v>
      </c>
      <c r="AJ104" s="1">
        <f>SUM(Table1[[#This Row],[T1]],Table1[[#This Row],[74,9 км]])</f>
        <v>0.12327546296296296</v>
      </c>
      <c r="AK104" s="1">
        <v>0.11115740740740741</v>
      </c>
      <c r="AL104" s="1">
        <f>SUM(Table1[[#This Row],[T1]],Table1[[#This Row],[84,1 км]])</f>
        <v>0.1365625</v>
      </c>
      <c r="AM104" s="1">
        <v>0.1141550925925926</v>
      </c>
      <c r="AN104" s="1">
        <f>SUM(Table1[[#This Row],[T1]],Table1[[#This Row],[86,6 км]])</f>
        <v>0.1395601851851852</v>
      </c>
      <c r="AO104" s="1">
        <v>0.11774305555555555</v>
      </c>
      <c r="AP104" s="1">
        <f>SUM(Table1[[#This Row],[T1]],Table1[[#This Row],[90 км]])</f>
        <v>0.14314814814814814</v>
      </c>
      <c r="AQ104" s="1">
        <v>0.14314814814814816</v>
      </c>
      <c r="AR104" s="1">
        <v>0.14534722222222221</v>
      </c>
      <c r="AS104" s="1">
        <v>4.7453703703703703E-3</v>
      </c>
      <c r="AT104" s="1">
        <f>SUM(Table1[[#This Row],[T2]],Table1[[#This Row],[1 км]])</f>
        <v>0.15009259259259258</v>
      </c>
      <c r="AU104" s="1">
        <v>1.5289351851851851E-2</v>
      </c>
      <c r="AV104" s="1">
        <f>SUM(Table1[[#This Row],[T2]],Table1[[#This Row],[3,5 км]])</f>
        <v>0.16063657407407406</v>
      </c>
      <c r="AW104" s="1">
        <v>2.3055555555555555E-2</v>
      </c>
      <c r="AX104" s="1">
        <f>SUM(Table1[[#This Row],[T2]],Table1[[#This Row],[6 км]])</f>
        <v>0.16840277777777776</v>
      </c>
      <c r="AY104" s="1">
        <v>3.1006944444444445E-2</v>
      </c>
      <c r="AZ104" s="1">
        <f>SUM(Table1[[#This Row],[T2]],Table1[[#This Row],[8,5 км]])</f>
        <v>0.17635416666666665</v>
      </c>
      <c r="BA104" s="1">
        <v>3.6562499999999998E-2</v>
      </c>
      <c r="BB104" s="1">
        <f>SUM(Table1[[#This Row],[T2]],Table1[[#This Row],[10,5 км]])</f>
        <v>0.18190972222222221</v>
      </c>
      <c r="BC104" s="1">
        <v>4.1250000000000002E-2</v>
      </c>
      <c r="BD104" s="1">
        <f>SUM(Table1[[#This Row],[T2]],Table1[[#This Row],[11,5 км]])</f>
        <v>0.18659722222222222</v>
      </c>
      <c r="BE104" s="1">
        <v>5.1805555555555556E-2</v>
      </c>
      <c r="BF104" s="1">
        <f>SUM(Table1[[#This Row],[T2]],Table1[[#This Row],[14 км]])</f>
        <v>0.19715277777777776</v>
      </c>
      <c r="BG104" s="1">
        <v>5.9652777777777777E-2</v>
      </c>
      <c r="BH104" s="1">
        <f>SUM(Table1[[#This Row],[T2]],Table1[[#This Row],[16,5 км]])</f>
        <v>0.20499999999999999</v>
      </c>
      <c r="BI104" s="1">
        <v>6.8171296296296299E-2</v>
      </c>
      <c r="BJ104" s="1">
        <f>SUM(Table1[[#This Row],[T2]],Table1[[#This Row],[19 км]])</f>
        <v>0.2135185185185185</v>
      </c>
      <c r="BK104" s="1">
        <v>7.3877314814814812E-2</v>
      </c>
      <c r="BL104" s="1">
        <f>SUM(Table1[[#This Row],[T2]],Table1[[#This Row],[Финиш]])</f>
        <v>0.21922453703703704</v>
      </c>
      <c r="BM104" s="1">
        <v>0.21922453703703704</v>
      </c>
      <c r="BN104" s="1">
        <v>0</v>
      </c>
      <c r="BO104" s="1">
        <f>Table1[[#This Row],[Плавание]]-Table1[[#Totals],[Плавание]]</f>
        <v>6.0763888888888881E-3</v>
      </c>
      <c r="BP104" s="1">
        <f>Table1[[#This Row],[T1]]-Table1[[#Totals],[T1]]</f>
        <v>6.7476851851851864E-3</v>
      </c>
      <c r="BQ104" s="1">
        <f>Table1[[#This Row],[16 км_]]-Table1[[#Totals],[16 км_]]</f>
        <v>1.1284722222222224E-2</v>
      </c>
      <c r="BR104" s="1">
        <f>Table1[[#This Row],[18,5 км_]]-Table1[[#Totals],[18,5 км_]]</f>
        <v>1.1759259259259261E-2</v>
      </c>
      <c r="BS104" s="1">
        <f>Table1[[#This Row],[22,7 км_]]-Table1[[#Totals],[22,7 км_]]</f>
        <v>1.291666666666666E-2</v>
      </c>
      <c r="BT104" s="1">
        <f>Table1[[#This Row],[38,7 км_]]-Table1[[#Totals],[38,7 км_]]</f>
        <v>1.7442129629629627E-2</v>
      </c>
      <c r="BU104" s="1">
        <f>Table1[[#This Row],[41,2 км_]]-Table1[[#Totals],[41,2 км_]]</f>
        <v>1.7962962962962972E-2</v>
      </c>
      <c r="BV104" s="1">
        <f>Table1[[#This Row],[45,4 км_]]-Table1[[#Totals],[45,4 км_]]</f>
        <v>1.9016203703703716E-2</v>
      </c>
      <c r="BW104" s="1">
        <f>Table1[[#This Row],[48,2 км_]]-Table1[[#Totals],[48,2 км_]]</f>
        <v>1.9756944444444438E-2</v>
      </c>
      <c r="BX104" s="1">
        <f>Table1[[#This Row],[52,2 км_]]-Table1[[#Totals],[52,2 км_]]</f>
        <v>2.0949074074074064E-2</v>
      </c>
      <c r="BY104" s="1">
        <f>Table1[[#This Row],[61,4 км_]]-Table1[[#Totals],[61,4 км_]]</f>
        <v>2.4166666666666656E-2</v>
      </c>
      <c r="BZ104" s="1">
        <f>Table1[[#This Row],[63,9 км_]]-Table1[[#Totals],[63,9 км_]]</f>
        <v>2.462962962962964E-2</v>
      </c>
      <c r="CA104" s="1">
        <f>Table1[[#This Row],[68,1 км_]]-Table1[[#Totals],[68,1 км_]]</f>
        <v>2.5671296296296303E-2</v>
      </c>
      <c r="CB104" s="1">
        <f>Table1[[#This Row],[70,9 км_]]-Table1[[#Totals],[70,9 км_]]</f>
        <v>2.6354166666666665E-2</v>
      </c>
      <c r="CC104" s="1">
        <f>Table1[[#This Row],[74,9 км_]]-Table1[[#Totals],[74,9 км_]]</f>
        <v>2.7569444444444452E-2</v>
      </c>
      <c r="CD104" s="1">
        <f>Table1[[#This Row],[84,1 км_]]-Table1[[#Totals],[84,1 км_]]</f>
        <v>3.0243055555555565E-2</v>
      </c>
      <c r="CE104" s="1">
        <f>Table1[[#This Row],[86,6 км_]]-Table1[[#Totals],[86,6 км_]]</f>
        <v>3.0914351851851873E-2</v>
      </c>
      <c r="CF104" s="1">
        <f>Table1[[#This Row],[90 км_]]-Table1[[#Totals],[90 км_]]</f>
        <v>3.1793981481481465E-2</v>
      </c>
      <c r="CG104" s="1">
        <f>Table1[[#This Row],[T2]]-Table1[[#Totals],[T2]]</f>
        <v>3.2800925925925914E-2</v>
      </c>
      <c r="CH104" s="1">
        <f>Table1[[#This Row],[1 км_]]-Table1[[#Totals],[1 км_]]</f>
        <v>3.4236111111111106E-2</v>
      </c>
      <c r="CI104" s="1">
        <f>Table1[[#This Row],[3,5 км_]]-Table1[[#Totals],[3,5 км_]]</f>
        <v>3.7164351851851837E-2</v>
      </c>
      <c r="CJ104" s="1">
        <f>Table1[[#This Row],[6 км_]]-Table1[[#Totals],[6 км_]]</f>
        <v>3.9687499999999987E-2</v>
      </c>
      <c r="CK104" s="1">
        <f>Table1[[#This Row],[8,5 км_]]-Table1[[#Totals],[8,5 км_]]</f>
        <v>4.1944444444444423E-2</v>
      </c>
      <c r="CL104" s="1">
        <f>Table1[[#This Row],[10,5 км_]]-Table1[[#Totals],[10,5 км_]]</f>
        <v>4.3530092592592579E-2</v>
      </c>
      <c r="CM104" s="1">
        <f>Table1[[#This Row],[11,5 км_]]-Table1[[#Totals],[11,5 км_]]</f>
        <v>4.4826388888888874E-2</v>
      </c>
      <c r="CN104" s="1">
        <f>Table1[[#This Row],[14 км_]]-Table1[[#Totals],[14 км_]]</f>
        <v>4.7673611111111097E-2</v>
      </c>
      <c r="CO104" s="1">
        <f>Table1[[#This Row],[16,5 км_]]-Table1[[#Totals],[16,5 км_]]</f>
        <v>4.9999999999999989E-2</v>
      </c>
      <c r="CP104" s="1">
        <f>Table1[[#This Row],[19 км_]]-Table1[[#Totals],[19 км_]]</f>
        <v>5.2523148148148124E-2</v>
      </c>
      <c r="CQ104" s="1">
        <f>Table1[[#This Row],[21,1 км_]]-Table1[[#Totals],[21,1 км_]]</f>
        <v>5.3888888888888875E-2</v>
      </c>
    </row>
    <row r="105" spans="1:95" x14ac:dyDescent="0.2">
      <c r="A105">
        <v>104</v>
      </c>
      <c r="B105">
        <v>202</v>
      </c>
      <c r="C105" t="s">
        <v>225</v>
      </c>
      <c r="D105" t="s">
        <v>52</v>
      </c>
      <c r="E105">
        <v>39</v>
      </c>
      <c r="F105" t="s">
        <v>46</v>
      </c>
      <c r="H105" t="s">
        <v>62</v>
      </c>
      <c r="I105" s="1">
        <v>2.9699074074074072E-2</v>
      </c>
      <c r="J105" s="1">
        <v>3.2418981481481479E-2</v>
      </c>
      <c r="K105" s="1">
        <v>2.074074074074074E-2</v>
      </c>
      <c r="L105" s="1">
        <f>SUM(Table1[[#This Row],[T1]],Table1[[#This Row],[16 км]])</f>
        <v>5.3159722222222219E-2</v>
      </c>
      <c r="M105" s="1">
        <v>2.3634259259259258E-2</v>
      </c>
      <c r="N105" s="1">
        <f>SUM(Table1[[#This Row],[T1]],Table1[[#This Row],[18,5 км]])</f>
        <v>5.6053240740740737E-2</v>
      </c>
      <c r="O105" s="1">
        <v>2.8726851851851851E-2</v>
      </c>
      <c r="P105" s="1">
        <f>SUM(Table1[[#This Row],[T1]],Table1[[#This Row],[22,7 км]])</f>
        <v>6.114583333333333E-2</v>
      </c>
      <c r="Q105" s="1">
        <v>4.8749999999999995E-2</v>
      </c>
      <c r="R105" s="1">
        <f>SUM(Table1[[#This Row],[T1]],Table1[[#This Row],[38,7 км]])</f>
        <v>8.1168981481481467E-2</v>
      </c>
      <c r="S105" s="1">
        <v>5.1527777777777777E-2</v>
      </c>
      <c r="T105" s="1">
        <f>SUM(Table1[[#This Row],[T1]],Table1[[#This Row],[41,2 км]])</f>
        <v>8.3946759259259263E-2</v>
      </c>
      <c r="U105" s="1">
        <v>5.6620370370370376E-2</v>
      </c>
      <c r="V105" s="1">
        <f>SUM(Table1[[#This Row],[T1]],Table1[[#This Row],[45,4 км]])</f>
        <v>8.9039351851851856E-2</v>
      </c>
      <c r="W105" s="1">
        <v>5.9965277777777777E-2</v>
      </c>
      <c r="X105" s="1">
        <f>SUM(Table1[[#This Row],[T1]],Table1[[#This Row],[48,2 км]])</f>
        <v>9.2384259259259249E-2</v>
      </c>
      <c r="Y105" s="1">
        <v>6.4872685185185186E-2</v>
      </c>
      <c r="Z105" s="1">
        <f>SUM(Table1[[#This Row],[T1]],Table1[[#This Row],[52,2 км]])</f>
        <v>9.7291666666666665E-2</v>
      </c>
      <c r="AA105" s="1">
        <v>7.7025462962962962E-2</v>
      </c>
      <c r="AB105" s="1">
        <f>SUM(Table1[[#This Row],[T1]],Table1[[#This Row],[61,4 км]])</f>
        <v>0.10944444444444444</v>
      </c>
      <c r="AC105" s="1">
        <v>7.9872685185185185E-2</v>
      </c>
      <c r="AD105" s="1">
        <f>SUM(Table1[[#This Row],[T1]],Table1[[#This Row],[63,9 км]])</f>
        <v>0.11229166666666666</v>
      </c>
      <c r="AE105" s="1">
        <v>8.5127314814814822E-2</v>
      </c>
      <c r="AF105" s="1">
        <f>SUM(Table1[[#This Row],[T1]],Table1[[#This Row],[68,1 км]])</f>
        <v>0.1175462962962963</v>
      </c>
      <c r="AG105" s="1">
        <v>8.8483796296296283E-2</v>
      </c>
      <c r="AH105" s="1">
        <f>SUM(Table1[[#This Row],[T1]],Table1[[#This Row],[70,9 км]])</f>
        <v>0.12090277777777776</v>
      </c>
      <c r="AI105" s="1">
        <v>9.3391203703703699E-2</v>
      </c>
      <c r="AJ105" s="1">
        <f>SUM(Table1[[#This Row],[T1]],Table1[[#This Row],[74,9 км]])</f>
        <v>0.12581018518518516</v>
      </c>
      <c r="AK105" s="1">
        <v>0.10596064814814815</v>
      </c>
      <c r="AL105" s="1">
        <f>SUM(Table1[[#This Row],[T1]],Table1[[#This Row],[84,1 км]])</f>
        <v>0.13837962962962963</v>
      </c>
      <c r="AM105" s="1">
        <v>0.10881944444444445</v>
      </c>
      <c r="AN105" s="1">
        <f>SUM(Table1[[#This Row],[T1]],Table1[[#This Row],[86,6 км]])</f>
        <v>0.14123842592592595</v>
      </c>
      <c r="AO105" s="1">
        <v>0.11229166666666668</v>
      </c>
      <c r="AP105" s="1">
        <f>SUM(Table1[[#This Row],[T1]],Table1[[#This Row],[90 км]])</f>
        <v>0.14471064814814816</v>
      </c>
      <c r="AQ105" s="1">
        <v>0.14471064814814816</v>
      </c>
      <c r="AR105" s="1">
        <v>0.14637731481481484</v>
      </c>
      <c r="AS105" s="1">
        <v>4.3749999999999995E-3</v>
      </c>
      <c r="AT105" s="1">
        <f>SUM(Table1[[#This Row],[T2]],Table1[[#This Row],[1 км]])</f>
        <v>0.15075231481481483</v>
      </c>
      <c r="AU105" s="1">
        <v>1.4560185185185183E-2</v>
      </c>
      <c r="AV105" s="1">
        <f>SUM(Table1[[#This Row],[T2]],Table1[[#This Row],[3,5 км]])</f>
        <v>0.16093750000000001</v>
      </c>
      <c r="AW105" s="1">
        <v>2.2013888888888888E-2</v>
      </c>
      <c r="AX105" s="1">
        <f>SUM(Table1[[#This Row],[T2]],Table1[[#This Row],[6 км]])</f>
        <v>0.16839120370370372</v>
      </c>
      <c r="AY105" s="1">
        <v>2.991898148148148E-2</v>
      </c>
      <c r="AZ105" s="1">
        <f>SUM(Table1[[#This Row],[T2]],Table1[[#This Row],[8,5 км]])</f>
        <v>0.17629629629629631</v>
      </c>
      <c r="BA105" s="1">
        <v>3.5613425925925923E-2</v>
      </c>
      <c r="BB105" s="1">
        <f>SUM(Table1[[#This Row],[T2]],Table1[[#This Row],[10,5 км]])</f>
        <v>0.18199074074074076</v>
      </c>
      <c r="BC105" s="1">
        <v>4.0509259259259259E-2</v>
      </c>
      <c r="BD105" s="1">
        <f>SUM(Table1[[#This Row],[T2]],Table1[[#This Row],[11,5 км]])</f>
        <v>0.18688657407407411</v>
      </c>
      <c r="BE105" s="1">
        <v>5.1550925925925924E-2</v>
      </c>
      <c r="BF105" s="1">
        <f>SUM(Table1[[#This Row],[T2]],Table1[[#This Row],[14 км]])</f>
        <v>0.19792824074074075</v>
      </c>
      <c r="BG105" s="1">
        <v>5.9409722222222218E-2</v>
      </c>
      <c r="BH105" s="1">
        <f>SUM(Table1[[#This Row],[T2]],Table1[[#This Row],[16,5 км]])</f>
        <v>0.20578703703703705</v>
      </c>
      <c r="BI105" s="1">
        <v>6.7488425925925924E-2</v>
      </c>
      <c r="BJ105" s="1">
        <f>SUM(Table1[[#This Row],[T2]],Table1[[#This Row],[19 км]])</f>
        <v>0.21386574074074077</v>
      </c>
      <c r="BK105" s="1">
        <v>7.318287037037037E-2</v>
      </c>
      <c r="BL105" s="1">
        <f>SUM(Table1[[#This Row],[T2]],Table1[[#This Row],[Финиш]])</f>
        <v>0.21956018518518522</v>
      </c>
      <c r="BM105" s="1">
        <v>0.21956018518518519</v>
      </c>
      <c r="BN105" s="1">
        <v>0</v>
      </c>
      <c r="BO105" s="1">
        <f>Table1[[#This Row],[Плавание]]-Table1[[#Totals],[Плавание]]</f>
        <v>1.2094907407407405E-2</v>
      </c>
      <c r="BP105" s="1">
        <f>Table1[[#This Row],[T1]]-Table1[[#Totals],[T1]]</f>
        <v>1.3761574074074072E-2</v>
      </c>
      <c r="BQ105" s="1">
        <f>Table1[[#This Row],[16 км_]]-Table1[[#Totals],[16 км_]]</f>
        <v>1.759259259259259E-2</v>
      </c>
      <c r="BR105" s="1">
        <f>Table1[[#This Row],[18,5 км_]]-Table1[[#Totals],[18,5 км_]]</f>
        <v>1.8136574074074069E-2</v>
      </c>
      <c r="BS105" s="1">
        <f>Table1[[#This Row],[22,7 км_]]-Table1[[#Totals],[22,7 км_]]</f>
        <v>1.910879629629629E-2</v>
      </c>
      <c r="BT105" s="1">
        <f>Table1[[#This Row],[38,7 км_]]-Table1[[#Totals],[38,7 км_]]</f>
        <v>2.25810185185185E-2</v>
      </c>
      <c r="BU105" s="1">
        <f>Table1[[#This Row],[41,2 км_]]-Table1[[#Totals],[41,2 км_]]</f>
        <v>2.299768518518519E-2</v>
      </c>
      <c r="BV105" s="1">
        <f>Table1[[#This Row],[45,4 км_]]-Table1[[#Totals],[45,4 км_]]</f>
        <v>2.3877314814814823E-2</v>
      </c>
      <c r="BW105" s="1">
        <f>Table1[[#This Row],[48,2 км_]]-Table1[[#Totals],[48,2 км_]]</f>
        <v>2.4537037037037024E-2</v>
      </c>
      <c r="BX105" s="1">
        <f>Table1[[#This Row],[52,2 км_]]-Table1[[#Totals],[52,2 км_]]</f>
        <v>2.5474537037037032E-2</v>
      </c>
      <c r="BY105" s="1">
        <f>Table1[[#This Row],[61,4 км_]]-Table1[[#Totals],[61,4 км_]]</f>
        <v>2.7673611111111093E-2</v>
      </c>
      <c r="BZ105" s="1">
        <f>Table1[[#This Row],[63,9 км_]]-Table1[[#Totals],[63,9 км_]]</f>
        <v>2.8124999999999997E-2</v>
      </c>
      <c r="CA105" s="1">
        <f>Table1[[#This Row],[68,1 км_]]-Table1[[#Totals],[68,1 км_]]</f>
        <v>2.895833333333335E-2</v>
      </c>
      <c r="CB105" s="1">
        <f>Table1[[#This Row],[70,9 км_]]-Table1[[#Totals],[70,9 км_]]</f>
        <v>2.9432870370370359E-2</v>
      </c>
      <c r="CC105" s="1">
        <f>Table1[[#This Row],[74,9 км_]]-Table1[[#Totals],[74,9 км_]]</f>
        <v>3.0104166666666654E-2</v>
      </c>
      <c r="CD105" s="1">
        <f>Table1[[#This Row],[84,1 км_]]-Table1[[#Totals],[84,1 км_]]</f>
        <v>3.2060185185185192E-2</v>
      </c>
      <c r="CE105" s="1">
        <f>Table1[[#This Row],[86,6 км_]]-Table1[[#Totals],[86,6 км_]]</f>
        <v>3.2592592592592617E-2</v>
      </c>
      <c r="CF105" s="1">
        <f>Table1[[#This Row],[90 км_]]-Table1[[#Totals],[90 км_]]</f>
        <v>3.3356481481481487E-2</v>
      </c>
      <c r="CG105" s="1">
        <f>Table1[[#This Row],[T2]]-Table1[[#Totals],[T2]]</f>
        <v>3.3831018518518538E-2</v>
      </c>
      <c r="CH105" s="1">
        <f>Table1[[#This Row],[1 км_]]-Table1[[#Totals],[1 км_]]</f>
        <v>3.4895833333333348E-2</v>
      </c>
      <c r="CI105" s="1">
        <f>Table1[[#This Row],[3,5 км_]]-Table1[[#Totals],[3,5 км_]]</f>
        <v>3.7465277777777792E-2</v>
      </c>
      <c r="CJ105" s="1">
        <f>Table1[[#This Row],[6 км_]]-Table1[[#Totals],[6 км_]]</f>
        <v>3.9675925925925948E-2</v>
      </c>
      <c r="CK105" s="1">
        <f>Table1[[#This Row],[8,5 км_]]-Table1[[#Totals],[8,5 км_]]</f>
        <v>4.188657407407409E-2</v>
      </c>
      <c r="CL105" s="1">
        <f>Table1[[#This Row],[10,5 км_]]-Table1[[#Totals],[10,5 км_]]</f>
        <v>4.3611111111111128E-2</v>
      </c>
      <c r="CM105" s="1">
        <f>Table1[[#This Row],[11,5 км_]]-Table1[[#Totals],[11,5 км_]]</f>
        <v>4.5115740740740762E-2</v>
      </c>
      <c r="CN105" s="1">
        <f>Table1[[#This Row],[14 км_]]-Table1[[#Totals],[14 км_]]</f>
        <v>4.8449074074074089E-2</v>
      </c>
      <c r="CO105" s="1">
        <f>Table1[[#This Row],[16,5 км_]]-Table1[[#Totals],[16,5 км_]]</f>
        <v>5.0787037037037047E-2</v>
      </c>
      <c r="CP105" s="1">
        <f>Table1[[#This Row],[19 км_]]-Table1[[#Totals],[19 км_]]</f>
        <v>5.2870370370370401E-2</v>
      </c>
      <c r="CQ105" s="1">
        <f>Table1[[#This Row],[21,1 км_]]-Table1[[#Totals],[21,1 км_]]</f>
        <v>5.4224537037037057E-2</v>
      </c>
    </row>
    <row r="106" spans="1:95" x14ac:dyDescent="0.2">
      <c r="A106">
        <v>105</v>
      </c>
      <c r="B106">
        <v>116</v>
      </c>
      <c r="C106" t="s">
        <v>226</v>
      </c>
      <c r="D106" t="s">
        <v>227</v>
      </c>
      <c r="E106">
        <v>46</v>
      </c>
      <c r="F106" t="s">
        <v>46</v>
      </c>
      <c r="G106" t="s">
        <v>53</v>
      </c>
      <c r="H106" t="s">
        <v>103</v>
      </c>
      <c r="I106" s="1">
        <v>2.8796296296296296E-2</v>
      </c>
      <c r="J106" s="1">
        <v>3.1215277777777783E-2</v>
      </c>
      <c r="K106" s="1">
        <v>1.9444444444444445E-2</v>
      </c>
      <c r="L106" s="1">
        <f>SUM(Table1[[#This Row],[T1]],Table1[[#This Row],[16 км]])</f>
        <v>5.0659722222222231E-2</v>
      </c>
      <c r="M106" s="1">
        <v>2.2326388888888885E-2</v>
      </c>
      <c r="N106" s="1">
        <f>SUM(Table1[[#This Row],[T1]],Table1[[#This Row],[18,5 км]])</f>
        <v>5.3541666666666668E-2</v>
      </c>
      <c r="O106" s="1">
        <v>2.7233796296296298E-2</v>
      </c>
      <c r="P106" s="1">
        <f>SUM(Table1[[#This Row],[T1]],Table1[[#This Row],[22,7 км]])</f>
        <v>5.8449074074074084E-2</v>
      </c>
      <c r="Q106" s="1">
        <v>4.7118055555555559E-2</v>
      </c>
      <c r="R106" s="1">
        <f>SUM(Table1[[#This Row],[T1]],Table1[[#This Row],[38,7 км]])</f>
        <v>7.8333333333333338E-2</v>
      </c>
      <c r="S106" s="1">
        <v>4.9918981481481474E-2</v>
      </c>
      <c r="T106" s="1">
        <f>SUM(Table1[[#This Row],[T1]],Table1[[#This Row],[41,2 км]])</f>
        <v>8.1134259259259253E-2</v>
      </c>
      <c r="U106" s="1">
        <v>5.5069444444444449E-2</v>
      </c>
      <c r="V106" s="1">
        <f>SUM(Table1[[#This Row],[T1]],Table1[[#This Row],[45,4 км]])</f>
        <v>8.6284722222222235E-2</v>
      </c>
      <c r="W106" s="1">
        <v>5.8356481481481481E-2</v>
      </c>
      <c r="X106" s="1">
        <f>SUM(Table1[[#This Row],[T1]],Table1[[#This Row],[48,2 км]])</f>
        <v>8.9571759259259268E-2</v>
      </c>
      <c r="Y106" s="1">
        <v>6.3287037037037031E-2</v>
      </c>
      <c r="Z106" s="1">
        <f>SUM(Table1[[#This Row],[T1]],Table1[[#This Row],[52,2 км]])</f>
        <v>9.4502314814814817E-2</v>
      </c>
      <c r="AA106" s="1">
        <v>7.5636574074074078E-2</v>
      </c>
      <c r="AB106" s="1">
        <f>SUM(Table1[[#This Row],[T1]],Table1[[#This Row],[61,4 км]])</f>
        <v>0.10685185185185186</v>
      </c>
      <c r="AC106" s="1">
        <v>7.8611111111111118E-2</v>
      </c>
      <c r="AD106" s="1">
        <f>SUM(Table1[[#This Row],[T1]],Table1[[#This Row],[63,9 км]])</f>
        <v>0.1098263888888889</v>
      </c>
      <c r="AE106" s="1">
        <v>8.4062499999999998E-2</v>
      </c>
      <c r="AF106" s="1">
        <f>SUM(Table1[[#This Row],[T1]],Table1[[#This Row],[68,1 км]])</f>
        <v>0.11527777777777778</v>
      </c>
      <c r="AG106" s="1">
        <v>8.7557870370370369E-2</v>
      </c>
      <c r="AH106" s="1">
        <f>SUM(Table1[[#This Row],[T1]],Table1[[#This Row],[70,9 км]])</f>
        <v>0.11877314814814816</v>
      </c>
      <c r="AI106" s="1">
        <v>9.2650462962962962E-2</v>
      </c>
      <c r="AJ106" s="1">
        <f>SUM(Table1[[#This Row],[T1]],Table1[[#This Row],[74,9 км]])</f>
        <v>0.12386574074074075</v>
      </c>
      <c r="AK106" s="1">
        <v>0.10553240740740739</v>
      </c>
      <c r="AL106" s="1">
        <f>SUM(Table1[[#This Row],[T1]],Table1[[#This Row],[84,1 км]])</f>
        <v>0.13674768518518518</v>
      </c>
      <c r="AM106" s="1">
        <v>0.10853009259259259</v>
      </c>
      <c r="AN106" s="1">
        <f>SUM(Table1[[#This Row],[T1]],Table1[[#This Row],[86,6 км]])</f>
        <v>0.13974537037037038</v>
      </c>
      <c r="AO106" s="1">
        <v>0.11212962962962963</v>
      </c>
      <c r="AP106" s="1">
        <f>SUM(Table1[[#This Row],[T1]],Table1[[#This Row],[90 км]])</f>
        <v>0.14334490740740741</v>
      </c>
      <c r="AQ106" s="1">
        <v>0.14334490740740741</v>
      </c>
      <c r="AR106" s="1">
        <v>0.14538194444444444</v>
      </c>
      <c r="AS106" s="1">
        <v>4.6412037037037038E-3</v>
      </c>
      <c r="AT106" s="1">
        <f>SUM(Table1[[#This Row],[T2]],Table1[[#This Row],[1 км]])</f>
        <v>0.15002314814814816</v>
      </c>
      <c r="AU106" s="1">
        <v>1.4918981481481483E-2</v>
      </c>
      <c r="AV106" s="1">
        <f>SUM(Table1[[#This Row],[T2]],Table1[[#This Row],[3,5 км]])</f>
        <v>0.16030092592592593</v>
      </c>
      <c r="AW106" s="1">
        <v>2.2499999999999996E-2</v>
      </c>
      <c r="AX106" s="1">
        <f>SUM(Table1[[#This Row],[T2]],Table1[[#This Row],[6 км]])</f>
        <v>0.16788194444444443</v>
      </c>
      <c r="AY106" s="1">
        <v>3.0462962962962966E-2</v>
      </c>
      <c r="AZ106" s="1">
        <f>SUM(Table1[[#This Row],[T2]],Table1[[#This Row],[8,5 км]])</f>
        <v>0.17584490740740741</v>
      </c>
      <c r="BA106" s="1">
        <v>3.6041666666666666E-2</v>
      </c>
      <c r="BB106" s="1">
        <f>SUM(Table1[[#This Row],[T2]],Table1[[#This Row],[10,5 км]])</f>
        <v>0.1814236111111111</v>
      </c>
      <c r="BC106" s="1">
        <v>4.0949074074074075E-2</v>
      </c>
      <c r="BD106" s="1">
        <f>SUM(Table1[[#This Row],[T2]],Table1[[#This Row],[11,5 км]])</f>
        <v>0.18633101851851852</v>
      </c>
      <c r="BE106" s="1">
        <v>5.1909722222222225E-2</v>
      </c>
      <c r="BF106" s="1">
        <f>SUM(Table1[[#This Row],[T2]],Table1[[#This Row],[14 км]])</f>
        <v>0.19729166666666667</v>
      </c>
      <c r="BG106" s="1">
        <v>5.9837962962962961E-2</v>
      </c>
      <c r="BH106" s="1">
        <f>SUM(Table1[[#This Row],[T2]],Table1[[#This Row],[16,5 км]])</f>
        <v>0.20521990740740739</v>
      </c>
      <c r="BI106" s="1">
        <v>6.8182870370370366E-2</v>
      </c>
      <c r="BJ106" s="1">
        <f>SUM(Table1[[#This Row],[T2]],Table1[[#This Row],[19 км]])</f>
        <v>0.21356481481481482</v>
      </c>
      <c r="BK106" s="1">
        <v>7.4189814814814806E-2</v>
      </c>
      <c r="BL106" s="1">
        <f>SUM(Table1[[#This Row],[T2]],Table1[[#This Row],[Финиш]])</f>
        <v>0.21957175925925926</v>
      </c>
      <c r="BM106" s="1">
        <v>0.21956018518518519</v>
      </c>
      <c r="BN106" s="1">
        <v>0</v>
      </c>
      <c r="BO106" s="1">
        <f>Table1[[#This Row],[Плавание]]-Table1[[#Totals],[Плавание]]</f>
        <v>1.1192129629629628E-2</v>
      </c>
      <c r="BP106" s="1">
        <f>Table1[[#This Row],[T1]]-Table1[[#Totals],[T1]]</f>
        <v>1.2557870370370375E-2</v>
      </c>
      <c r="BQ106" s="1">
        <f>Table1[[#This Row],[16 км_]]-Table1[[#Totals],[16 км_]]</f>
        <v>1.5092592592592602E-2</v>
      </c>
      <c r="BR106" s="1">
        <f>Table1[[#This Row],[18,5 км_]]-Table1[[#Totals],[18,5 км_]]</f>
        <v>1.5625E-2</v>
      </c>
      <c r="BS106" s="1">
        <f>Table1[[#This Row],[22,7 км_]]-Table1[[#Totals],[22,7 км_]]</f>
        <v>1.6412037037037044E-2</v>
      </c>
      <c r="BT106" s="1">
        <f>Table1[[#This Row],[38,7 км_]]-Table1[[#Totals],[38,7 км_]]</f>
        <v>1.9745370370370371E-2</v>
      </c>
      <c r="BU106" s="1">
        <f>Table1[[#This Row],[41,2 км_]]-Table1[[#Totals],[41,2 км_]]</f>
        <v>2.0185185185185181E-2</v>
      </c>
      <c r="BV106" s="1">
        <f>Table1[[#This Row],[45,4 км_]]-Table1[[#Totals],[45,4 км_]]</f>
        <v>2.1122685185185203E-2</v>
      </c>
      <c r="BW106" s="1">
        <f>Table1[[#This Row],[48,2 км_]]-Table1[[#Totals],[48,2 км_]]</f>
        <v>2.1724537037037042E-2</v>
      </c>
      <c r="BX106" s="1">
        <f>Table1[[#This Row],[52,2 км_]]-Table1[[#Totals],[52,2 км_]]</f>
        <v>2.2685185185185183E-2</v>
      </c>
      <c r="BY106" s="1">
        <f>Table1[[#This Row],[61,4 км_]]-Table1[[#Totals],[61,4 км_]]</f>
        <v>2.5081018518518516E-2</v>
      </c>
      <c r="BZ106" s="1">
        <f>Table1[[#This Row],[63,9 км_]]-Table1[[#Totals],[63,9 км_]]</f>
        <v>2.5659722222222237E-2</v>
      </c>
      <c r="CA106" s="1">
        <f>Table1[[#This Row],[68,1 км_]]-Table1[[#Totals],[68,1 км_]]</f>
        <v>2.6689814814814833E-2</v>
      </c>
      <c r="CB106" s="1">
        <f>Table1[[#This Row],[70,9 км_]]-Table1[[#Totals],[70,9 км_]]</f>
        <v>2.7303240740740753E-2</v>
      </c>
      <c r="CC106" s="1">
        <f>Table1[[#This Row],[74,9 км_]]-Table1[[#Totals],[74,9 км_]]</f>
        <v>2.8159722222222239E-2</v>
      </c>
      <c r="CD106" s="1">
        <f>Table1[[#This Row],[84,1 км_]]-Table1[[#Totals],[84,1 км_]]</f>
        <v>3.0428240740740742E-2</v>
      </c>
      <c r="CE106" s="1">
        <f>Table1[[#This Row],[86,6 км_]]-Table1[[#Totals],[86,6 км_]]</f>
        <v>3.1099537037037051E-2</v>
      </c>
      <c r="CF106" s="1">
        <f>Table1[[#This Row],[90 км_]]-Table1[[#Totals],[90 км_]]</f>
        <v>3.1990740740740736E-2</v>
      </c>
      <c r="CG106" s="1">
        <f>Table1[[#This Row],[T2]]-Table1[[#Totals],[T2]]</f>
        <v>3.2835648148148142E-2</v>
      </c>
      <c r="CH106" s="1">
        <f>Table1[[#This Row],[1 км_]]-Table1[[#Totals],[1 км_]]</f>
        <v>3.4166666666666679E-2</v>
      </c>
      <c r="CI106" s="1">
        <f>Table1[[#This Row],[3,5 км_]]-Table1[[#Totals],[3,5 км_]]</f>
        <v>3.6828703703703711E-2</v>
      </c>
      <c r="CJ106" s="1">
        <f>Table1[[#This Row],[6 км_]]-Table1[[#Totals],[6 км_]]</f>
        <v>3.9166666666666655E-2</v>
      </c>
      <c r="CK106" s="1">
        <f>Table1[[#This Row],[8,5 км_]]-Table1[[#Totals],[8,5 км_]]</f>
        <v>4.1435185185185186E-2</v>
      </c>
      <c r="CL106" s="1">
        <f>Table1[[#This Row],[10,5 км_]]-Table1[[#Totals],[10,5 км_]]</f>
        <v>4.3043981481481475E-2</v>
      </c>
      <c r="CM106" s="1">
        <f>Table1[[#This Row],[11,5 км_]]-Table1[[#Totals],[11,5 км_]]</f>
        <v>4.4560185185185175E-2</v>
      </c>
      <c r="CN106" s="1">
        <f>Table1[[#This Row],[14 км_]]-Table1[[#Totals],[14 км_]]</f>
        <v>4.7812500000000008E-2</v>
      </c>
      <c r="CO106" s="1">
        <f>Table1[[#This Row],[16,5 км_]]-Table1[[#Totals],[16,5 км_]]</f>
        <v>5.0219907407407394E-2</v>
      </c>
      <c r="CP106" s="1">
        <f>Table1[[#This Row],[19 км_]]-Table1[[#Totals],[19 км_]]</f>
        <v>5.2569444444444446E-2</v>
      </c>
      <c r="CQ106" s="1">
        <f>Table1[[#This Row],[21,1 км_]]-Table1[[#Totals],[21,1 км_]]</f>
        <v>5.4236111111111096E-2</v>
      </c>
    </row>
    <row r="107" spans="1:95" x14ac:dyDescent="0.2">
      <c r="A107">
        <v>106</v>
      </c>
      <c r="B107">
        <v>205</v>
      </c>
      <c r="C107" t="s">
        <v>228</v>
      </c>
      <c r="D107" t="s">
        <v>56</v>
      </c>
      <c r="E107">
        <v>52</v>
      </c>
      <c r="F107" t="s">
        <v>46</v>
      </c>
      <c r="H107" t="s">
        <v>73</v>
      </c>
      <c r="I107" s="1">
        <v>2.960648148148148E-2</v>
      </c>
      <c r="J107" s="1">
        <v>3.27662037037037E-2</v>
      </c>
      <c r="K107" s="1">
        <v>1.9143518518518518E-2</v>
      </c>
      <c r="L107" s="1">
        <f>SUM(Table1[[#This Row],[T1]],Table1[[#This Row],[16 км]])</f>
        <v>5.1909722222222218E-2</v>
      </c>
      <c r="M107" s="1">
        <v>2.1967592592592594E-2</v>
      </c>
      <c r="N107" s="1">
        <f>SUM(Table1[[#This Row],[T1]],Table1[[#This Row],[18,5 км]])</f>
        <v>5.4733796296296294E-2</v>
      </c>
      <c r="O107" s="1">
        <v>2.6932870370370371E-2</v>
      </c>
      <c r="P107" s="1">
        <f>SUM(Table1[[#This Row],[T1]],Table1[[#This Row],[22,7 км]])</f>
        <v>5.9699074074074071E-2</v>
      </c>
      <c r="Q107" s="1">
        <v>4.6400462962962963E-2</v>
      </c>
      <c r="R107" s="1">
        <f>SUM(Table1[[#This Row],[T1]],Table1[[#This Row],[38,7 км]])</f>
        <v>7.9166666666666663E-2</v>
      </c>
      <c r="S107" s="1">
        <v>4.9224537037037032E-2</v>
      </c>
      <c r="T107" s="1">
        <f>SUM(Table1[[#This Row],[T1]],Table1[[#This Row],[41,2 км]])</f>
        <v>8.1990740740740725E-2</v>
      </c>
      <c r="U107" s="1">
        <v>5.4259259259259257E-2</v>
      </c>
      <c r="V107" s="1">
        <f>SUM(Table1[[#This Row],[T1]],Table1[[#This Row],[45,4 км]])</f>
        <v>8.7025462962962957E-2</v>
      </c>
      <c r="W107" s="1">
        <v>5.7488425925925929E-2</v>
      </c>
      <c r="X107" s="1">
        <f>SUM(Table1[[#This Row],[T1]],Table1[[#This Row],[48,2 км]])</f>
        <v>9.0254629629629629E-2</v>
      </c>
      <c r="Y107" s="1">
        <v>6.2407407407407411E-2</v>
      </c>
      <c r="Z107" s="1">
        <f>SUM(Table1[[#This Row],[T1]],Table1[[#This Row],[52,2 км]])</f>
        <v>9.5173611111111112E-2</v>
      </c>
      <c r="AA107" s="1">
        <v>7.4467592592592599E-2</v>
      </c>
      <c r="AB107" s="1">
        <f>SUM(Table1[[#This Row],[T1]],Table1[[#This Row],[61,4 км]])</f>
        <v>0.1072337962962963</v>
      </c>
      <c r="AC107" s="1">
        <v>7.7222222222222234E-2</v>
      </c>
      <c r="AD107" s="1">
        <f>SUM(Table1[[#This Row],[T1]],Table1[[#This Row],[63,9 км]])</f>
        <v>0.10998842592592593</v>
      </c>
      <c r="AE107" s="1">
        <v>8.2314814814814813E-2</v>
      </c>
      <c r="AF107" s="1">
        <f>SUM(Table1[[#This Row],[T1]],Table1[[#This Row],[68,1 км]])</f>
        <v>0.11508101851851851</v>
      </c>
      <c r="AG107" s="1">
        <v>8.560185185185186E-2</v>
      </c>
      <c r="AH107" s="1">
        <f>SUM(Table1[[#This Row],[T1]],Table1[[#This Row],[70,9 км]])</f>
        <v>0.11836805555555556</v>
      </c>
      <c r="AI107" s="1">
        <v>9.0474537037037048E-2</v>
      </c>
      <c r="AJ107" s="1">
        <f>SUM(Table1[[#This Row],[T1]],Table1[[#This Row],[74,9 км]])</f>
        <v>0.12324074074074075</v>
      </c>
      <c r="AK107" s="1">
        <v>0.10270833333333333</v>
      </c>
      <c r="AL107" s="1">
        <f>SUM(Table1[[#This Row],[T1]],Table1[[#This Row],[84,1 км]])</f>
        <v>0.13547453703703705</v>
      </c>
      <c r="AM107" s="1">
        <v>0.10561342592592593</v>
      </c>
      <c r="AN107" s="1">
        <f>SUM(Table1[[#This Row],[T1]],Table1[[#This Row],[86,6 км]])</f>
        <v>0.13837962962962963</v>
      </c>
      <c r="AO107" s="1">
        <v>0.10908564814814814</v>
      </c>
      <c r="AP107" s="1">
        <f>SUM(Table1[[#This Row],[T1]],Table1[[#This Row],[90 км]])</f>
        <v>0.14185185185185184</v>
      </c>
      <c r="AQ107" s="1">
        <v>0.14185185185185187</v>
      </c>
      <c r="AR107" s="1">
        <v>0.14403935185185185</v>
      </c>
      <c r="AS107" s="1">
        <v>5.3587962962962964E-3</v>
      </c>
      <c r="AT107" s="1">
        <f>SUM(Table1[[#This Row],[T2]],Table1[[#This Row],[1 км]])</f>
        <v>0.14939814814814814</v>
      </c>
      <c r="AU107" s="1">
        <v>1.5555555555555553E-2</v>
      </c>
      <c r="AV107" s="1">
        <f>SUM(Table1[[#This Row],[T2]],Table1[[#This Row],[3,5 км]])</f>
        <v>0.15959490740740739</v>
      </c>
      <c r="AW107" s="1">
        <v>2.298611111111111E-2</v>
      </c>
      <c r="AX107" s="1">
        <f>SUM(Table1[[#This Row],[T2]],Table1[[#This Row],[6 км]])</f>
        <v>0.16702546296296295</v>
      </c>
      <c r="AY107" s="1">
        <v>3.123842592592593E-2</v>
      </c>
      <c r="AZ107" s="1">
        <f>SUM(Table1[[#This Row],[T2]],Table1[[#This Row],[8,5 км]])</f>
        <v>0.17527777777777778</v>
      </c>
      <c r="BA107" s="1">
        <v>3.6712962962962961E-2</v>
      </c>
      <c r="BB107" s="1">
        <f>SUM(Table1[[#This Row],[T2]],Table1[[#This Row],[10,5 км]])</f>
        <v>0.1807523148148148</v>
      </c>
      <c r="BC107" s="1">
        <v>4.1643518518518517E-2</v>
      </c>
      <c r="BD107" s="1">
        <f>SUM(Table1[[#This Row],[T2]],Table1[[#This Row],[11,5 км]])</f>
        <v>0.18568287037037037</v>
      </c>
      <c r="BE107" s="1">
        <v>5.2453703703703704E-2</v>
      </c>
      <c r="BF107" s="1">
        <f>SUM(Table1[[#This Row],[T2]],Table1[[#This Row],[14 км]])</f>
        <v>0.19649305555555555</v>
      </c>
      <c r="BG107" s="1">
        <v>6.0428240740740741E-2</v>
      </c>
      <c r="BH107" s="1">
        <f>SUM(Table1[[#This Row],[T2]],Table1[[#This Row],[16,5 км]])</f>
        <v>0.20446759259259259</v>
      </c>
      <c r="BI107" s="1">
        <v>6.9537037037037036E-2</v>
      </c>
      <c r="BJ107" s="1">
        <f>SUM(Table1[[#This Row],[T2]],Table1[[#This Row],[19 км]])</f>
        <v>0.21357638888888889</v>
      </c>
      <c r="BK107" s="1">
        <v>7.5891203703703711E-2</v>
      </c>
      <c r="BL107" s="1">
        <f>SUM(Table1[[#This Row],[T2]],Table1[[#This Row],[Финиш]])</f>
        <v>0.21993055555555557</v>
      </c>
      <c r="BM107" s="1">
        <v>0.21991898148148148</v>
      </c>
      <c r="BN107" s="1">
        <v>0</v>
      </c>
      <c r="BO107" s="1">
        <f>Table1[[#This Row],[Плавание]]-Table1[[#Totals],[Плавание]]</f>
        <v>1.2002314814814813E-2</v>
      </c>
      <c r="BP107" s="1">
        <f>Table1[[#This Row],[T1]]-Table1[[#Totals],[T1]]</f>
        <v>1.4108796296296293E-2</v>
      </c>
      <c r="BQ107" s="1">
        <f>Table1[[#This Row],[16 км_]]-Table1[[#Totals],[16 км_]]</f>
        <v>1.6342592592592589E-2</v>
      </c>
      <c r="BR107" s="1">
        <f>Table1[[#This Row],[18,5 км_]]-Table1[[#Totals],[18,5 км_]]</f>
        <v>1.6817129629629626E-2</v>
      </c>
      <c r="BS107" s="1">
        <f>Table1[[#This Row],[22,7 км_]]-Table1[[#Totals],[22,7 км_]]</f>
        <v>1.7662037037037032E-2</v>
      </c>
      <c r="BT107" s="1">
        <f>Table1[[#This Row],[38,7 км_]]-Table1[[#Totals],[38,7 км_]]</f>
        <v>2.0578703703703696E-2</v>
      </c>
      <c r="BU107" s="1">
        <f>Table1[[#This Row],[41,2 км_]]-Table1[[#Totals],[41,2 км_]]</f>
        <v>2.1041666666666653E-2</v>
      </c>
      <c r="BV107" s="1">
        <f>Table1[[#This Row],[45,4 км_]]-Table1[[#Totals],[45,4 км_]]</f>
        <v>2.1863425925925925E-2</v>
      </c>
      <c r="BW107" s="1">
        <f>Table1[[#This Row],[48,2 км_]]-Table1[[#Totals],[48,2 км_]]</f>
        <v>2.2407407407407404E-2</v>
      </c>
      <c r="BX107" s="1">
        <f>Table1[[#This Row],[52,2 км_]]-Table1[[#Totals],[52,2 км_]]</f>
        <v>2.3356481481481478E-2</v>
      </c>
      <c r="BY107" s="1">
        <f>Table1[[#This Row],[61,4 км_]]-Table1[[#Totals],[61,4 км_]]</f>
        <v>2.5462962962962951E-2</v>
      </c>
      <c r="BZ107" s="1">
        <f>Table1[[#This Row],[63,9 км_]]-Table1[[#Totals],[63,9 км_]]</f>
        <v>2.5821759259259267E-2</v>
      </c>
      <c r="CA107" s="1">
        <f>Table1[[#This Row],[68,1 км_]]-Table1[[#Totals],[68,1 км_]]</f>
        <v>2.6493055555555561E-2</v>
      </c>
      <c r="CB107" s="1">
        <f>Table1[[#This Row],[70,9 км_]]-Table1[[#Totals],[70,9 км_]]</f>
        <v>2.6898148148148157E-2</v>
      </c>
      <c r="CC107" s="1">
        <f>Table1[[#This Row],[74,9 км_]]-Table1[[#Totals],[74,9 км_]]</f>
        <v>2.7534722222222238E-2</v>
      </c>
      <c r="CD107" s="1">
        <f>Table1[[#This Row],[84,1 км_]]-Table1[[#Totals],[84,1 км_]]</f>
        <v>2.9155092592592607E-2</v>
      </c>
      <c r="CE107" s="1">
        <f>Table1[[#This Row],[86,6 км_]]-Table1[[#Totals],[86,6 км_]]</f>
        <v>2.97337962962963E-2</v>
      </c>
      <c r="CF107" s="1">
        <f>Table1[[#This Row],[90 км_]]-Table1[[#Totals],[90 км_]]</f>
        <v>3.0497685185185169E-2</v>
      </c>
      <c r="CG107" s="1">
        <f>Table1[[#This Row],[T2]]-Table1[[#Totals],[T2]]</f>
        <v>3.1493055555555552E-2</v>
      </c>
      <c r="CH107" s="1">
        <f>Table1[[#This Row],[1 км_]]-Table1[[#Totals],[1 км_]]</f>
        <v>3.3541666666666664E-2</v>
      </c>
      <c r="CI107" s="1">
        <f>Table1[[#This Row],[3,5 км_]]-Table1[[#Totals],[3,5 км_]]</f>
        <v>3.6122685185185174E-2</v>
      </c>
      <c r="CJ107" s="1">
        <f>Table1[[#This Row],[6 км_]]-Table1[[#Totals],[6 км_]]</f>
        <v>3.8310185185185169E-2</v>
      </c>
      <c r="CK107" s="1">
        <f>Table1[[#This Row],[8,5 км_]]-Table1[[#Totals],[8,5 км_]]</f>
        <v>4.086805555555556E-2</v>
      </c>
      <c r="CL107" s="1">
        <f>Table1[[#This Row],[10,5 км_]]-Table1[[#Totals],[10,5 км_]]</f>
        <v>4.2372685185185166E-2</v>
      </c>
      <c r="CM107" s="1">
        <f>Table1[[#This Row],[11,5 км_]]-Table1[[#Totals],[11,5 км_]]</f>
        <v>4.3912037037037027E-2</v>
      </c>
      <c r="CN107" s="1">
        <f>Table1[[#This Row],[14 км_]]-Table1[[#Totals],[14 км_]]</f>
        <v>4.7013888888888883E-2</v>
      </c>
      <c r="CO107" s="1">
        <f>Table1[[#This Row],[16,5 км_]]-Table1[[#Totals],[16,5 км_]]</f>
        <v>4.9467592592592591E-2</v>
      </c>
      <c r="CP107" s="1">
        <f>Table1[[#This Row],[19 км_]]-Table1[[#Totals],[19 км_]]</f>
        <v>5.2581018518518513E-2</v>
      </c>
      <c r="CQ107" s="1">
        <f>Table1[[#This Row],[21,1 км_]]-Table1[[#Totals],[21,1 км_]]</f>
        <v>5.4594907407407411E-2</v>
      </c>
    </row>
    <row r="108" spans="1:95" x14ac:dyDescent="0.2">
      <c r="A108">
        <v>107</v>
      </c>
      <c r="B108">
        <v>84</v>
      </c>
      <c r="C108" t="s">
        <v>229</v>
      </c>
      <c r="D108" t="s">
        <v>134</v>
      </c>
      <c r="E108">
        <v>45</v>
      </c>
      <c r="F108" t="s">
        <v>46</v>
      </c>
      <c r="G108" t="s">
        <v>230</v>
      </c>
      <c r="H108" t="s">
        <v>103</v>
      </c>
      <c r="I108" s="1">
        <v>3.0011574074074076E-2</v>
      </c>
      <c r="J108" s="1">
        <v>3.3171296296296296E-2</v>
      </c>
      <c r="K108" s="1">
        <v>1.9629629629629629E-2</v>
      </c>
      <c r="L108" s="1">
        <f>SUM(Table1[[#This Row],[T1]],Table1[[#This Row],[16 км]])</f>
        <v>5.2800925925925925E-2</v>
      </c>
      <c r="M108" s="1">
        <v>2.2488425925925926E-2</v>
      </c>
      <c r="N108" s="1">
        <f>SUM(Table1[[#This Row],[T1]],Table1[[#This Row],[18,5 км]])</f>
        <v>5.5659722222222222E-2</v>
      </c>
      <c r="O108" s="1">
        <v>2.7581018518518519E-2</v>
      </c>
      <c r="P108" s="1">
        <f>SUM(Table1[[#This Row],[T1]],Table1[[#This Row],[22,7 км]])</f>
        <v>6.0752314814814815E-2</v>
      </c>
      <c r="Q108" s="1">
        <v>4.7847222222222228E-2</v>
      </c>
      <c r="R108" s="1">
        <f>SUM(Table1[[#This Row],[T1]],Table1[[#This Row],[38,7 км]])</f>
        <v>8.1018518518518517E-2</v>
      </c>
      <c r="S108" s="1">
        <v>5.0763888888888886E-2</v>
      </c>
      <c r="T108" s="1">
        <f>SUM(Table1[[#This Row],[T1]],Table1[[#This Row],[41,2 км]])</f>
        <v>8.3935185185185182E-2</v>
      </c>
      <c r="U108" s="1">
        <v>5.5937500000000001E-2</v>
      </c>
      <c r="V108" s="1">
        <f>SUM(Table1[[#This Row],[T1]],Table1[[#This Row],[45,4 км]])</f>
        <v>8.9108796296296297E-2</v>
      </c>
      <c r="W108" s="1">
        <v>5.9247685185185188E-2</v>
      </c>
      <c r="X108" s="1">
        <f>SUM(Table1[[#This Row],[T1]],Table1[[#This Row],[48,2 км]])</f>
        <v>9.2418981481481477E-2</v>
      </c>
      <c r="Y108" s="1">
        <v>6.4259259259259252E-2</v>
      </c>
      <c r="Z108" s="1">
        <f>SUM(Table1[[#This Row],[T1]],Table1[[#This Row],[52,2 км]])</f>
        <v>9.7430555555555548E-2</v>
      </c>
      <c r="AA108" s="1">
        <v>7.6527777777777778E-2</v>
      </c>
      <c r="AB108" s="1">
        <f>SUM(Table1[[#This Row],[T1]],Table1[[#This Row],[61,4 км]])</f>
        <v>0.10969907407407407</v>
      </c>
      <c r="AC108" s="1">
        <v>7.9386574074074082E-2</v>
      </c>
      <c r="AD108" s="1">
        <f>SUM(Table1[[#This Row],[T1]],Table1[[#This Row],[63,9 км]])</f>
        <v>0.11255787037037038</v>
      </c>
      <c r="AE108" s="1">
        <v>8.4490740740740741E-2</v>
      </c>
      <c r="AF108" s="1">
        <f>SUM(Table1[[#This Row],[T1]],Table1[[#This Row],[68,1 км]])</f>
        <v>0.11766203703703704</v>
      </c>
      <c r="AG108" s="1">
        <v>8.7766203703703707E-2</v>
      </c>
      <c r="AH108" s="1">
        <f>SUM(Table1[[#This Row],[T1]],Table1[[#This Row],[70,9 км]])</f>
        <v>0.1209375</v>
      </c>
      <c r="AI108" s="1">
        <v>9.2581018518518521E-2</v>
      </c>
      <c r="AJ108" s="1">
        <f>SUM(Table1[[#This Row],[T1]],Table1[[#This Row],[74,9 км]])</f>
        <v>0.1257523148148148</v>
      </c>
      <c r="AK108" s="1">
        <v>0.1049537037037037</v>
      </c>
      <c r="AL108" s="1">
        <f>SUM(Table1[[#This Row],[T1]],Table1[[#This Row],[84,1 км]])</f>
        <v>0.138125</v>
      </c>
      <c r="AM108" s="1">
        <v>0.10793981481481481</v>
      </c>
      <c r="AN108" s="1">
        <f>SUM(Table1[[#This Row],[T1]],Table1[[#This Row],[86,6 км]])</f>
        <v>0.1411111111111111</v>
      </c>
      <c r="AO108" s="1">
        <v>0.11146990740740741</v>
      </c>
      <c r="AP108" s="1">
        <f>SUM(Table1[[#This Row],[T1]],Table1[[#This Row],[90 км]])</f>
        <v>0.1446412037037037</v>
      </c>
      <c r="AQ108" s="1">
        <v>0.1446412037037037</v>
      </c>
      <c r="AR108" s="1">
        <v>0.1467013888888889</v>
      </c>
      <c r="AS108" s="1">
        <v>4.7453703703703703E-3</v>
      </c>
      <c r="AT108" s="1">
        <f>SUM(Table1[[#This Row],[T2]],Table1[[#This Row],[1 км]])</f>
        <v>0.15144675925925927</v>
      </c>
      <c r="AU108" s="1">
        <v>1.5162037037037036E-2</v>
      </c>
      <c r="AV108" s="1">
        <f>SUM(Table1[[#This Row],[T2]],Table1[[#This Row],[3,5 км]])</f>
        <v>0.16186342592592592</v>
      </c>
      <c r="AW108" s="1">
        <v>2.2662037037037036E-2</v>
      </c>
      <c r="AX108" s="1">
        <f>SUM(Table1[[#This Row],[T2]],Table1[[#This Row],[6 км]])</f>
        <v>0.16936342592592593</v>
      </c>
      <c r="AY108" s="1">
        <v>3.0474537037037036E-2</v>
      </c>
      <c r="AZ108" s="1">
        <f>SUM(Table1[[#This Row],[T2]],Table1[[#This Row],[8,5 км]])</f>
        <v>0.17717592592592593</v>
      </c>
      <c r="BA108" s="1">
        <v>3.6006944444444446E-2</v>
      </c>
      <c r="BB108" s="1">
        <f>SUM(Table1[[#This Row],[T2]],Table1[[#This Row],[10,5 км]])</f>
        <v>0.18270833333333333</v>
      </c>
      <c r="BC108" s="1">
        <v>4.0810185185185185E-2</v>
      </c>
      <c r="BD108" s="1">
        <f>SUM(Table1[[#This Row],[T2]],Table1[[#This Row],[11,5 км]])</f>
        <v>0.18751157407407409</v>
      </c>
      <c r="BE108" s="1">
        <v>5.1585648148148144E-2</v>
      </c>
      <c r="BF108" s="1">
        <f>SUM(Table1[[#This Row],[T2]],Table1[[#This Row],[14 км]])</f>
        <v>0.19828703703703704</v>
      </c>
      <c r="BG108" s="1">
        <v>5.9456018518518526E-2</v>
      </c>
      <c r="BH108" s="1">
        <f>SUM(Table1[[#This Row],[T2]],Table1[[#This Row],[16,5 км]])</f>
        <v>0.20615740740740743</v>
      </c>
      <c r="BI108" s="1">
        <v>6.7673611111111115E-2</v>
      </c>
      <c r="BJ108" s="1">
        <f>SUM(Table1[[#This Row],[T2]],Table1[[#This Row],[19 км]])</f>
        <v>0.21437500000000001</v>
      </c>
      <c r="BK108" s="1">
        <v>7.3356481481481481E-2</v>
      </c>
      <c r="BL108" s="1">
        <f>SUM(Table1[[#This Row],[T2]],Table1[[#This Row],[Финиш]])</f>
        <v>0.22005787037037039</v>
      </c>
      <c r="BM108" s="1">
        <v>0.22005787037037036</v>
      </c>
      <c r="BN108" s="1">
        <v>0</v>
      </c>
      <c r="BO108" s="1">
        <f>Table1[[#This Row],[Плавание]]-Table1[[#Totals],[Плавание]]</f>
        <v>1.2407407407407409E-2</v>
      </c>
      <c r="BP108" s="1">
        <f>Table1[[#This Row],[T1]]-Table1[[#Totals],[T1]]</f>
        <v>1.4513888888888889E-2</v>
      </c>
      <c r="BQ108" s="1">
        <f>Table1[[#This Row],[16 км_]]-Table1[[#Totals],[16 км_]]</f>
        <v>1.7233796296296296E-2</v>
      </c>
      <c r="BR108" s="1">
        <f>Table1[[#This Row],[18,5 км_]]-Table1[[#Totals],[18,5 км_]]</f>
        <v>1.7743055555555554E-2</v>
      </c>
      <c r="BS108" s="1">
        <f>Table1[[#This Row],[22,7 км_]]-Table1[[#Totals],[22,7 км_]]</f>
        <v>1.8715277777777775E-2</v>
      </c>
      <c r="BT108" s="1">
        <f>Table1[[#This Row],[38,7 км_]]-Table1[[#Totals],[38,7 км_]]</f>
        <v>2.2430555555555551E-2</v>
      </c>
      <c r="BU108" s="1">
        <f>Table1[[#This Row],[41,2 км_]]-Table1[[#Totals],[41,2 км_]]</f>
        <v>2.298611111111111E-2</v>
      </c>
      <c r="BV108" s="1">
        <f>Table1[[#This Row],[45,4 км_]]-Table1[[#Totals],[45,4 км_]]</f>
        <v>2.3946759259259265E-2</v>
      </c>
      <c r="BW108" s="1">
        <f>Table1[[#This Row],[48,2 км_]]-Table1[[#Totals],[48,2 км_]]</f>
        <v>2.4571759259259252E-2</v>
      </c>
      <c r="BX108" s="1">
        <f>Table1[[#This Row],[52,2 км_]]-Table1[[#Totals],[52,2 км_]]</f>
        <v>2.5613425925925914E-2</v>
      </c>
      <c r="BY108" s="1">
        <f>Table1[[#This Row],[61,4 км_]]-Table1[[#Totals],[61,4 км_]]</f>
        <v>2.7928240740740726E-2</v>
      </c>
      <c r="BZ108" s="1">
        <f>Table1[[#This Row],[63,9 км_]]-Table1[[#Totals],[63,9 км_]]</f>
        <v>2.839120370370371E-2</v>
      </c>
      <c r="CA108" s="1">
        <f>Table1[[#This Row],[68,1 км_]]-Table1[[#Totals],[68,1 км_]]</f>
        <v>2.9074074074074086E-2</v>
      </c>
      <c r="CB108" s="1">
        <f>Table1[[#This Row],[70,9 км_]]-Table1[[#Totals],[70,9 км_]]</f>
        <v>2.9467592592592601E-2</v>
      </c>
      <c r="CC108" s="1">
        <f>Table1[[#This Row],[74,9 км_]]-Table1[[#Totals],[74,9 км_]]</f>
        <v>3.0046296296296293E-2</v>
      </c>
      <c r="CD108" s="1">
        <f>Table1[[#This Row],[84,1 км_]]-Table1[[#Totals],[84,1 км_]]</f>
        <v>3.1805555555555559E-2</v>
      </c>
      <c r="CE108" s="1">
        <f>Table1[[#This Row],[86,6 км_]]-Table1[[#Totals],[86,6 км_]]</f>
        <v>3.2465277777777773E-2</v>
      </c>
      <c r="CF108" s="1">
        <f>Table1[[#This Row],[90 км_]]-Table1[[#Totals],[90 км_]]</f>
        <v>3.3287037037037032E-2</v>
      </c>
      <c r="CG108" s="1">
        <f>Table1[[#This Row],[T2]]-Table1[[#Totals],[T2]]</f>
        <v>3.4155092592592598E-2</v>
      </c>
      <c r="CH108" s="1">
        <f>Table1[[#This Row],[1 км_]]-Table1[[#Totals],[1 км_]]</f>
        <v>3.559027777777779E-2</v>
      </c>
      <c r="CI108" s="1">
        <f>Table1[[#This Row],[3,5 км_]]-Table1[[#Totals],[3,5 км_]]</f>
        <v>3.8391203703703705E-2</v>
      </c>
      <c r="CJ108" s="1">
        <f>Table1[[#This Row],[6 км_]]-Table1[[#Totals],[6 км_]]</f>
        <v>4.0648148148148155E-2</v>
      </c>
      <c r="CK108" s="1">
        <f>Table1[[#This Row],[8,5 км_]]-Table1[[#Totals],[8,5 км_]]</f>
        <v>4.2766203703703709E-2</v>
      </c>
      <c r="CL108" s="1">
        <f>Table1[[#This Row],[10,5 км_]]-Table1[[#Totals],[10,5 км_]]</f>
        <v>4.4328703703703703E-2</v>
      </c>
      <c r="CM108" s="1">
        <f>Table1[[#This Row],[11,5 км_]]-Table1[[#Totals],[11,5 км_]]</f>
        <v>4.5740740740740748E-2</v>
      </c>
      <c r="CN108" s="1">
        <f>Table1[[#This Row],[14 км_]]-Table1[[#Totals],[14 км_]]</f>
        <v>4.8807870370370376E-2</v>
      </c>
      <c r="CO108" s="1">
        <f>Table1[[#This Row],[16,5 км_]]-Table1[[#Totals],[16,5 км_]]</f>
        <v>5.1157407407407429E-2</v>
      </c>
      <c r="CP108" s="1">
        <f>Table1[[#This Row],[19 км_]]-Table1[[#Totals],[19 км_]]</f>
        <v>5.3379629629629638E-2</v>
      </c>
      <c r="CQ108" s="1">
        <f>Table1[[#This Row],[21,1 км_]]-Table1[[#Totals],[21,1 км_]]</f>
        <v>5.4722222222222228E-2</v>
      </c>
    </row>
    <row r="109" spans="1:95" x14ac:dyDescent="0.2">
      <c r="A109">
        <v>108</v>
      </c>
      <c r="B109">
        <v>147</v>
      </c>
      <c r="C109" t="s">
        <v>231</v>
      </c>
      <c r="D109" t="s">
        <v>56</v>
      </c>
      <c r="E109">
        <v>42</v>
      </c>
      <c r="F109" t="s">
        <v>41</v>
      </c>
      <c r="G109" t="s">
        <v>53</v>
      </c>
      <c r="H109" t="s">
        <v>54</v>
      </c>
      <c r="I109" s="1">
        <v>3.2442129629629633E-2</v>
      </c>
      <c r="J109" s="1">
        <v>3.5243055555555555E-2</v>
      </c>
      <c r="K109" s="1">
        <v>2.0335648148148148E-2</v>
      </c>
      <c r="L109" s="1">
        <f>SUM(Table1[[#This Row],[T1]],Table1[[#This Row],[16 км]])</f>
        <v>5.55787037037037E-2</v>
      </c>
      <c r="M109" s="1">
        <v>2.3124999999999996E-2</v>
      </c>
      <c r="N109" s="1">
        <f>SUM(Table1[[#This Row],[T1]],Table1[[#This Row],[18,5 км]])</f>
        <v>5.8368055555555548E-2</v>
      </c>
      <c r="O109" s="1">
        <v>2.7905092592592592E-2</v>
      </c>
      <c r="P109" s="1">
        <f>SUM(Table1[[#This Row],[T1]],Table1[[#This Row],[22,7 км]])</f>
        <v>6.3148148148148148E-2</v>
      </c>
      <c r="Q109" s="1">
        <v>4.7442129629629626E-2</v>
      </c>
      <c r="R109" s="1">
        <f>SUM(Table1[[#This Row],[T1]],Table1[[#This Row],[38,7 км]])</f>
        <v>8.2685185185185181E-2</v>
      </c>
      <c r="S109" s="1">
        <v>5.0254629629629628E-2</v>
      </c>
      <c r="T109" s="1">
        <f>SUM(Table1[[#This Row],[T1]],Table1[[#This Row],[41,2 км]])</f>
        <v>8.549768518518519E-2</v>
      </c>
      <c r="U109" s="1">
        <v>5.5347222222222221E-2</v>
      </c>
      <c r="V109" s="1">
        <f>SUM(Table1[[#This Row],[T1]],Table1[[#This Row],[45,4 км]])</f>
        <v>9.0590277777777783E-2</v>
      </c>
      <c r="W109" s="1">
        <v>5.8553240740740746E-2</v>
      </c>
      <c r="X109" s="1">
        <f>SUM(Table1[[#This Row],[T1]],Table1[[#This Row],[48,2 км]])</f>
        <v>9.3796296296296294E-2</v>
      </c>
      <c r="Y109" s="1">
        <v>6.33912037037037E-2</v>
      </c>
      <c r="Z109" s="1">
        <f>SUM(Table1[[#This Row],[T1]],Table1[[#This Row],[52,2 км]])</f>
        <v>9.8634259259259255E-2</v>
      </c>
      <c r="AA109" s="1">
        <v>7.525462962962963E-2</v>
      </c>
      <c r="AB109" s="1">
        <f>SUM(Table1[[#This Row],[T1]],Table1[[#This Row],[61,4 км]])</f>
        <v>0.11049768518518518</v>
      </c>
      <c r="AC109" s="1">
        <v>7.8067129629629625E-2</v>
      </c>
      <c r="AD109" s="1">
        <f>SUM(Table1[[#This Row],[T1]],Table1[[#This Row],[63,9 км]])</f>
        <v>0.11331018518518518</v>
      </c>
      <c r="AE109" s="1">
        <v>8.3194444444444446E-2</v>
      </c>
      <c r="AF109" s="1">
        <f>SUM(Table1[[#This Row],[T1]],Table1[[#This Row],[68,1 км]])</f>
        <v>0.1184375</v>
      </c>
      <c r="AG109" s="1">
        <v>8.6365740740740729E-2</v>
      </c>
      <c r="AH109" s="1">
        <f>SUM(Table1[[#This Row],[T1]],Table1[[#This Row],[70,9 км]])</f>
        <v>0.12160879629629628</v>
      </c>
      <c r="AI109" s="1">
        <v>9.1006944444444446E-2</v>
      </c>
      <c r="AJ109" s="1">
        <f>SUM(Table1[[#This Row],[T1]],Table1[[#This Row],[74,9 км]])</f>
        <v>0.12625</v>
      </c>
      <c r="AK109" s="1">
        <v>0.10318287037037037</v>
      </c>
      <c r="AL109" s="1">
        <f>SUM(Table1[[#This Row],[T1]],Table1[[#This Row],[84,1 км]])</f>
        <v>0.13842592592592592</v>
      </c>
      <c r="AM109" s="1">
        <v>0.10608796296296297</v>
      </c>
      <c r="AN109" s="1">
        <f>SUM(Table1[[#This Row],[T1]],Table1[[#This Row],[86,6 км]])</f>
        <v>0.14133101851851854</v>
      </c>
      <c r="AO109" s="1">
        <v>0.10950231481481482</v>
      </c>
      <c r="AP109" s="1">
        <f>SUM(Table1[[#This Row],[T1]],Table1[[#This Row],[90 км]])</f>
        <v>0.14474537037037039</v>
      </c>
      <c r="AQ109" s="1">
        <v>0.14474537037037036</v>
      </c>
      <c r="AR109" s="1">
        <v>0.14652777777777778</v>
      </c>
      <c r="AS109" s="1">
        <v>4.4791666666666669E-3</v>
      </c>
      <c r="AT109" s="1">
        <f>SUM(Table1[[#This Row],[T2]],Table1[[#This Row],[1 км]])</f>
        <v>0.15100694444444446</v>
      </c>
      <c r="AU109" s="1">
        <v>1.4953703703703705E-2</v>
      </c>
      <c r="AV109" s="1">
        <f>SUM(Table1[[#This Row],[T2]],Table1[[#This Row],[3,5 км]])</f>
        <v>0.1614814814814815</v>
      </c>
      <c r="AW109" s="1">
        <v>2.2453703703703708E-2</v>
      </c>
      <c r="AX109" s="1">
        <f>SUM(Table1[[#This Row],[T2]],Table1[[#This Row],[6 км]])</f>
        <v>0.16898148148148148</v>
      </c>
      <c r="AY109" s="1">
        <v>3.0451388888888889E-2</v>
      </c>
      <c r="AZ109" s="1">
        <f>SUM(Table1[[#This Row],[T2]],Table1[[#This Row],[8,5 км]])</f>
        <v>0.17697916666666669</v>
      </c>
      <c r="BA109" s="1">
        <v>3.6006944444444446E-2</v>
      </c>
      <c r="BB109" s="1">
        <f>SUM(Table1[[#This Row],[T2]],Table1[[#This Row],[10,5 км]])</f>
        <v>0.18253472222222222</v>
      </c>
      <c r="BC109" s="1">
        <v>4.08912037037037E-2</v>
      </c>
      <c r="BD109" s="1">
        <f>SUM(Table1[[#This Row],[T2]],Table1[[#This Row],[11,5 км]])</f>
        <v>0.18741898148148148</v>
      </c>
      <c r="BE109" s="1">
        <v>5.2083333333333336E-2</v>
      </c>
      <c r="BF109" s="1">
        <f>SUM(Table1[[#This Row],[T2]],Table1[[#This Row],[14 км]])</f>
        <v>0.19861111111111113</v>
      </c>
      <c r="BG109" s="1">
        <v>5.9826388888888887E-2</v>
      </c>
      <c r="BH109" s="1">
        <f>SUM(Table1[[#This Row],[T2]],Table1[[#This Row],[16,5 км]])</f>
        <v>0.20635416666666667</v>
      </c>
      <c r="BI109" s="1">
        <v>6.8263888888888888E-2</v>
      </c>
      <c r="BJ109" s="1">
        <f>SUM(Table1[[#This Row],[T2]],Table1[[#This Row],[19 км]])</f>
        <v>0.21479166666666666</v>
      </c>
      <c r="BK109" s="1">
        <v>7.4386574074074077E-2</v>
      </c>
      <c r="BL109" s="1">
        <f>SUM(Table1[[#This Row],[T2]],Table1[[#This Row],[Финиш]])</f>
        <v>0.22091435185185188</v>
      </c>
      <c r="BM109" s="1">
        <v>0.22091435185185185</v>
      </c>
      <c r="BN109" s="1">
        <v>0</v>
      </c>
      <c r="BO109" s="1">
        <f>Table1[[#This Row],[Плавание]]-Table1[[#Totals],[Плавание]]</f>
        <v>1.4837962962962966E-2</v>
      </c>
      <c r="BP109" s="1">
        <f>Table1[[#This Row],[T1]]-Table1[[#Totals],[T1]]</f>
        <v>1.6585648148148148E-2</v>
      </c>
      <c r="BQ109" s="1">
        <f>Table1[[#This Row],[16 км_]]-Table1[[#Totals],[16 км_]]</f>
        <v>2.0011574074074071E-2</v>
      </c>
      <c r="BR109" s="1">
        <f>Table1[[#This Row],[18,5 км_]]-Table1[[#Totals],[18,5 км_]]</f>
        <v>2.045138888888888E-2</v>
      </c>
      <c r="BS109" s="1">
        <f>Table1[[#This Row],[22,7 км_]]-Table1[[#Totals],[22,7 км_]]</f>
        <v>2.1111111111111108E-2</v>
      </c>
      <c r="BT109" s="1">
        <f>Table1[[#This Row],[38,7 км_]]-Table1[[#Totals],[38,7 км_]]</f>
        <v>2.4097222222222214E-2</v>
      </c>
      <c r="BU109" s="1">
        <f>Table1[[#This Row],[41,2 км_]]-Table1[[#Totals],[41,2 км_]]</f>
        <v>2.4548611111111118E-2</v>
      </c>
      <c r="BV109" s="1">
        <f>Table1[[#This Row],[45,4 км_]]-Table1[[#Totals],[45,4 км_]]</f>
        <v>2.5428240740740751E-2</v>
      </c>
      <c r="BW109" s="1">
        <f>Table1[[#This Row],[48,2 км_]]-Table1[[#Totals],[48,2 км_]]</f>
        <v>2.5949074074074069E-2</v>
      </c>
      <c r="BX109" s="1">
        <f>Table1[[#This Row],[52,2 км_]]-Table1[[#Totals],[52,2 км_]]</f>
        <v>2.6817129629629621E-2</v>
      </c>
      <c r="BY109" s="1">
        <f>Table1[[#This Row],[61,4 км_]]-Table1[[#Totals],[61,4 км_]]</f>
        <v>2.8726851851851837E-2</v>
      </c>
      <c r="BZ109" s="1">
        <f>Table1[[#This Row],[63,9 км_]]-Table1[[#Totals],[63,9 км_]]</f>
        <v>2.9143518518518513E-2</v>
      </c>
      <c r="CA109" s="1">
        <f>Table1[[#This Row],[68,1 км_]]-Table1[[#Totals],[68,1 км_]]</f>
        <v>2.9849537037037049E-2</v>
      </c>
      <c r="CB109" s="1">
        <f>Table1[[#This Row],[70,9 км_]]-Table1[[#Totals],[70,9 км_]]</f>
        <v>3.0138888888888882E-2</v>
      </c>
      <c r="CC109" s="1">
        <f>Table1[[#This Row],[74,9 км_]]-Table1[[#Totals],[74,9 км_]]</f>
        <v>3.0543981481481491E-2</v>
      </c>
      <c r="CD109" s="1">
        <f>Table1[[#This Row],[84,1 км_]]-Table1[[#Totals],[84,1 км_]]</f>
        <v>3.2106481481481486E-2</v>
      </c>
      <c r="CE109" s="1">
        <f>Table1[[#This Row],[86,6 км_]]-Table1[[#Totals],[86,6 км_]]</f>
        <v>3.2685185185185206E-2</v>
      </c>
      <c r="CF109" s="1">
        <f>Table1[[#This Row],[90 км_]]-Table1[[#Totals],[90 км_]]</f>
        <v>3.3391203703703715E-2</v>
      </c>
      <c r="CG109" s="1">
        <f>Table1[[#This Row],[T2]]-Table1[[#Totals],[T2]]</f>
        <v>3.3981481481481488E-2</v>
      </c>
      <c r="CH109" s="1">
        <f>Table1[[#This Row],[1 км_]]-Table1[[#Totals],[1 км_]]</f>
        <v>3.5150462962962981E-2</v>
      </c>
      <c r="CI109" s="1">
        <f>Table1[[#This Row],[3,5 км_]]-Table1[[#Totals],[3,5 км_]]</f>
        <v>3.8009259259259284E-2</v>
      </c>
      <c r="CJ109" s="1">
        <f>Table1[[#This Row],[6 км_]]-Table1[[#Totals],[6 км_]]</f>
        <v>4.0266203703703707E-2</v>
      </c>
      <c r="CK109" s="1">
        <f>Table1[[#This Row],[8,5 км_]]-Table1[[#Totals],[8,5 км_]]</f>
        <v>4.2569444444444465E-2</v>
      </c>
      <c r="CL109" s="1">
        <f>Table1[[#This Row],[10,5 км_]]-Table1[[#Totals],[10,5 км_]]</f>
        <v>4.4155092592592593E-2</v>
      </c>
      <c r="CM109" s="1">
        <f>Table1[[#This Row],[11,5 км_]]-Table1[[#Totals],[11,5 км_]]</f>
        <v>4.5648148148148132E-2</v>
      </c>
      <c r="CN109" s="1">
        <f>Table1[[#This Row],[14 км_]]-Table1[[#Totals],[14 км_]]</f>
        <v>4.9131944444444464E-2</v>
      </c>
      <c r="CO109" s="1">
        <f>Table1[[#This Row],[16,5 км_]]-Table1[[#Totals],[16,5 км_]]</f>
        <v>5.1354166666666673E-2</v>
      </c>
      <c r="CP109" s="1">
        <f>Table1[[#This Row],[19 км_]]-Table1[[#Totals],[19 км_]]</f>
        <v>5.3796296296296287E-2</v>
      </c>
      <c r="CQ109" s="1">
        <f>Table1[[#This Row],[21,1 км_]]-Table1[[#Totals],[21,1 км_]]</f>
        <v>5.5578703703703713E-2</v>
      </c>
    </row>
    <row r="110" spans="1:95" x14ac:dyDescent="0.2">
      <c r="A110">
        <v>109</v>
      </c>
      <c r="B110">
        <v>264</v>
      </c>
      <c r="C110" t="s">
        <v>232</v>
      </c>
      <c r="D110" t="s">
        <v>233</v>
      </c>
      <c r="E110">
        <v>43</v>
      </c>
      <c r="F110" t="s">
        <v>46</v>
      </c>
      <c r="H110" t="s">
        <v>54</v>
      </c>
      <c r="I110" s="1">
        <v>2.9062500000000002E-2</v>
      </c>
      <c r="J110" s="1">
        <v>3.1886574074074074E-2</v>
      </c>
      <c r="K110" s="1">
        <v>2.2407407407407407E-2</v>
      </c>
      <c r="L110" s="1">
        <f>SUM(Table1[[#This Row],[T1]],Table1[[#This Row],[16 км]])</f>
        <v>5.4293981481481485E-2</v>
      </c>
      <c r="M110" s="1">
        <v>2.5520833333333336E-2</v>
      </c>
      <c r="N110" s="1">
        <f>SUM(Table1[[#This Row],[T1]],Table1[[#This Row],[18,5 км]])</f>
        <v>5.7407407407407407E-2</v>
      </c>
      <c r="O110" s="1">
        <v>3.0821759259259257E-2</v>
      </c>
      <c r="P110" s="1">
        <f>SUM(Table1[[#This Row],[T1]],Table1[[#This Row],[22,7 км]])</f>
        <v>6.2708333333333338E-2</v>
      </c>
      <c r="Q110" s="1">
        <v>5.1875000000000004E-2</v>
      </c>
      <c r="R110" s="1">
        <f>SUM(Table1[[#This Row],[T1]],Table1[[#This Row],[38,7 км]])</f>
        <v>8.3761574074074086E-2</v>
      </c>
      <c r="S110" s="1">
        <v>5.4918981481481478E-2</v>
      </c>
      <c r="T110" s="1">
        <f>SUM(Table1[[#This Row],[T1]],Table1[[#This Row],[41,2 км]])</f>
        <v>8.6805555555555552E-2</v>
      </c>
      <c r="U110" s="1">
        <v>6.0277777777777784E-2</v>
      </c>
      <c r="V110" s="1">
        <f>SUM(Table1[[#This Row],[T1]],Table1[[#This Row],[45,4 км]])</f>
        <v>9.2164351851851858E-2</v>
      </c>
      <c r="W110" s="1">
        <v>6.3738425925925921E-2</v>
      </c>
      <c r="X110" s="1">
        <f>SUM(Table1[[#This Row],[T1]],Table1[[#This Row],[48,2 км]])</f>
        <v>9.5624999999999988E-2</v>
      </c>
      <c r="Y110" s="1">
        <v>6.8657407407407403E-2</v>
      </c>
      <c r="Z110" s="1">
        <f>SUM(Table1[[#This Row],[T1]],Table1[[#This Row],[52,2 км]])</f>
        <v>0.10054398148148147</v>
      </c>
      <c r="AA110" s="1">
        <v>8.1400462962962966E-2</v>
      </c>
      <c r="AB110" s="1">
        <f>SUM(Table1[[#This Row],[T1]],Table1[[#This Row],[61,4 км]])</f>
        <v>0.11328703703703705</v>
      </c>
      <c r="AC110" s="1">
        <v>8.4444444444444447E-2</v>
      </c>
      <c r="AD110" s="1">
        <f>SUM(Table1[[#This Row],[T1]],Table1[[#This Row],[63,9 км]])</f>
        <v>0.11633101851851851</v>
      </c>
      <c r="AE110" s="1">
        <v>8.9872685185185194E-2</v>
      </c>
      <c r="AF110" s="1">
        <f>SUM(Table1[[#This Row],[T1]],Table1[[#This Row],[68,1 км]])</f>
        <v>0.12175925925925926</v>
      </c>
      <c r="AG110" s="1">
        <v>9.3391203703703699E-2</v>
      </c>
      <c r="AH110" s="1">
        <f>SUM(Table1[[#This Row],[T1]],Table1[[#This Row],[70,9 км]])</f>
        <v>0.12527777777777777</v>
      </c>
      <c r="AI110" s="1">
        <v>9.8449074074074064E-2</v>
      </c>
      <c r="AJ110" s="1">
        <f>SUM(Table1[[#This Row],[T1]],Table1[[#This Row],[74,9 км]])</f>
        <v>0.13033564814814813</v>
      </c>
      <c r="AK110" s="1">
        <v>0.11145833333333333</v>
      </c>
      <c r="AL110" s="1">
        <f>SUM(Table1[[#This Row],[T1]],Table1[[#This Row],[84,1 км]])</f>
        <v>0.14334490740740741</v>
      </c>
      <c r="AM110" s="1">
        <v>0.11447916666666667</v>
      </c>
      <c r="AN110" s="1">
        <f>SUM(Table1[[#This Row],[T1]],Table1[[#This Row],[86,6 км]])</f>
        <v>0.14636574074074074</v>
      </c>
      <c r="AO110" s="1">
        <v>0.11799768518518518</v>
      </c>
      <c r="AP110" s="1">
        <f>SUM(Table1[[#This Row],[T1]],Table1[[#This Row],[90 км]])</f>
        <v>0.14988425925925924</v>
      </c>
      <c r="AQ110" s="1">
        <v>0.14988425925925927</v>
      </c>
      <c r="AR110" s="1">
        <v>0.15224537037037036</v>
      </c>
      <c r="AS110" s="1">
        <v>4.5717592592592589E-3</v>
      </c>
      <c r="AT110" s="1">
        <f>SUM(Table1[[#This Row],[T2]],Table1[[#This Row],[1 км]])</f>
        <v>0.15681712962962963</v>
      </c>
      <c r="AU110" s="1">
        <v>1.4745370370370372E-2</v>
      </c>
      <c r="AV110" s="1">
        <f>SUM(Table1[[#This Row],[T2]],Table1[[#This Row],[3,5 км]])</f>
        <v>0.16699074074074075</v>
      </c>
      <c r="AW110" s="1">
        <v>2.2083333333333333E-2</v>
      </c>
      <c r="AX110" s="1">
        <f>SUM(Table1[[#This Row],[T2]],Table1[[#This Row],[6 км]])</f>
        <v>0.17432870370370371</v>
      </c>
      <c r="AY110" s="1">
        <v>2.9641203703703701E-2</v>
      </c>
      <c r="AZ110" s="1">
        <f>SUM(Table1[[#This Row],[T2]],Table1[[#This Row],[8,5 км]])</f>
        <v>0.18188657407407408</v>
      </c>
      <c r="BA110" s="1">
        <v>3.4803240740740739E-2</v>
      </c>
      <c r="BB110" s="1">
        <f>SUM(Table1[[#This Row],[T2]],Table1[[#This Row],[10,5 км]])</f>
        <v>0.1870486111111111</v>
      </c>
      <c r="BC110" s="1">
        <v>3.9131944444444448E-2</v>
      </c>
      <c r="BD110" s="1">
        <f>SUM(Table1[[#This Row],[T2]],Table1[[#This Row],[11,5 км]])</f>
        <v>0.19137731481481482</v>
      </c>
      <c r="BE110" s="1">
        <v>4.8912037037037039E-2</v>
      </c>
      <c r="BF110" s="1">
        <f>SUM(Table1[[#This Row],[T2]],Table1[[#This Row],[14 км]])</f>
        <v>0.2011574074074074</v>
      </c>
      <c r="BG110" s="1">
        <v>5.6006944444444449E-2</v>
      </c>
      <c r="BH110" s="1">
        <f>SUM(Table1[[#This Row],[T2]],Table1[[#This Row],[16,5 км]])</f>
        <v>0.20825231481481482</v>
      </c>
      <c r="BI110" s="1">
        <v>6.3518518518518516E-2</v>
      </c>
      <c r="BJ110" s="1">
        <f>SUM(Table1[[#This Row],[T2]],Table1[[#This Row],[19 км]])</f>
        <v>0.21576388888888887</v>
      </c>
      <c r="BK110" s="1">
        <v>6.8715277777777778E-2</v>
      </c>
      <c r="BL110" s="1">
        <f>SUM(Table1[[#This Row],[T2]],Table1[[#This Row],[Финиш]])</f>
        <v>0.22096064814814814</v>
      </c>
      <c r="BM110" s="1">
        <v>0.22096064814814817</v>
      </c>
      <c r="BN110" s="1">
        <v>0</v>
      </c>
      <c r="BO110" s="1">
        <f>Table1[[#This Row],[Плавание]]-Table1[[#Totals],[Плавание]]</f>
        <v>1.1458333333333334E-2</v>
      </c>
      <c r="BP110" s="1">
        <f>Table1[[#This Row],[T1]]-Table1[[#Totals],[T1]]</f>
        <v>1.3229166666666667E-2</v>
      </c>
      <c r="BQ110" s="1">
        <f>Table1[[#This Row],[16 км_]]-Table1[[#Totals],[16 км_]]</f>
        <v>1.8726851851851856E-2</v>
      </c>
      <c r="BR110" s="1">
        <f>Table1[[#This Row],[18,5 км_]]-Table1[[#Totals],[18,5 км_]]</f>
        <v>1.9490740740740739E-2</v>
      </c>
      <c r="BS110" s="1">
        <f>Table1[[#This Row],[22,7 км_]]-Table1[[#Totals],[22,7 км_]]</f>
        <v>2.0671296296296299E-2</v>
      </c>
      <c r="BT110" s="1">
        <f>Table1[[#This Row],[38,7 км_]]-Table1[[#Totals],[38,7 км_]]</f>
        <v>2.5173611111111119E-2</v>
      </c>
      <c r="BU110" s="1">
        <f>Table1[[#This Row],[41,2 км_]]-Table1[[#Totals],[41,2 км_]]</f>
        <v>2.585648148148148E-2</v>
      </c>
      <c r="BV110" s="1">
        <f>Table1[[#This Row],[45,4 км_]]-Table1[[#Totals],[45,4 км_]]</f>
        <v>2.7002314814814826E-2</v>
      </c>
      <c r="BW110" s="1">
        <f>Table1[[#This Row],[48,2 км_]]-Table1[[#Totals],[48,2 км_]]</f>
        <v>2.7777777777777762E-2</v>
      </c>
      <c r="BX110" s="1">
        <f>Table1[[#This Row],[52,2 км_]]-Table1[[#Totals],[52,2 км_]]</f>
        <v>2.8726851851851837E-2</v>
      </c>
      <c r="BY110" s="1">
        <f>Table1[[#This Row],[61,4 км_]]-Table1[[#Totals],[61,4 км_]]</f>
        <v>3.1516203703703699E-2</v>
      </c>
      <c r="BZ110" s="1">
        <f>Table1[[#This Row],[63,9 км_]]-Table1[[#Totals],[63,9 км_]]</f>
        <v>3.2164351851851847E-2</v>
      </c>
      <c r="CA110" s="1">
        <f>Table1[[#This Row],[68,1 км_]]-Table1[[#Totals],[68,1 км_]]</f>
        <v>3.317129629629631E-2</v>
      </c>
      <c r="CB110" s="1">
        <f>Table1[[#This Row],[70,9 км_]]-Table1[[#Totals],[70,9 км_]]</f>
        <v>3.3807870370370363E-2</v>
      </c>
      <c r="CC110" s="1">
        <f>Table1[[#This Row],[74,9 км_]]-Table1[[#Totals],[74,9 км_]]</f>
        <v>3.4629629629629621E-2</v>
      </c>
      <c r="CD110" s="1">
        <f>Table1[[#This Row],[84,1 км_]]-Table1[[#Totals],[84,1 км_]]</f>
        <v>3.7025462962962968E-2</v>
      </c>
      <c r="CE110" s="1">
        <f>Table1[[#This Row],[86,6 км_]]-Table1[[#Totals],[86,6 км_]]</f>
        <v>3.771990740740741E-2</v>
      </c>
      <c r="CF110" s="1">
        <f>Table1[[#This Row],[90 км_]]-Table1[[#Totals],[90 км_]]</f>
        <v>3.8530092592592574E-2</v>
      </c>
      <c r="CG110" s="1">
        <f>Table1[[#This Row],[T2]]-Table1[[#Totals],[T2]]</f>
        <v>3.9699074074074067E-2</v>
      </c>
      <c r="CH110" s="1">
        <f>Table1[[#This Row],[1 км_]]-Table1[[#Totals],[1 км_]]</f>
        <v>4.0960648148148149E-2</v>
      </c>
      <c r="CI110" s="1">
        <f>Table1[[#This Row],[3,5 км_]]-Table1[[#Totals],[3,5 км_]]</f>
        <v>4.3518518518518526E-2</v>
      </c>
      <c r="CJ110" s="1">
        <f>Table1[[#This Row],[6 км_]]-Table1[[#Totals],[6 км_]]</f>
        <v>4.5613425925925932E-2</v>
      </c>
      <c r="CK110" s="1">
        <f>Table1[[#This Row],[8,5 км_]]-Table1[[#Totals],[8,5 км_]]</f>
        <v>4.7476851851851853E-2</v>
      </c>
      <c r="CL110" s="1">
        <f>Table1[[#This Row],[10,5 км_]]-Table1[[#Totals],[10,5 км_]]</f>
        <v>4.8668981481481466E-2</v>
      </c>
      <c r="CM110" s="1">
        <f>Table1[[#This Row],[11,5 км_]]-Table1[[#Totals],[11,5 км_]]</f>
        <v>4.9606481481481474E-2</v>
      </c>
      <c r="CN110" s="1">
        <f>Table1[[#This Row],[14 км_]]-Table1[[#Totals],[14 км_]]</f>
        <v>5.1678240740740733E-2</v>
      </c>
      <c r="CO110" s="1">
        <f>Table1[[#This Row],[16,5 км_]]-Table1[[#Totals],[16,5 км_]]</f>
        <v>5.3252314814814822E-2</v>
      </c>
      <c r="CP110" s="1">
        <f>Table1[[#This Row],[19 км_]]-Table1[[#Totals],[19 км_]]</f>
        <v>5.4768518518518494E-2</v>
      </c>
      <c r="CQ110" s="1">
        <f>Table1[[#This Row],[21,1 км_]]-Table1[[#Totals],[21,1 км_]]</f>
        <v>5.562499999999998E-2</v>
      </c>
    </row>
    <row r="111" spans="1:95" x14ac:dyDescent="0.2">
      <c r="A111">
        <v>110</v>
      </c>
      <c r="B111">
        <v>30</v>
      </c>
      <c r="C111" t="s">
        <v>234</v>
      </c>
      <c r="D111" t="s">
        <v>61</v>
      </c>
      <c r="E111">
        <v>43</v>
      </c>
      <c r="F111" t="s">
        <v>41</v>
      </c>
      <c r="G111" t="s">
        <v>53</v>
      </c>
      <c r="H111" t="s">
        <v>54</v>
      </c>
      <c r="I111" s="1">
        <v>2.5451388888888888E-2</v>
      </c>
      <c r="J111" s="1">
        <v>2.7905092592592592E-2</v>
      </c>
      <c r="K111" s="1">
        <v>2.0995370370370373E-2</v>
      </c>
      <c r="L111" s="1">
        <f>SUM(Table1[[#This Row],[T1]],Table1[[#This Row],[16 км]])</f>
        <v>4.8900462962962965E-2</v>
      </c>
      <c r="M111" s="1">
        <v>2.3923611111111114E-2</v>
      </c>
      <c r="N111" s="1">
        <f>SUM(Table1[[#This Row],[T1]],Table1[[#This Row],[18,5 км]])</f>
        <v>5.182870370370371E-2</v>
      </c>
      <c r="O111" s="1">
        <v>2.9212962962962965E-2</v>
      </c>
      <c r="P111" s="1">
        <f>SUM(Table1[[#This Row],[T1]],Table1[[#This Row],[22,7 км]])</f>
        <v>5.7118055555555561E-2</v>
      </c>
      <c r="Q111" s="1">
        <v>5.0150462962962966E-2</v>
      </c>
      <c r="R111" s="1">
        <f>SUM(Table1[[#This Row],[T1]],Table1[[#This Row],[38,7 км]])</f>
        <v>7.8055555555555559E-2</v>
      </c>
      <c r="S111" s="1">
        <v>5.31712962962963E-2</v>
      </c>
      <c r="T111" s="1">
        <f>SUM(Table1[[#This Row],[T1]],Table1[[#This Row],[41,2 км]])</f>
        <v>8.1076388888888892E-2</v>
      </c>
      <c r="U111" s="1">
        <v>5.8773148148148151E-2</v>
      </c>
      <c r="V111" s="1">
        <f>SUM(Table1[[#This Row],[T1]],Table1[[#This Row],[45,4 км]])</f>
        <v>8.6678240740740736E-2</v>
      </c>
      <c r="W111" s="1">
        <v>6.2372685185185184E-2</v>
      </c>
      <c r="X111" s="1">
        <f>SUM(Table1[[#This Row],[T1]],Table1[[#This Row],[48,2 км]])</f>
        <v>9.0277777777777776E-2</v>
      </c>
      <c r="Y111" s="1">
        <v>6.7743055555555556E-2</v>
      </c>
      <c r="Z111" s="1">
        <f>SUM(Table1[[#This Row],[T1]],Table1[[#This Row],[52,2 км]])</f>
        <v>9.5648148148148149E-2</v>
      </c>
      <c r="AA111" s="1">
        <v>8.1400462962962966E-2</v>
      </c>
      <c r="AB111" s="1">
        <f>SUM(Table1[[#This Row],[T1]],Table1[[#This Row],[61,4 км]])</f>
        <v>0.10930555555555556</v>
      </c>
      <c r="AC111" s="1">
        <v>8.4456018518518527E-2</v>
      </c>
      <c r="AD111" s="1">
        <f>SUM(Table1[[#This Row],[T1]],Table1[[#This Row],[63,9 км]])</f>
        <v>0.11236111111111112</v>
      </c>
      <c r="AE111" s="1">
        <v>9.0127314814814827E-2</v>
      </c>
      <c r="AF111" s="1">
        <f>SUM(Table1[[#This Row],[T1]],Table1[[#This Row],[68,1 км]])</f>
        <v>0.11803240740740742</v>
      </c>
      <c r="AG111" s="1">
        <v>9.3981481481481485E-2</v>
      </c>
      <c r="AH111" s="1">
        <f>SUM(Table1[[#This Row],[T1]],Table1[[#This Row],[70,9 км]])</f>
        <v>0.12188657407407408</v>
      </c>
      <c r="AI111" s="1">
        <v>9.9664351851851851E-2</v>
      </c>
      <c r="AJ111" s="1">
        <f>SUM(Table1[[#This Row],[T1]],Table1[[#This Row],[74,9 км]])</f>
        <v>0.12756944444444446</v>
      </c>
      <c r="AK111" s="1">
        <v>0.114375</v>
      </c>
      <c r="AL111" s="1">
        <f>SUM(Table1[[#This Row],[T1]],Table1[[#This Row],[84,1 км]])</f>
        <v>0.14228009259259261</v>
      </c>
      <c r="AM111" s="1">
        <v>0.11777777777777777</v>
      </c>
      <c r="AN111" s="1">
        <f>SUM(Table1[[#This Row],[T1]],Table1[[#This Row],[86,6 км]])</f>
        <v>0.14568287037037037</v>
      </c>
      <c r="AO111" s="1">
        <v>0.12165509259259259</v>
      </c>
      <c r="AP111" s="1">
        <f>SUM(Table1[[#This Row],[T1]],Table1[[#This Row],[90 км]])</f>
        <v>0.14956018518518518</v>
      </c>
      <c r="AQ111" s="1">
        <v>0.14956018518518518</v>
      </c>
      <c r="AR111" s="1">
        <v>0.15122685185185183</v>
      </c>
      <c r="AS111" s="1">
        <v>4.0277777777777777E-3</v>
      </c>
      <c r="AT111" s="1">
        <f>SUM(Table1[[#This Row],[T2]],Table1[[#This Row],[1 км]])</f>
        <v>0.1552546296296296</v>
      </c>
      <c r="AU111" s="1">
        <v>1.375E-2</v>
      </c>
      <c r="AV111" s="1">
        <f>SUM(Table1[[#This Row],[T2]],Table1[[#This Row],[3,5 км]])</f>
        <v>0.16497685185185185</v>
      </c>
      <c r="AW111" s="1">
        <v>2.0798611111111111E-2</v>
      </c>
      <c r="AX111" s="1">
        <f>SUM(Table1[[#This Row],[T2]],Table1[[#This Row],[6 км]])</f>
        <v>0.17202546296296295</v>
      </c>
      <c r="AY111" s="1">
        <v>2.8310185185185185E-2</v>
      </c>
      <c r="AZ111" s="1">
        <f>SUM(Table1[[#This Row],[T2]],Table1[[#This Row],[8,5 км]])</f>
        <v>0.17953703703703702</v>
      </c>
      <c r="BA111" s="1">
        <v>3.3726851851851855E-2</v>
      </c>
      <c r="BB111" s="1">
        <f>SUM(Table1[[#This Row],[T2]],Table1[[#This Row],[10,5 км]])</f>
        <v>0.18495370370370368</v>
      </c>
      <c r="BC111" s="1">
        <v>3.8240740740740742E-2</v>
      </c>
      <c r="BD111" s="1">
        <f>SUM(Table1[[#This Row],[T2]],Table1[[#This Row],[11,5 км]])</f>
        <v>0.18946759259259258</v>
      </c>
      <c r="BE111" s="1">
        <v>4.8657407407407406E-2</v>
      </c>
      <c r="BF111" s="1">
        <f>SUM(Table1[[#This Row],[T2]],Table1[[#This Row],[14 км]])</f>
        <v>0.19988425925925923</v>
      </c>
      <c r="BG111" s="1">
        <v>5.62037037037037E-2</v>
      </c>
      <c r="BH111" s="1">
        <f>SUM(Table1[[#This Row],[T2]],Table1[[#This Row],[16,5 км]])</f>
        <v>0.20743055555555553</v>
      </c>
      <c r="BI111" s="1">
        <v>6.4282407407407413E-2</v>
      </c>
      <c r="BJ111" s="1">
        <f>SUM(Table1[[#This Row],[T2]],Table1[[#This Row],[19 км]])</f>
        <v>0.21550925925925923</v>
      </c>
      <c r="BK111" s="1">
        <v>6.9918981481481471E-2</v>
      </c>
      <c r="BL111" s="1">
        <f>SUM(Table1[[#This Row],[T2]],Table1[[#This Row],[Финиш]])</f>
        <v>0.22114583333333332</v>
      </c>
      <c r="BM111" s="1">
        <v>0.22115740740740741</v>
      </c>
      <c r="BN111" s="1">
        <v>0</v>
      </c>
      <c r="BO111" s="1">
        <f>Table1[[#This Row],[Плавание]]-Table1[[#Totals],[Плавание]]</f>
        <v>7.8472222222222207E-3</v>
      </c>
      <c r="BP111" s="1">
        <f>Table1[[#This Row],[T1]]-Table1[[#Totals],[T1]]</f>
        <v>9.2476851851851852E-3</v>
      </c>
      <c r="BQ111" s="1">
        <f>Table1[[#This Row],[16 км_]]-Table1[[#Totals],[16 км_]]</f>
        <v>1.3333333333333336E-2</v>
      </c>
      <c r="BR111" s="1">
        <f>Table1[[#This Row],[18,5 км_]]-Table1[[#Totals],[18,5 км_]]</f>
        <v>1.3912037037037042E-2</v>
      </c>
      <c r="BS111" s="1">
        <f>Table1[[#This Row],[22,7 км_]]-Table1[[#Totals],[22,7 км_]]</f>
        <v>1.5081018518518521E-2</v>
      </c>
      <c r="BT111" s="1">
        <f>Table1[[#This Row],[38,7 км_]]-Table1[[#Totals],[38,7 км_]]</f>
        <v>1.9467592592592592E-2</v>
      </c>
      <c r="BU111" s="1">
        <f>Table1[[#This Row],[41,2 км_]]-Table1[[#Totals],[41,2 км_]]</f>
        <v>2.012731481481482E-2</v>
      </c>
      <c r="BV111" s="1">
        <f>Table1[[#This Row],[45,4 км_]]-Table1[[#Totals],[45,4 км_]]</f>
        <v>2.1516203703703704E-2</v>
      </c>
      <c r="BW111" s="1">
        <f>Table1[[#This Row],[48,2 км_]]-Table1[[#Totals],[48,2 км_]]</f>
        <v>2.2430555555555551E-2</v>
      </c>
      <c r="BX111" s="1">
        <f>Table1[[#This Row],[52,2 км_]]-Table1[[#Totals],[52,2 км_]]</f>
        <v>2.3831018518518515E-2</v>
      </c>
      <c r="BY111" s="1">
        <f>Table1[[#This Row],[61,4 км_]]-Table1[[#Totals],[61,4 км_]]</f>
        <v>2.753472222222221E-2</v>
      </c>
      <c r="BZ111" s="1">
        <f>Table1[[#This Row],[63,9 км_]]-Table1[[#Totals],[63,9 км_]]</f>
        <v>2.8194444444444453E-2</v>
      </c>
      <c r="CA111" s="1">
        <f>Table1[[#This Row],[68,1 км_]]-Table1[[#Totals],[68,1 км_]]</f>
        <v>2.9444444444444468E-2</v>
      </c>
      <c r="CB111" s="1">
        <f>Table1[[#This Row],[70,9 км_]]-Table1[[#Totals],[70,9 км_]]</f>
        <v>3.0416666666666675E-2</v>
      </c>
      <c r="CC111" s="1">
        <f>Table1[[#This Row],[74,9 км_]]-Table1[[#Totals],[74,9 км_]]</f>
        <v>3.1863425925925948E-2</v>
      </c>
      <c r="CD111" s="1">
        <f>Table1[[#This Row],[84,1 км_]]-Table1[[#Totals],[84,1 км_]]</f>
        <v>3.5960648148148172E-2</v>
      </c>
      <c r="CE111" s="1">
        <f>Table1[[#This Row],[86,6 км_]]-Table1[[#Totals],[86,6 км_]]</f>
        <v>3.7037037037037035E-2</v>
      </c>
      <c r="CF111" s="1">
        <f>Table1[[#This Row],[90 км_]]-Table1[[#Totals],[90 км_]]</f>
        <v>3.8206018518518514E-2</v>
      </c>
      <c r="CG111" s="1">
        <f>Table1[[#This Row],[T2]]-Table1[[#Totals],[T2]]</f>
        <v>3.8680555555555537E-2</v>
      </c>
      <c r="CH111" s="1">
        <f>Table1[[#This Row],[1 км_]]-Table1[[#Totals],[1 км_]]</f>
        <v>3.9398148148148127E-2</v>
      </c>
      <c r="CI111" s="1">
        <f>Table1[[#This Row],[3,5 км_]]-Table1[[#Totals],[3,5 км_]]</f>
        <v>4.1504629629629627E-2</v>
      </c>
      <c r="CJ111" s="1">
        <f>Table1[[#This Row],[6 км_]]-Table1[[#Totals],[6 км_]]</f>
        <v>4.3310185185185174E-2</v>
      </c>
      <c r="CK111" s="1">
        <f>Table1[[#This Row],[8,5 км_]]-Table1[[#Totals],[8,5 км_]]</f>
        <v>4.5127314814814801E-2</v>
      </c>
      <c r="CL111" s="1">
        <f>Table1[[#This Row],[10,5 км_]]-Table1[[#Totals],[10,5 км_]]</f>
        <v>4.6574074074074046E-2</v>
      </c>
      <c r="CM111" s="1">
        <f>Table1[[#This Row],[11,5 км_]]-Table1[[#Totals],[11,5 км_]]</f>
        <v>4.769675925925923E-2</v>
      </c>
      <c r="CN111" s="1">
        <f>Table1[[#This Row],[14 км_]]-Table1[[#Totals],[14 км_]]</f>
        <v>5.0405092592592571E-2</v>
      </c>
      <c r="CO111" s="1">
        <f>Table1[[#This Row],[16,5 км_]]-Table1[[#Totals],[16,5 км_]]</f>
        <v>5.2430555555555536E-2</v>
      </c>
      <c r="CP111" s="1">
        <f>Table1[[#This Row],[19 км_]]-Table1[[#Totals],[19 км_]]</f>
        <v>5.4513888888888862E-2</v>
      </c>
      <c r="CQ111" s="1">
        <f>Table1[[#This Row],[21,1 км_]]-Table1[[#Totals],[21,1 км_]]</f>
        <v>5.5810185185185157E-2</v>
      </c>
    </row>
    <row r="112" spans="1:95" x14ac:dyDescent="0.2">
      <c r="A112">
        <v>111</v>
      </c>
      <c r="B112">
        <v>172</v>
      </c>
      <c r="C112" t="s">
        <v>235</v>
      </c>
      <c r="D112" t="s">
        <v>88</v>
      </c>
      <c r="E112">
        <v>41</v>
      </c>
      <c r="F112" t="s">
        <v>41</v>
      </c>
      <c r="G112" t="s">
        <v>53</v>
      </c>
      <c r="H112" t="s">
        <v>54</v>
      </c>
      <c r="I112" s="1">
        <v>2.7141203703703706E-2</v>
      </c>
      <c r="J112" s="1">
        <v>3.0659722222222224E-2</v>
      </c>
      <c r="K112" s="1">
        <v>1.9652777777777779E-2</v>
      </c>
      <c r="L112" s="1">
        <f>SUM(Table1[[#This Row],[T1]],Table1[[#This Row],[16 км]])</f>
        <v>5.0312500000000003E-2</v>
      </c>
      <c r="M112" s="1">
        <v>2.2395833333333334E-2</v>
      </c>
      <c r="N112" s="1">
        <f>SUM(Table1[[#This Row],[T1]],Table1[[#This Row],[18,5 км]])</f>
        <v>5.3055555555555557E-2</v>
      </c>
      <c r="O112" s="1">
        <v>2.7280092592592592E-2</v>
      </c>
      <c r="P112" s="1">
        <f>SUM(Table1[[#This Row],[T1]],Table1[[#This Row],[22,7 км]])</f>
        <v>5.7939814814814819E-2</v>
      </c>
      <c r="Q112" s="1">
        <v>4.6979166666666662E-2</v>
      </c>
      <c r="R112" s="1">
        <f>SUM(Table1[[#This Row],[T1]],Table1[[#This Row],[38,7 км]])</f>
        <v>7.7638888888888882E-2</v>
      </c>
      <c r="S112" s="1">
        <v>4.971064814814815E-2</v>
      </c>
      <c r="T112" s="1">
        <f>SUM(Table1[[#This Row],[T1]],Table1[[#This Row],[41,2 км]])</f>
        <v>8.037037037037037E-2</v>
      </c>
      <c r="U112" s="1">
        <v>5.4756944444444448E-2</v>
      </c>
      <c r="V112" s="1">
        <f>SUM(Table1[[#This Row],[T1]],Table1[[#This Row],[45,4 км]])</f>
        <v>8.5416666666666669E-2</v>
      </c>
      <c r="W112" s="1">
        <v>5.7881944444444444E-2</v>
      </c>
      <c r="X112" s="1">
        <f>SUM(Table1[[#This Row],[T1]],Table1[[#This Row],[48,2 км]])</f>
        <v>8.8541666666666671E-2</v>
      </c>
      <c r="Y112" s="1">
        <v>6.2638888888888897E-2</v>
      </c>
      <c r="Z112" s="1">
        <f>SUM(Table1[[#This Row],[T1]],Table1[[#This Row],[52,2 км]])</f>
        <v>9.3298611111111124E-2</v>
      </c>
      <c r="AA112" s="1">
        <v>7.4722222222222232E-2</v>
      </c>
      <c r="AB112" s="1">
        <f>SUM(Table1[[#This Row],[T1]],Table1[[#This Row],[61,4 км]])</f>
        <v>0.10538194444444446</v>
      </c>
      <c r="AC112" s="1">
        <v>7.7511574074074066E-2</v>
      </c>
      <c r="AD112" s="1">
        <f>SUM(Table1[[#This Row],[T1]],Table1[[#This Row],[63,9 км]])</f>
        <v>0.10817129629629629</v>
      </c>
      <c r="AE112" s="1">
        <v>8.2650462962962967E-2</v>
      </c>
      <c r="AF112" s="1">
        <f>SUM(Table1[[#This Row],[T1]],Table1[[#This Row],[68,1 км]])</f>
        <v>0.11331018518518519</v>
      </c>
      <c r="AG112" s="1">
        <v>8.5902777777777772E-2</v>
      </c>
      <c r="AH112" s="1">
        <f>SUM(Table1[[#This Row],[T1]],Table1[[#This Row],[70,9 км]])</f>
        <v>0.1165625</v>
      </c>
      <c r="AI112" s="1">
        <v>9.0787037037037041E-2</v>
      </c>
      <c r="AJ112" s="1">
        <f>SUM(Table1[[#This Row],[T1]],Table1[[#This Row],[74,9 км]])</f>
        <v>0.12144675925925927</v>
      </c>
      <c r="AK112" s="1">
        <v>0.10310185185185185</v>
      </c>
      <c r="AL112" s="1">
        <f>SUM(Table1[[#This Row],[T1]],Table1[[#This Row],[84,1 км]])</f>
        <v>0.13376157407407407</v>
      </c>
      <c r="AM112" s="1">
        <v>0.10592592592592592</v>
      </c>
      <c r="AN112" s="1">
        <f>SUM(Table1[[#This Row],[T1]],Table1[[#This Row],[86,6 км]])</f>
        <v>0.13658564814814814</v>
      </c>
      <c r="AO112" s="1">
        <v>0.1092361111111111</v>
      </c>
      <c r="AP112" s="1">
        <f>SUM(Table1[[#This Row],[T1]],Table1[[#This Row],[90 км]])</f>
        <v>0.13989583333333333</v>
      </c>
      <c r="AQ112" s="1">
        <v>0.13989583333333333</v>
      </c>
      <c r="AR112" s="1">
        <v>0.14159722222222224</v>
      </c>
      <c r="AS112" s="1">
        <v>4.8726851851851856E-3</v>
      </c>
      <c r="AT112" s="1">
        <f>SUM(Table1[[#This Row],[T2]],Table1[[#This Row],[1 км]])</f>
        <v>0.14646990740740742</v>
      </c>
      <c r="AU112" s="1">
        <v>1.6203703703703703E-2</v>
      </c>
      <c r="AV112" s="1">
        <f>SUM(Table1[[#This Row],[T2]],Table1[[#This Row],[3,5 км]])</f>
        <v>0.15780092592592593</v>
      </c>
      <c r="AW112" s="1">
        <v>2.4259259259259258E-2</v>
      </c>
      <c r="AX112" s="1">
        <f>SUM(Table1[[#This Row],[T2]],Table1[[#This Row],[6 км]])</f>
        <v>0.16585648148148149</v>
      </c>
      <c r="AY112" s="1">
        <v>3.3611111111111112E-2</v>
      </c>
      <c r="AZ112" s="1">
        <f>SUM(Table1[[#This Row],[T2]],Table1[[#This Row],[8,5 км]])</f>
        <v>0.17520833333333335</v>
      </c>
      <c r="BA112" s="1">
        <v>3.9780092592592589E-2</v>
      </c>
      <c r="BB112" s="1">
        <f>SUM(Table1[[#This Row],[T2]],Table1[[#This Row],[10,5 км]])</f>
        <v>0.18137731481481484</v>
      </c>
      <c r="BC112" s="1">
        <v>4.5011574074074072E-2</v>
      </c>
      <c r="BD112" s="1">
        <f>SUM(Table1[[#This Row],[T2]],Table1[[#This Row],[11,5 км]])</f>
        <v>0.18660879629629631</v>
      </c>
      <c r="BE112" s="1">
        <v>5.6736111111111105E-2</v>
      </c>
      <c r="BF112" s="1">
        <f>SUM(Table1[[#This Row],[T2]],Table1[[#This Row],[14 км]])</f>
        <v>0.19833333333333333</v>
      </c>
      <c r="BG112" s="1">
        <v>6.5277777777777782E-2</v>
      </c>
      <c r="BH112" s="1">
        <f>SUM(Table1[[#This Row],[T2]],Table1[[#This Row],[16,5 км]])</f>
        <v>0.20687500000000003</v>
      </c>
      <c r="BI112" s="1">
        <v>7.3981481481481481E-2</v>
      </c>
      <c r="BJ112" s="1">
        <f>SUM(Table1[[#This Row],[T2]],Table1[[#This Row],[19 км]])</f>
        <v>0.21557870370370372</v>
      </c>
      <c r="BK112" s="1">
        <v>7.9803240740740744E-2</v>
      </c>
      <c r="BL112" s="1">
        <f>SUM(Table1[[#This Row],[T2]],Table1[[#This Row],[Финиш]])</f>
        <v>0.22140046296296298</v>
      </c>
      <c r="BM112" s="1">
        <v>0.22140046296296298</v>
      </c>
      <c r="BN112" s="1">
        <v>0</v>
      </c>
      <c r="BO112" s="1">
        <f>Table1[[#This Row],[Плавание]]-Table1[[#Totals],[Плавание]]</f>
        <v>9.5370370370370383E-3</v>
      </c>
      <c r="BP112" s="1">
        <f>Table1[[#This Row],[T1]]-Table1[[#Totals],[T1]]</f>
        <v>1.2002314814814816E-2</v>
      </c>
      <c r="BQ112" s="1">
        <f>Table1[[#This Row],[16 км_]]-Table1[[#Totals],[16 км_]]</f>
        <v>1.4745370370370374E-2</v>
      </c>
      <c r="BR112" s="1">
        <f>Table1[[#This Row],[18,5 км_]]-Table1[[#Totals],[18,5 км_]]</f>
        <v>1.5138888888888889E-2</v>
      </c>
      <c r="BS112" s="1">
        <f>Table1[[#This Row],[22,7 км_]]-Table1[[#Totals],[22,7 км_]]</f>
        <v>1.590277777777778E-2</v>
      </c>
      <c r="BT112" s="1">
        <f>Table1[[#This Row],[38,7 км_]]-Table1[[#Totals],[38,7 км_]]</f>
        <v>1.9050925925925916E-2</v>
      </c>
      <c r="BU112" s="1">
        <f>Table1[[#This Row],[41,2 км_]]-Table1[[#Totals],[41,2 км_]]</f>
        <v>1.9421296296296298E-2</v>
      </c>
      <c r="BV112" s="1">
        <f>Table1[[#This Row],[45,4 км_]]-Table1[[#Totals],[45,4 км_]]</f>
        <v>2.0254629629629636E-2</v>
      </c>
      <c r="BW112" s="1">
        <f>Table1[[#This Row],[48,2 км_]]-Table1[[#Totals],[48,2 км_]]</f>
        <v>2.0694444444444446E-2</v>
      </c>
      <c r="BX112" s="1">
        <f>Table1[[#This Row],[52,2 км_]]-Table1[[#Totals],[52,2 км_]]</f>
        <v>2.148148148148149E-2</v>
      </c>
      <c r="BY112" s="1">
        <f>Table1[[#This Row],[61,4 км_]]-Table1[[#Totals],[61,4 км_]]</f>
        <v>2.361111111111111E-2</v>
      </c>
      <c r="BZ112" s="1">
        <f>Table1[[#This Row],[63,9 км_]]-Table1[[#Totals],[63,9 км_]]</f>
        <v>2.4004629629629626E-2</v>
      </c>
      <c r="CA112" s="1">
        <f>Table1[[#This Row],[68,1 км_]]-Table1[[#Totals],[68,1 км_]]</f>
        <v>2.4722222222222243E-2</v>
      </c>
      <c r="CB112" s="1">
        <f>Table1[[#This Row],[70,9 км_]]-Table1[[#Totals],[70,9 км_]]</f>
        <v>2.5092592592592597E-2</v>
      </c>
      <c r="CC112" s="1">
        <f>Table1[[#This Row],[74,9 км_]]-Table1[[#Totals],[74,9 км_]]</f>
        <v>2.5740740740740758E-2</v>
      </c>
      <c r="CD112" s="1">
        <f>Table1[[#This Row],[84,1 км_]]-Table1[[#Totals],[84,1 км_]]</f>
        <v>2.7442129629629636E-2</v>
      </c>
      <c r="CE112" s="1">
        <f>Table1[[#This Row],[86,6 км_]]-Table1[[#Totals],[86,6 км_]]</f>
        <v>2.7939814814814806E-2</v>
      </c>
      <c r="CF112" s="1">
        <f>Table1[[#This Row],[90 км_]]-Table1[[#Totals],[90 км_]]</f>
        <v>2.854166666666666E-2</v>
      </c>
      <c r="CG112" s="1">
        <f>Table1[[#This Row],[T2]]-Table1[[#Totals],[T2]]</f>
        <v>2.9050925925925938E-2</v>
      </c>
      <c r="CH112" s="1">
        <f>Table1[[#This Row],[1 км_]]-Table1[[#Totals],[1 км_]]</f>
        <v>3.0613425925925947E-2</v>
      </c>
      <c r="CI112" s="1">
        <f>Table1[[#This Row],[3,5 км_]]-Table1[[#Totals],[3,5 км_]]</f>
        <v>3.4328703703703708E-2</v>
      </c>
      <c r="CJ112" s="1">
        <f>Table1[[#This Row],[6 км_]]-Table1[[#Totals],[6 км_]]</f>
        <v>3.7141203703703718E-2</v>
      </c>
      <c r="CK112" s="1">
        <f>Table1[[#This Row],[8,5 км_]]-Table1[[#Totals],[8,5 км_]]</f>
        <v>4.0798611111111133E-2</v>
      </c>
      <c r="CL112" s="1">
        <f>Table1[[#This Row],[10,5 км_]]-Table1[[#Totals],[10,5 км_]]</f>
        <v>4.2997685185185208E-2</v>
      </c>
      <c r="CM112" s="1">
        <f>Table1[[#This Row],[11,5 км_]]-Table1[[#Totals],[11,5 км_]]</f>
        <v>4.4837962962962968E-2</v>
      </c>
      <c r="CN112" s="1">
        <f>Table1[[#This Row],[14 км_]]-Table1[[#Totals],[14 км_]]</f>
        <v>4.8854166666666671E-2</v>
      </c>
      <c r="CO112" s="1">
        <f>Table1[[#This Row],[16,5 км_]]-Table1[[#Totals],[16,5 км_]]</f>
        <v>5.1875000000000032E-2</v>
      </c>
      <c r="CP112" s="1">
        <f>Table1[[#This Row],[19 км_]]-Table1[[#Totals],[19 км_]]</f>
        <v>5.4583333333333345E-2</v>
      </c>
      <c r="CQ112" s="1">
        <f>Table1[[#This Row],[21,1 км_]]-Table1[[#Totals],[21,1 км_]]</f>
        <v>5.6064814814814817E-2</v>
      </c>
    </row>
    <row r="113" spans="1:95" x14ac:dyDescent="0.2">
      <c r="A113">
        <v>112</v>
      </c>
      <c r="B113">
        <v>213</v>
      </c>
      <c r="C113" t="s">
        <v>236</v>
      </c>
      <c r="D113" t="s">
        <v>237</v>
      </c>
      <c r="E113">
        <v>41</v>
      </c>
      <c r="F113" t="s">
        <v>46</v>
      </c>
      <c r="H113" t="s">
        <v>200</v>
      </c>
      <c r="I113" s="1">
        <v>2.5902777777777775E-2</v>
      </c>
      <c r="J113" s="1">
        <v>2.7222222222222228E-2</v>
      </c>
      <c r="K113" s="1">
        <v>2.1365740740740741E-2</v>
      </c>
      <c r="L113" s="1">
        <f>SUM(Table1[[#This Row],[T1]],Table1[[#This Row],[16 км]])</f>
        <v>4.8587962962962972E-2</v>
      </c>
      <c r="M113" s="1">
        <v>2.4444444444444446E-2</v>
      </c>
      <c r="N113" s="1">
        <f>SUM(Table1[[#This Row],[T1]],Table1[[#This Row],[18,5 км]])</f>
        <v>5.1666666666666673E-2</v>
      </c>
      <c r="O113" s="1">
        <v>2.974537037037037E-2</v>
      </c>
      <c r="P113" s="1">
        <f>SUM(Table1[[#This Row],[T1]],Table1[[#This Row],[22,7 км]])</f>
        <v>5.6967592592592597E-2</v>
      </c>
      <c r="Q113" s="1">
        <v>5.0810185185185187E-2</v>
      </c>
      <c r="R113" s="1">
        <f>SUM(Table1[[#This Row],[T1]],Table1[[#This Row],[38,7 км]])</f>
        <v>7.8032407407407411E-2</v>
      </c>
      <c r="S113" s="1">
        <v>5.3773148148148153E-2</v>
      </c>
      <c r="T113" s="1">
        <f>SUM(Table1[[#This Row],[T1]],Table1[[#This Row],[41,2 км]])</f>
        <v>8.0995370370370384E-2</v>
      </c>
      <c r="U113" s="1">
        <v>5.9085648148148151E-2</v>
      </c>
      <c r="V113" s="1">
        <f>SUM(Table1[[#This Row],[T1]],Table1[[#This Row],[45,4 км]])</f>
        <v>8.6307870370370382E-2</v>
      </c>
      <c r="W113" s="1">
        <v>6.2488425925925926E-2</v>
      </c>
      <c r="X113" s="1">
        <f>SUM(Table1[[#This Row],[T1]],Table1[[#This Row],[48,2 км]])</f>
        <v>8.971064814814815E-2</v>
      </c>
      <c r="Y113" s="1">
        <v>6.7592592592592593E-2</v>
      </c>
      <c r="Z113" s="1">
        <f>SUM(Table1[[#This Row],[T1]],Table1[[#This Row],[52,2 км]])</f>
        <v>9.4814814814814824E-2</v>
      </c>
      <c r="AA113" s="1">
        <v>8.0358796296296289E-2</v>
      </c>
      <c r="AB113" s="1">
        <f>SUM(Table1[[#This Row],[T1]],Table1[[#This Row],[61,4 км]])</f>
        <v>0.10758101851851852</v>
      </c>
      <c r="AC113" s="1">
        <v>8.3344907407407409E-2</v>
      </c>
      <c r="AD113" s="1">
        <f>SUM(Table1[[#This Row],[T1]],Table1[[#This Row],[63,9 км]])</f>
        <v>0.11056712962962964</v>
      </c>
      <c r="AE113" s="1">
        <v>8.8692129629629635E-2</v>
      </c>
      <c r="AF113" s="1">
        <f>SUM(Table1[[#This Row],[T1]],Table1[[#This Row],[68,1 км]])</f>
        <v>0.11591435185185187</v>
      </c>
      <c r="AG113" s="1">
        <v>9.22337962962963E-2</v>
      </c>
      <c r="AH113" s="1">
        <f>SUM(Table1[[#This Row],[T1]],Table1[[#This Row],[70,9 км]])</f>
        <v>0.11945601851851853</v>
      </c>
      <c r="AI113" s="1">
        <v>9.7476851851851842E-2</v>
      </c>
      <c r="AJ113" s="1">
        <f>SUM(Table1[[#This Row],[T1]],Table1[[#This Row],[74,9 км]])</f>
        <v>0.12469907407407407</v>
      </c>
      <c r="AK113" s="1">
        <v>0.11063657407407408</v>
      </c>
      <c r="AL113" s="1">
        <f>SUM(Table1[[#This Row],[T1]],Table1[[#This Row],[84,1 км]])</f>
        <v>0.1378587962962963</v>
      </c>
      <c r="AM113" s="1">
        <v>0.11369212962962964</v>
      </c>
      <c r="AN113" s="1">
        <f>SUM(Table1[[#This Row],[T1]],Table1[[#This Row],[86,6 км]])</f>
        <v>0.14091435185185186</v>
      </c>
      <c r="AO113" s="1">
        <v>0.11733796296296296</v>
      </c>
      <c r="AP113" s="1">
        <f>SUM(Table1[[#This Row],[T1]],Table1[[#This Row],[90 км]])</f>
        <v>0.14456018518518518</v>
      </c>
      <c r="AQ113" s="1">
        <v>0.14456018518518518</v>
      </c>
      <c r="AR113" s="1">
        <v>0.14606481481481481</v>
      </c>
      <c r="AS113" s="1">
        <v>4.8032407407407407E-3</v>
      </c>
      <c r="AT113" s="1">
        <f>SUM(Table1[[#This Row],[T2]],Table1[[#This Row],[1 км]])</f>
        <v>0.15086805555555555</v>
      </c>
      <c r="AU113" s="1">
        <v>1.5763888888888886E-2</v>
      </c>
      <c r="AV113" s="1">
        <f>SUM(Table1[[#This Row],[T2]],Table1[[#This Row],[3,5 км]])</f>
        <v>0.1618287037037037</v>
      </c>
      <c r="AW113" s="1">
        <v>2.3703703703703703E-2</v>
      </c>
      <c r="AX113" s="1">
        <f>SUM(Table1[[#This Row],[T2]],Table1[[#This Row],[6 км]])</f>
        <v>0.16976851851851851</v>
      </c>
      <c r="AY113" s="1">
        <v>3.1932870370370368E-2</v>
      </c>
      <c r="AZ113" s="1">
        <f>SUM(Table1[[#This Row],[T2]],Table1[[#This Row],[8,5 км]])</f>
        <v>0.17799768518518519</v>
      </c>
      <c r="BA113" s="1">
        <v>3.7696759259259256E-2</v>
      </c>
      <c r="BB113" s="1">
        <f>SUM(Table1[[#This Row],[T2]],Table1[[#This Row],[10,5 км]])</f>
        <v>0.18376157407407406</v>
      </c>
      <c r="BC113" s="1">
        <v>4.2500000000000003E-2</v>
      </c>
      <c r="BD113" s="1">
        <f>SUM(Table1[[#This Row],[T2]],Table1[[#This Row],[11,5 км]])</f>
        <v>0.18856481481481482</v>
      </c>
      <c r="BE113" s="1">
        <v>5.347222222222222E-2</v>
      </c>
      <c r="BF113" s="1">
        <f>SUM(Table1[[#This Row],[T2]],Table1[[#This Row],[14 км]])</f>
        <v>0.19953703703703704</v>
      </c>
      <c r="BG113" s="1">
        <v>6.1620370370370374E-2</v>
      </c>
      <c r="BH113" s="1">
        <f>SUM(Table1[[#This Row],[T2]],Table1[[#This Row],[16,5 км]])</f>
        <v>0.20768518518518519</v>
      </c>
      <c r="BI113" s="1">
        <v>6.9699074074074066E-2</v>
      </c>
      <c r="BJ113" s="1">
        <f>SUM(Table1[[#This Row],[T2]],Table1[[#This Row],[19 км]])</f>
        <v>0.21576388888888887</v>
      </c>
      <c r="BK113" s="1">
        <v>7.5335648148148152E-2</v>
      </c>
      <c r="BL113" s="1">
        <f>SUM(Table1[[#This Row],[T2]],Table1[[#This Row],[Финиш]])</f>
        <v>0.22140046296296295</v>
      </c>
      <c r="BM113" s="1">
        <v>0.22140046296296298</v>
      </c>
      <c r="BN113" s="1">
        <v>0</v>
      </c>
      <c r="BO113" s="1">
        <f>Table1[[#This Row],[Плавание]]-Table1[[#Totals],[Плавание]]</f>
        <v>8.2986111111111073E-3</v>
      </c>
      <c r="BP113" s="1">
        <f>Table1[[#This Row],[T1]]-Table1[[#Totals],[T1]]</f>
        <v>8.5648148148148202E-3</v>
      </c>
      <c r="BQ113" s="1">
        <f>Table1[[#This Row],[16 км_]]-Table1[[#Totals],[16 км_]]</f>
        <v>1.3020833333333343E-2</v>
      </c>
      <c r="BR113" s="1">
        <f>Table1[[#This Row],[18,5 км_]]-Table1[[#Totals],[18,5 км_]]</f>
        <v>1.3750000000000005E-2</v>
      </c>
      <c r="BS113" s="1">
        <f>Table1[[#This Row],[22,7 км_]]-Table1[[#Totals],[22,7 км_]]</f>
        <v>1.4930555555555558E-2</v>
      </c>
      <c r="BT113" s="1">
        <f>Table1[[#This Row],[38,7 км_]]-Table1[[#Totals],[38,7 км_]]</f>
        <v>1.9444444444444445E-2</v>
      </c>
      <c r="BU113" s="1">
        <f>Table1[[#This Row],[41,2 км_]]-Table1[[#Totals],[41,2 км_]]</f>
        <v>2.0046296296296312E-2</v>
      </c>
      <c r="BV113" s="1">
        <f>Table1[[#This Row],[45,4 км_]]-Table1[[#Totals],[45,4 км_]]</f>
        <v>2.114583333333335E-2</v>
      </c>
      <c r="BW113" s="1">
        <f>Table1[[#This Row],[48,2 км_]]-Table1[[#Totals],[48,2 км_]]</f>
        <v>2.1863425925925925E-2</v>
      </c>
      <c r="BX113" s="1">
        <f>Table1[[#This Row],[52,2 км_]]-Table1[[#Totals],[52,2 км_]]</f>
        <v>2.299768518518519E-2</v>
      </c>
      <c r="BY113" s="1">
        <f>Table1[[#This Row],[61,4 км_]]-Table1[[#Totals],[61,4 км_]]</f>
        <v>2.5810185185185172E-2</v>
      </c>
      <c r="BZ113" s="1">
        <f>Table1[[#This Row],[63,9 км_]]-Table1[[#Totals],[63,9 км_]]</f>
        <v>2.6400462962962973E-2</v>
      </c>
      <c r="CA113" s="1">
        <f>Table1[[#This Row],[68,1 км_]]-Table1[[#Totals],[68,1 км_]]</f>
        <v>2.7326388888888914E-2</v>
      </c>
      <c r="CB113" s="1">
        <f>Table1[[#This Row],[70,9 км_]]-Table1[[#Totals],[70,9 км_]]</f>
        <v>2.7986111111111128E-2</v>
      </c>
      <c r="CC113" s="1">
        <f>Table1[[#This Row],[74,9 км_]]-Table1[[#Totals],[74,9 км_]]</f>
        <v>2.8993055555555564E-2</v>
      </c>
      <c r="CD113" s="1">
        <f>Table1[[#This Row],[84,1 км_]]-Table1[[#Totals],[84,1 км_]]</f>
        <v>3.153935185185186E-2</v>
      </c>
      <c r="CE113" s="1">
        <f>Table1[[#This Row],[86,6 км_]]-Table1[[#Totals],[86,6 км_]]</f>
        <v>3.226851851851853E-2</v>
      </c>
      <c r="CF113" s="1">
        <f>Table1[[#This Row],[90 км_]]-Table1[[#Totals],[90 км_]]</f>
        <v>3.320601851851851E-2</v>
      </c>
      <c r="CG113" s="1">
        <f>Table1[[#This Row],[T2]]-Table1[[#Totals],[T2]]</f>
        <v>3.3518518518518517E-2</v>
      </c>
      <c r="CH113" s="1">
        <f>Table1[[#This Row],[1 км_]]-Table1[[#Totals],[1 км_]]</f>
        <v>3.501157407407407E-2</v>
      </c>
      <c r="CI113" s="1">
        <f>Table1[[#This Row],[3,5 км_]]-Table1[[#Totals],[3,5 км_]]</f>
        <v>3.8356481481481478E-2</v>
      </c>
      <c r="CJ113" s="1">
        <f>Table1[[#This Row],[6 км_]]-Table1[[#Totals],[6 км_]]</f>
        <v>4.1053240740740737E-2</v>
      </c>
      <c r="CK113" s="1">
        <f>Table1[[#This Row],[8,5 км_]]-Table1[[#Totals],[8,5 км_]]</f>
        <v>4.3587962962962967E-2</v>
      </c>
      <c r="CL113" s="1">
        <f>Table1[[#This Row],[10,5 км_]]-Table1[[#Totals],[10,5 км_]]</f>
        <v>4.5381944444444433E-2</v>
      </c>
      <c r="CM113" s="1">
        <f>Table1[[#This Row],[11,5 км_]]-Table1[[#Totals],[11,5 км_]]</f>
        <v>4.6793981481481478E-2</v>
      </c>
      <c r="CN113" s="1">
        <f>Table1[[#This Row],[14 км_]]-Table1[[#Totals],[14 км_]]</f>
        <v>5.0057870370370378E-2</v>
      </c>
      <c r="CO113" s="1">
        <f>Table1[[#This Row],[16,5 км_]]-Table1[[#Totals],[16,5 км_]]</f>
        <v>5.2685185185185196E-2</v>
      </c>
      <c r="CP113" s="1">
        <f>Table1[[#This Row],[19 км_]]-Table1[[#Totals],[19 км_]]</f>
        <v>5.4768518518518494E-2</v>
      </c>
      <c r="CQ113" s="1">
        <f>Table1[[#This Row],[21,1 км_]]-Table1[[#Totals],[21,1 км_]]</f>
        <v>5.606481481481479E-2</v>
      </c>
    </row>
    <row r="114" spans="1:95" x14ac:dyDescent="0.2">
      <c r="A114">
        <v>113</v>
      </c>
      <c r="B114">
        <v>254</v>
      </c>
      <c r="C114" t="s">
        <v>238</v>
      </c>
      <c r="D114" t="s">
        <v>61</v>
      </c>
      <c r="E114">
        <v>40</v>
      </c>
      <c r="F114" t="s">
        <v>46</v>
      </c>
      <c r="H114" t="s">
        <v>54</v>
      </c>
      <c r="I114" s="1">
        <v>2.9722222222222219E-2</v>
      </c>
      <c r="J114" s="1">
        <v>3.2060185185185185E-2</v>
      </c>
      <c r="K114" s="1">
        <v>1.996527777777778E-2</v>
      </c>
      <c r="L114" s="1">
        <f>SUM(Table1[[#This Row],[T1]],Table1[[#This Row],[16 км]])</f>
        <v>5.2025462962962968E-2</v>
      </c>
      <c r="M114" s="1">
        <v>2.2847222222222224E-2</v>
      </c>
      <c r="N114" s="1">
        <f>SUM(Table1[[#This Row],[T1]],Table1[[#This Row],[18,5 км]])</f>
        <v>5.4907407407407405E-2</v>
      </c>
      <c r="O114" s="1">
        <v>2.7870370370370368E-2</v>
      </c>
      <c r="P114" s="1">
        <f>SUM(Table1[[#This Row],[T1]],Table1[[#This Row],[22,7 км]])</f>
        <v>5.9930555555555556E-2</v>
      </c>
      <c r="Q114" s="1">
        <v>4.8206018518518523E-2</v>
      </c>
      <c r="R114" s="1">
        <f>SUM(Table1[[#This Row],[T1]],Table1[[#This Row],[38,7 км]])</f>
        <v>8.0266203703703715E-2</v>
      </c>
      <c r="S114" s="1">
        <v>5.1111111111111107E-2</v>
      </c>
      <c r="T114" s="1">
        <f>SUM(Table1[[#This Row],[T1]],Table1[[#This Row],[41,2 км]])</f>
        <v>8.3171296296296299E-2</v>
      </c>
      <c r="U114" s="1">
        <v>5.6388888888888884E-2</v>
      </c>
      <c r="V114" s="1">
        <f>SUM(Table1[[#This Row],[T1]],Table1[[#This Row],[45,4 км]])</f>
        <v>8.8449074074074069E-2</v>
      </c>
      <c r="W114" s="1">
        <v>5.9710648148148145E-2</v>
      </c>
      <c r="X114" s="1">
        <f>SUM(Table1[[#This Row],[T1]],Table1[[#This Row],[48,2 км]])</f>
        <v>9.1770833333333329E-2</v>
      </c>
      <c r="Y114" s="1">
        <v>6.4606481481481473E-2</v>
      </c>
      <c r="Z114" s="1">
        <f>SUM(Table1[[#This Row],[T1]],Table1[[#This Row],[52,2 км]])</f>
        <v>9.6666666666666651E-2</v>
      </c>
      <c r="AA114" s="1">
        <v>7.7083333333333337E-2</v>
      </c>
      <c r="AB114" s="1">
        <f>SUM(Table1[[#This Row],[T1]],Table1[[#This Row],[61,4 км]])</f>
        <v>0.10914351851851853</v>
      </c>
      <c r="AC114" s="1">
        <v>7.9988425925925921E-2</v>
      </c>
      <c r="AD114" s="1">
        <f>SUM(Table1[[#This Row],[T1]],Table1[[#This Row],[63,9 км]])</f>
        <v>0.11204861111111111</v>
      </c>
      <c r="AE114" s="1">
        <v>8.5324074074074066E-2</v>
      </c>
      <c r="AF114" s="1">
        <f>SUM(Table1[[#This Row],[T1]],Table1[[#This Row],[68,1 км]])</f>
        <v>0.11738425925925924</v>
      </c>
      <c r="AG114" s="1">
        <v>8.8692129629629635E-2</v>
      </c>
      <c r="AH114" s="1">
        <f>SUM(Table1[[#This Row],[T1]],Table1[[#This Row],[70,9 км]])</f>
        <v>0.12075231481481483</v>
      </c>
      <c r="AI114" s="1">
        <v>9.3738425925925919E-2</v>
      </c>
      <c r="AJ114" s="1">
        <f>SUM(Table1[[#This Row],[T1]],Table1[[#This Row],[74,9 км]])</f>
        <v>0.1257986111111111</v>
      </c>
      <c r="AK114" s="1">
        <v>0.10681712962962964</v>
      </c>
      <c r="AL114" s="1">
        <f>SUM(Table1[[#This Row],[T1]],Table1[[#This Row],[84,1 км]])</f>
        <v>0.13887731481481483</v>
      </c>
      <c r="AM114" s="1">
        <v>0.1097337962962963</v>
      </c>
      <c r="AN114" s="1">
        <f>SUM(Table1[[#This Row],[T1]],Table1[[#This Row],[86,6 км]])</f>
        <v>0.14179398148148148</v>
      </c>
      <c r="AO114" s="1">
        <v>0.11318287037037038</v>
      </c>
      <c r="AP114" s="1">
        <f>SUM(Table1[[#This Row],[T1]],Table1[[#This Row],[90 км]])</f>
        <v>0.14524305555555556</v>
      </c>
      <c r="AQ114" s="1">
        <v>0.14524305555555556</v>
      </c>
      <c r="AR114" s="1">
        <v>0.14671296296296296</v>
      </c>
      <c r="AS114" s="1">
        <v>4.7800925925925919E-3</v>
      </c>
      <c r="AT114" s="1">
        <f>SUM(Table1[[#This Row],[T2]],Table1[[#This Row],[1 км]])</f>
        <v>0.15149305555555556</v>
      </c>
      <c r="AU114" s="1">
        <v>1.5150462962962963E-2</v>
      </c>
      <c r="AV114" s="1">
        <f>SUM(Table1[[#This Row],[T2]],Table1[[#This Row],[3,5 км]])</f>
        <v>0.16186342592592592</v>
      </c>
      <c r="AW114" s="1">
        <v>2.2812499999999999E-2</v>
      </c>
      <c r="AX114" s="1">
        <f>SUM(Table1[[#This Row],[T2]],Table1[[#This Row],[6 км]])</f>
        <v>0.16952546296296295</v>
      </c>
      <c r="AY114" s="1">
        <v>3.0636574074074076E-2</v>
      </c>
      <c r="AZ114" s="1">
        <f>SUM(Table1[[#This Row],[T2]],Table1[[#This Row],[8,5 км]])</f>
        <v>0.17734953703703704</v>
      </c>
      <c r="BA114" s="1">
        <v>3.6064814814814813E-2</v>
      </c>
      <c r="BB114" s="1">
        <f>SUM(Table1[[#This Row],[T2]],Table1[[#This Row],[10,5 км]])</f>
        <v>0.18277777777777776</v>
      </c>
      <c r="BC114" s="1">
        <v>4.08912037037037E-2</v>
      </c>
      <c r="BD114" s="1">
        <f>SUM(Table1[[#This Row],[T2]],Table1[[#This Row],[11,5 км]])</f>
        <v>0.18760416666666666</v>
      </c>
      <c r="BE114" s="1">
        <v>5.2164351851851858E-2</v>
      </c>
      <c r="BF114" s="1">
        <f>SUM(Table1[[#This Row],[T2]],Table1[[#This Row],[14 км]])</f>
        <v>0.19887731481481483</v>
      </c>
      <c r="BG114" s="1">
        <v>6.0578703703703697E-2</v>
      </c>
      <c r="BH114" s="1">
        <f>SUM(Table1[[#This Row],[T2]],Table1[[#This Row],[16,5 км]])</f>
        <v>0.20729166666666665</v>
      </c>
      <c r="BI114" s="1">
        <v>6.9398148148148139E-2</v>
      </c>
      <c r="BJ114" s="1">
        <f>SUM(Table1[[#This Row],[T2]],Table1[[#This Row],[19 км]])</f>
        <v>0.21611111111111109</v>
      </c>
      <c r="BK114" s="1">
        <v>7.5636574074074078E-2</v>
      </c>
      <c r="BL114" s="1">
        <f>SUM(Table1[[#This Row],[T2]],Table1[[#This Row],[Финиш]])</f>
        <v>0.22234953703703703</v>
      </c>
      <c r="BM114" s="1">
        <v>0.22233796296296296</v>
      </c>
      <c r="BN114" s="1">
        <v>0</v>
      </c>
      <c r="BO114" s="1">
        <f>Table1[[#This Row],[Плавание]]-Table1[[#Totals],[Плавание]]</f>
        <v>1.2118055555555552E-2</v>
      </c>
      <c r="BP114" s="1">
        <f>Table1[[#This Row],[T1]]-Table1[[#Totals],[T1]]</f>
        <v>1.3402777777777777E-2</v>
      </c>
      <c r="BQ114" s="1">
        <f>Table1[[#This Row],[16 км_]]-Table1[[#Totals],[16 км_]]</f>
        <v>1.6458333333333339E-2</v>
      </c>
      <c r="BR114" s="1">
        <f>Table1[[#This Row],[18,5 км_]]-Table1[[#Totals],[18,5 км_]]</f>
        <v>1.6990740740740737E-2</v>
      </c>
      <c r="BS114" s="1">
        <f>Table1[[#This Row],[22,7 км_]]-Table1[[#Totals],[22,7 км_]]</f>
        <v>1.7893518518518517E-2</v>
      </c>
      <c r="BT114" s="1">
        <f>Table1[[#This Row],[38,7 км_]]-Table1[[#Totals],[38,7 км_]]</f>
        <v>2.1678240740740748E-2</v>
      </c>
      <c r="BU114" s="1">
        <f>Table1[[#This Row],[41,2 км_]]-Table1[[#Totals],[41,2 км_]]</f>
        <v>2.2222222222222227E-2</v>
      </c>
      <c r="BV114" s="1">
        <f>Table1[[#This Row],[45,4 км_]]-Table1[[#Totals],[45,4 км_]]</f>
        <v>2.3287037037037037E-2</v>
      </c>
      <c r="BW114" s="1">
        <f>Table1[[#This Row],[48,2 км_]]-Table1[[#Totals],[48,2 км_]]</f>
        <v>2.3923611111111104E-2</v>
      </c>
      <c r="BX114" s="1">
        <f>Table1[[#This Row],[52,2 км_]]-Table1[[#Totals],[52,2 км_]]</f>
        <v>2.4849537037037017E-2</v>
      </c>
      <c r="BY114" s="1">
        <f>Table1[[#This Row],[61,4 км_]]-Table1[[#Totals],[61,4 км_]]</f>
        <v>2.737268518518518E-2</v>
      </c>
      <c r="BZ114" s="1">
        <f>Table1[[#This Row],[63,9 км_]]-Table1[[#Totals],[63,9 км_]]</f>
        <v>2.7881944444444445E-2</v>
      </c>
      <c r="CA114" s="1">
        <f>Table1[[#This Row],[68,1 км_]]-Table1[[#Totals],[68,1 км_]]</f>
        <v>2.8796296296296292E-2</v>
      </c>
      <c r="CB114" s="1">
        <f>Table1[[#This Row],[70,9 км_]]-Table1[[#Totals],[70,9 км_]]</f>
        <v>2.9282407407407424E-2</v>
      </c>
      <c r="CC114" s="1">
        <f>Table1[[#This Row],[74,9 км_]]-Table1[[#Totals],[74,9 км_]]</f>
        <v>3.0092592592592587E-2</v>
      </c>
      <c r="CD114" s="1">
        <f>Table1[[#This Row],[84,1 км_]]-Table1[[#Totals],[84,1 км_]]</f>
        <v>3.255787037037039E-2</v>
      </c>
      <c r="CE114" s="1">
        <f>Table1[[#This Row],[86,6 км_]]-Table1[[#Totals],[86,6 км_]]</f>
        <v>3.3148148148148149E-2</v>
      </c>
      <c r="CF114" s="1">
        <f>Table1[[#This Row],[90 км_]]-Table1[[#Totals],[90 км_]]</f>
        <v>3.3888888888888885E-2</v>
      </c>
      <c r="CG114" s="1">
        <f>Table1[[#This Row],[T2]]-Table1[[#Totals],[T2]]</f>
        <v>3.4166666666666665E-2</v>
      </c>
      <c r="CH114" s="1">
        <f>Table1[[#This Row],[1 км_]]-Table1[[#Totals],[1 км_]]</f>
        <v>3.5636574074074084E-2</v>
      </c>
      <c r="CI114" s="1">
        <f>Table1[[#This Row],[3,5 км_]]-Table1[[#Totals],[3,5 км_]]</f>
        <v>3.8391203703703705E-2</v>
      </c>
      <c r="CJ114" s="1">
        <f>Table1[[#This Row],[6 км_]]-Table1[[#Totals],[6 км_]]</f>
        <v>4.0810185185185172E-2</v>
      </c>
      <c r="CK114" s="1">
        <f>Table1[[#This Row],[8,5 км_]]-Table1[[#Totals],[8,5 км_]]</f>
        <v>4.293981481481482E-2</v>
      </c>
      <c r="CL114" s="1">
        <f>Table1[[#This Row],[10,5 км_]]-Table1[[#Totals],[10,5 км_]]</f>
        <v>4.4398148148148131E-2</v>
      </c>
      <c r="CM114" s="1">
        <f>Table1[[#This Row],[11,5 км_]]-Table1[[#Totals],[11,5 км_]]</f>
        <v>4.5833333333333309E-2</v>
      </c>
      <c r="CN114" s="1">
        <f>Table1[[#This Row],[14 км_]]-Table1[[#Totals],[14 км_]]</f>
        <v>4.9398148148148163E-2</v>
      </c>
      <c r="CO114" s="1">
        <f>Table1[[#This Row],[16,5 км_]]-Table1[[#Totals],[16,5 км_]]</f>
        <v>5.2291666666666653E-2</v>
      </c>
      <c r="CP114" s="1">
        <f>Table1[[#This Row],[19 км_]]-Table1[[#Totals],[19 км_]]</f>
        <v>5.5115740740740715E-2</v>
      </c>
      <c r="CQ114" s="1">
        <f>Table1[[#This Row],[21,1 км_]]-Table1[[#Totals],[21,1 км_]]</f>
        <v>5.7013888888888864E-2</v>
      </c>
    </row>
    <row r="115" spans="1:95" x14ac:dyDescent="0.2">
      <c r="A115">
        <v>114</v>
      </c>
      <c r="B115">
        <v>61</v>
      </c>
      <c r="C115" t="s">
        <v>239</v>
      </c>
      <c r="D115" t="s">
        <v>240</v>
      </c>
      <c r="E115">
        <v>45</v>
      </c>
      <c r="F115" t="s">
        <v>46</v>
      </c>
      <c r="G115" t="s">
        <v>53</v>
      </c>
      <c r="H115" t="s">
        <v>103</v>
      </c>
      <c r="I115" s="1">
        <v>2.3819444444444445E-2</v>
      </c>
      <c r="J115" s="1">
        <v>2.5763888888888892E-2</v>
      </c>
      <c r="K115" s="1">
        <v>2.1203703703703707E-2</v>
      </c>
      <c r="L115" s="1">
        <f>SUM(Table1[[#This Row],[T1]],Table1[[#This Row],[16 км]])</f>
        <v>4.6967592592592602E-2</v>
      </c>
      <c r="M115" s="1">
        <v>2.4259259259259258E-2</v>
      </c>
      <c r="N115" s="1">
        <f>SUM(Table1[[#This Row],[T1]],Table1[[#This Row],[18,5 км]])</f>
        <v>5.002314814814815E-2</v>
      </c>
      <c r="O115" s="1">
        <v>2.960648148148148E-2</v>
      </c>
      <c r="P115" s="1">
        <f>SUM(Table1[[#This Row],[T1]],Table1[[#This Row],[22,7 км]])</f>
        <v>5.5370370370370375E-2</v>
      </c>
      <c r="Q115" s="1">
        <v>5.1203703703703703E-2</v>
      </c>
      <c r="R115" s="1">
        <f>SUM(Table1[[#This Row],[T1]],Table1[[#This Row],[38,7 км]])</f>
        <v>7.6967592592592587E-2</v>
      </c>
      <c r="S115" s="1">
        <v>5.4189814814814809E-2</v>
      </c>
      <c r="T115" s="1">
        <f>SUM(Table1[[#This Row],[T1]],Table1[[#This Row],[41,2 км]])</f>
        <v>7.9953703703703694E-2</v>
      </c>
      <c r="U115" s="1">
        <v>5.9560185185185188E-2</v>
      </c>
      <c r="V115" s="1">
        <f>SUM(Table1[[#This Row],[T1]],Table1[[#This Row],[45,4 км]])</f>
        <v>8.532407407407408E-2</v>
      </c>
      <c r="W115" s="1">
        <v>6.2847222222222221E-2</v>
      </c>
      <c r="X115" s="1">
        <f>SUM(Table1[[#This Row],[T1]],Table1[[#This Row],[48,2 км]])</f>
        <v>8.8611111111111113E-2</v>
      </c>
      <c r="Y115" s="1">
        <v>6.924768518518519E-2</v>
      </c>
      <c r="Z115" s="1">
        <f>SUM(Table1[[#This Row],[T1]],Table1[[#This Row],[52,2 км]])</f>
        <v>9.5011574074074082E-2</v>
      </c>
      <c r="AA115" s="1">
        <v>8.1643518518518518E-2</v>
      </c>
      <c r="AB115" s="1">
        <f>SUM(Table1[[#This Row],[T1]],Table1[[#This Row],[61,4 км]])</f>
        <v>0.10740740740740741</v>
      </c>
      <c r="AC115" s="1">
        <v>8.4687500000000013E-2</v>
      </c>
      <c r="AD115" s="1">
        <f>SUM(Table1[[#This Row],[T1]],Table1[[#This Row],[63,9 км]])</f>
        <v>0.1104513888888889</v>
      </c>
      <c r="AE115" s="1">
        <v>8.9872685185185194E-2</v>
      </c>
      <c r="AF115" s="1">
        <f>SUM(Table1[[#This Row],[T1]],Table1[[#This Row],[68,1 км]])</f>
        <v>0.11563657407407409</v>
      </c>
      <c r="AG115" s="1">
        <v>9.3333333333333338E-2</v>
      </c>
      <c r="AH115" s="1">
        <f>SUM(Table1[[#This Row],[T1]],Table1[[#This Row],[70,9 км]])</f>
        <v>0.11909722222222223</v>
      </c>
      <c r="AI115" s="1">
        <v>9.8518518518518519E-2</v>
      </c>
      <c r="AJ115" s="1">
        <f>SUM(Table1[[#This Row],[T1]],Table1[[#This Row],[74,9 км]])</f>
        <v>0.12428240740740741</v>
      </c>
      <c r="AK115" s="1">
        <v>0.11120370370370369</v>
      </c>
      <c r="AL115" s="1">
        <f>SUM(Table1[[#This Row],[T1]],Table1[[#This Row],[84,1 км]])</f>
        <v>0.13696759259259259</v>
      </c>
      <c r="AM115" s="1">
        <v>0.11427083333333332</v>
      </c>
      <c r="AN115" s="1">
        <f>SUM(Table1[[#This Row],[T1]],Table1[[#This Row],[86,6 км]])</f>
        <v>0.14003472222222221</v>
      </c>
      <c r="AO115" s="1">
        <v>0.11785879629629629</v>
      </c>
      <c r="AP115" s="1">
        <f>SUM(Table1[[#This Row],[T1]],Table1[[#This Row],[90 км]])</f>
        <v>0.14362268518518517</v>
      </c>
      <c r="AQ115" s="1">
        <v>0.1436226851851852</v>
      </c>
      <c r="AR115" s="1">
        <v>0.14541666666666667</v>
      </c>
      <c r="AS115" s="1">
        <v>4.8379629629629632E-3</v>
      </c>
      <c r="AT115" s="1">
        <f>SUM(Table1[[#This Row],[T2]],Table1[[#This Row],[1 км]])</f>
        <v>0.15025462962962963</v>
      </c>
      <c r="AU115" s="1">
        <v>1.5486111111111112E-2</v>
      </c>
      <c r="AV115" s="1">
        <f>SUM(Table1[[#This Row],[T2]],Table1[[#This Row],[3,5 км]])</f>
        <v>0.16090277777777778</v>
      </c>
      <c r="AW115" s="1">
        <v>2.342592592592593E-2</v>
      </c>
      <c r="AX115" s="1">
        <f>SUM(Table1[[#This Row],[T2]],Table1[[#This Row],[6 км]])</f>
        <v>0.1688425925925926</v>
      </c>
      <c r="AY115" s="1">
        <v>3.1979166666666663E-2</v>
      </c>
      <c r="AZ115" s="1">
        <f>SUM(Table1[[#This Row],[T2]],Table1[[#This Row],[8,5 км]])</f>
        <v>0.17739583333333334</v>
      </c>
      <c r="BA115" s="1">
        <v>3.788194444444444E-2</v>
      </c>
      <c r="BB115" s="1">
        <f>SUM(Table1[[#This Row],[T2]],Table1[[#This Row],[10,5 км]])</f>
        <v>0.18329861111111112</v>
      </c>
      <c r="BC115" s="1">
        <v>4.2997685185185187E-2</v>
      </c>
      <c r="BD115" s="1">
        <f>SUM(Table1[[#This Row],[T2]],Table1[[#This Row],[11,5 км]])</f>
        <v>0.18841435185185185</v>
      </c>
      <c r="BE115" s="1">
        <v>5.4421296296296294E-2</v>
      </c>
      <c r="BF115" s="1">
        <f>SUM(Table1[[#This Row],[T2]],Table1[[#This Row],[14 км]])</f>
        <v>0.19983796296296297</v>
      </c>
      <c r="BG115" s="1">
        <v>6.2754629629629632E-2</v>
      </c>
      <c r="BH115" s="1">
        <f>SUM(Table1[[#This Row],[T2]],Table1[[#This Row],[16,5 км]])</f>
        <v>0.2081712962962963</v>
      </c>
      <c r="BI115" s="1">
        <v>7.1435185185185185E-2</v>
      </c>
      <c r="BJ115" s="1">
        <f>SUM(Table1[[#This Row],[T2]],Table1[[#This Row],[19 км]])</f>
        <v>0.21685185185185185</v>
      </c>
      <c r="BK115" s="1">
        <v>7.7303240740740742E-2</v>
      </c>
      <c r="BL115" s="1">
        <f>SUM(Table1[[#This Row],[T2]],Table1[[#This Row],[Финиш]])</f>
        <v>0.22271990740740741</v>
      </c>
      <c r="BM115" s="1">
        <v>0.22270833333333331</v>
      </c>
      <c r="BN115" s="1">
        <v>0</v>
      </c>
      <c r="BO115" s="1">
        <f>Table1[[#This Row],[Плавание]]-Table1[[#Totals],[Плавание]]</f>
        <v>6.2152777777777779E-3</v>
      </c>
      <c r="BP115" s="1">
        <f>Table1[[#This Row],[T1]]-Table1[[#Totals],[T1]]</f>
        <v>7.1064814814814845E-3</v>
      </c>
      <c r="BQ115" s="1">
        <f>Table1[[#This Row],[16 км_]]-Table1[[#Totals],[16 км_]]</f>
        <v>1.1400462962962973E-2</v>
      </c>
      <c r="BR115" s="1">
        <f>Table1[[#This Row],[18,5 км_]]-Table1[[#Totals],[18,5 км_]]</f>
        <v>1.2106481481481482E-2</v>
      </c>
      <c r="BS115" s="1">
        <f>Table1[[#This Row],[22,7 км_]]-Table1[[#Totals],[22,7 км_]]</f>
        <v>1.3333333333333336E-2</v>
      </c>
      <c r="BT115" s="1">
        <f>Table1[[#This Row],[38,7 км_]]-Table1[[#Totals],[38,7 км_]]</f>
        <v>1.8379629629629621E-2</v>
      </c>
      <c r="BU115" s="1">
        <f>Table1[[#This Row],[41,2 км_]]-Table1[[#Totals],[41,2 км_]]</f>
        <v>1.9004629629629621E-2</v>
      </c>
      <c r="BV115" s="1">
        <f>Table1[[#This Row],[45,4 км_]]-Table1[[#Totals],[45,4 км_]]</f>
        <v>2.0162037037037048E-2</v>
      </c>
      <c r="BW115" s="1">
        <f>Table1[[#This Row],[48,2 км_]]-Table1[[#Totals],[48,2 км_]]</f>
        <v>2.0763888888888887E-2</v>
      </c>
      <c r="BX115" s="1">
        <f>Table1[[#This Row],[52,2 км_]]-Table1[[#Totals],[52,2 км_]]</f>
        <v>2.3194444444444448E-2</v>
      </c>
      <c r="BY115" s="1">
        <f>Table1[[#This Row],[61,4 км_]]-Table1[[#Totals],[61,4 км_]]</f>
        <v>2.5636574074074062E-2</v>
      </c>
      <c r="BZ115" s="1">
        <f>Table1[[#This Row],[63,9 км_]]-Table1[[#Totals],[63,9 км_]]</f>
        <v>2.6284722222222237E-2</v>
      </c>
      <c r="CA115" s="1">
        <f>Table1[[#This Row],[68,1 км_]]-Table1[[#Totals],[68,1 км_]]</f>
        <v>2.7048611111111134E-2</v>
      </c>
      <c r="CB115" s="1">
        <f>Table1[[#This Row],[70,9 км_]]-Table1[[#Totals],[70,9 км_]]</f>
        <v>2.7627314814814827E-2</v>
      </c>
      <c r="CC115" s="1">
        <f>Table1[[#This Row],[74,9 км_]]-Table1[[#Totals],[74,9 км_]]</f>
        <v>2.8576388888888901E-2</v>
      </c>
      <c r="CD115" s="1">
        <f>Table1[[#This Row],[84,1 км_]]-Table1[[#Totals],[84,1 км_]]</f>
        <v>3.0648148148148147E-2</v>
      </c>
      <c r="CE115" s="1">
        <f>Table1[[#This Row],[86,6 км_]]-Table1[[#Totals],[86,6 км_]]</f>
        <v>3.1388888888888883E-2</v>
      </c>
      <c r="CF115" s="1">
        <f>Table1[[#This Row],[90 км_]]-Table1[[#Totals],[90 км_]]</f>
        <v>3.2268518518518502E-2</v>
      </c>
      <c r="CG115" s="1">
        <f>Table1[[#This Row],[T2]]-Table1[[#Totals],[T2]]</f>
        <v>3.2870370370370369E-2</v>
      </c>
      <c r="CH115" s="1">
        <f>Table1[[#This Row],[1 км_]]-Table1[[#Totals],[1 км_]]</f>
        <v>3.439814814814815E-2</v>
      </c>
      <c r="CI115" s="1">
        <f>Table1[[#This Row],[3,5 км_]]-Table1[[#Totals],[3,5 км_]]</f>
        <v>3.7430555555555564E-2</v>
      </c>
      <c r="CJ115" s="1">
        <f>Table1[[#This Row],[6 км_]]-Table1[[#Totals],[6 км_]]</f>
        <v>4.0127314814814824E-2</v>
      </c>
      <c r="CK115" s="1">
        <f>Table1[[#This Row],[8,5 км_]]-Table1[[#Totals],[8,5 км_]]</f>
        <v>4.2986111111111114E-2</v>
      </c>
      <c r="CL115" s="1">
        <f>Table1[[#This Row],[10,5 км_]]-Table1[[#Totals],[10,5 км_]]</f>
        <v>4.491898148148149E-2</v>
      </c>
      <c r="CM115" s="1">
        <f>Table1[[#This Row],[11,5 км_]]-Table1[[#Totals],[11,5 км_]]</f>
        <v>4.6643518518518501E-2</v>
      </c>
      <c r="CN115" s="1">
        <f>Table1[[#This Row],[14 км_]]-Table1[[#Totals],[14 км_]]</f>
        <v>5.0358796296296304E-2</v>
      </c>
      <c r="CO115" s="1">
        <f>Table1[[#This Row],[16,5 км_]]-Table1[[#Totals],[16,5 км_]]</f>
        <v>5.31712962962963E-2</v>
      </c>
      <c r="CP115" s="1">
        <f>Table1[[#This Row],[19 км_]]-Table1[[#Totals],[19 км_]]</f>
        <v>5.5856481481481479E-2</v>
      </c>
      <c r="CQ115" s="1">
        <f>Table1[[#This Row],[21,1 км_]]-Table1[[#Totals],[21,1 км_]]</f>
        <v>5.7384259259259246E-2</v>
      </c>
    </row>
    <row r="116" spans="1:95" x14ac:dyDescent="0.2">
      <c r="A116">
        <v>115</v>
      </c>
      <c r="B116">
        <v>118</v>
      </c>
      <c r="C116" t="s">
        <v>241</v>
      </c>
      <c r="D116" t="s">
        <v>159</v>
      </c>
      <c r="E116">
        <v>35</v>
      </c>
      <c r="F116" t="s">
        <v>41</v>
      </c>
      <c r="G116" t="s">
        <v>53</v>
      </c>
      <c r="H116" t="s">
        <v>62</v>
      </c>
      <c r="I116" s="1">
        <v>2.5960648148148149E-2</v>
      </c>
      <c r="J116" s="1">
        <v>2.7546296296296294E-2</v>
      </c>
      <c r="K116" s="1">
        <v>2.0914351851851851E-2</v>
      </c>
      <c r="L116" s="1">
        <f>SUM(Table1[[#This Row],[T1]],Table1[[#This Row],[16 км]])</f>
        <v>4.8460648148148142E-2</v>
      </c>
      <c r="M116" s="1">
        <v>2.3842592592592596E-2</v>
      </c>
      <c r="N116" s="1">
        <f>SUM(Table1[[#This Row],[T1]],Table1[[#This Row],[18,5 км]])</f>
        <v>5.1388888888888887E-2</v>
      </c>
      <c r="O116" s="1">
        <v>2.9201388888888888E-2</v>
      </c>
      <c r="P116" s="1">
        <f>SUM(Table1[[#This Row],[T1]],Table1[[#This Row],[22,7 км]])</f>
        <v>5.6747685185185179E-2</v>
      </c>
      <c r="Q116" s="1">
        <v>5.1053240740740746E-2</v>
      </c>
      <c r="R116" s="1">
        <f>SUM(Table1[[#This Row],[T1]],Table1[[#This Row],[38,7 км]])</f>
        <v>7.8599537037037037E-2</v>
      </c>
      <c r="S116" s="1">
        <v>5.3981481481481484E-2</v>
      </c>
      <c r="T116" s="1">
        <f>SUM(Table1[[#This Row],[T1]],Table1[[#This Row],[41,2 км]])</f>
        <v>8.1527777777777782E-2</v>
      </c>
      <c r="U116" s="1">
        <v>5.9594907407407409E-2</v>
      </c>
      <c r="V116" s="1">
        <f>SUM(Table1[[#This Row],[T1]],Table1[[#This Row],[45,4 км]])</f>
        <v>8.7141203703703707E-2</v>
      </c>
      <c r="W116" s="1">
        <v>6.3182870370370361E-2</v>
      </c>
      <c r="X116" s="1">
        <f>SUM(Table1[[#This Row],[T1]],Table1[[#This Row],[48,2 км]])</f>
        <v>9.0729166666666652E-2</v>
      </c>
      <c r="Y116" s="1">
        <v>6.8483796296296293E-2</v>
      </c>
      <c r="Z116" s="1">
        <f>SUM(Table1[[#This Row],[T1]],Table1[[#This Row],[52,2 км]])</f>
        <v>9.6030092592592584E-2</v>
      </c>
      <c r="AA116" s="1">
        <v>8.2141203703703702E-2</v>
      </c>
      <c r="AB116" s="1">
        <f>SUM(Table1[[#This Row],[T1]],Table1[[#This Row],[61,4 км]])</f>
        <v>0.10968749999999999</v>
      </c>
      <c r="AC116" s="1">
        <v>8.5081018518518514E-2</v>
      </c>
      <c r="AD116" s="1">
        <f>SUM(Table1[[#This Row],[T1]],Table1[[#This Row],[63,9 км]])</f>
        <v>0.11262731481481481</v>
      </c>
      <c r="AE116" s="1">
        <v>9.0520833333333328E-2</v>
      </c>
      <c r="AF116" s="1">
        <f>SUM(Table1[[#This Row],[T1]],Table1[[#This Row],[68,1 км]])</f>
        <v>0.11806712962962962</v>
      </c>
      <c r="AG116" s="1">
        <v>9.3993055555555552E-2</v>
      </c>
      <c r="AH116" s="1">
        <f>SUM(Table1[[#This Row],[T1]],Table1[[#This Row],[70,9 км]])</f>
        <v>0.12153935185185184</v>
      </c>
      <c r="AI116" s="1">
        <v>9.9363425925925911E-2</v>
      </c>
      <c r="AJ116" s="1">
        <f>SUM(Table1[[#This Row],[T1]],Table1[[#This Row],[74,9 км]])</f>
        <v>0.12690972222222222</v>
      </c>
      <c r="AK116" s="1">
        <v>0.11274305555555557</v>
      </c>
      <c r="AL116" s="1">
        <f>SUM(Table1[[#This Row],[T1]],Table1[[#This Row],[84,1 км]])</f>
        <v>0.14028935185185187</v>
      </c>
      <c r="AM116" s="1">
        <v>0.11584490740740742</v>
      </c>
      <c r="AN116" s="1">
        <f>SUM(Table1[[#This Row],[T1]],Table1[[#This Row],[86,6 км]])</f>
        <v>0.14339120370370373</v>
      </c>
      <c r="AO116" s="1">
        <v>0.11953703703703704</v>
      </c>
      <c r="AP116" s="1">
        <f>SUM(Table1[[#This Row],[T1]],Table1[[#This Row],[90 км]])</f>
        <v>0.14708333333333334</v>
      </c>
      <c r="AQ116" s="1">
        <v>0.14707175925925928</v>
      </c>
      <c r="AR116" s="1">
        <v>0.14820601851851853</v>
      </c>
      <c r="AS116" s="1">
        <v>4.6990740740740743E-3</v>
      </c>
      <c r="AT116" s="1">
        <f>SUM(Table1[[#This Row],[T2]],Table1[[#This Row],[1 км]])</f>
        <v>0.15290509259259261</v>
      </c>
      <c r="AU116" s="1">
        <v>1.5405092592592593E-2</v>
      </c>
      <c r="AV116" s="1">
        <f>SUM(Table1[[#This Row],[T2]],Table1[[#This Row],[3,5 км]])</f>
        <v>0.16361111111111112</v>
      </c>
      <c r="AW116" s="1">
        <v>2.2951388888888886E-2</v>
      </c>
      <c r="AX116" s="1">
        <f>SUM(Table1[[#This Row],[T2]],Table1[[#This Row],[6 км]])</f>
        <v>0.17115740740740742</v>
      </c>
      <c r="AY116" s="1">
        <v>3.1018518518518515E-2</v>
      </c>
      <c r="AZ116" s="1">
        <f>SUM(Table1[[#This Row],[T2]],Table1[[#This Row],[8,5 км]])</f>
        <v>0.17922453703703706</v>
      </c>
      <c r="BA116" s="1">
        <v>3.6689814814814821E-2</v>
      </c>
      <c r="BB116" s="1">
        <f>SUM(Table1[[#This Row],[T2]],Table1[[#This Row],[10,5 км]])</f>
        <v>0.18489583333333334</v>
      </c>
      <c r="BC116" s="1">
        <v>4.1550925925925929E-2</v>
      </c>
      <c r="BD116" s="1">
        <f>SUM(Table1[[#This Row],[T2]],Table1[[#This Row],[11,5 км]])</f>
        <v>0.18975694444444446</v>
      </c>
      <c r="BE116" s="1">
        <v>5.2604166666666667E-2</v>
      </c>
      <c r="BF116" s="1">
        <f>SUM(Table1[[#This Row],[T2]],Table1[[#This Row],[14 км]])</f>
        <v>0.2008101851851852</v>
      </c>
      <c r="BG116" s="1">
        <v>6.0462962962962961E-2</v>
      </c>
      <c r="BH116" s="1">
        <f>SUM(Table1[[#This Row],[T2]],Table1[[#This Row],[16,5 км]])</f>
        <v>0.2086689814814815</v>
      </c>
      <c r="BI116" s="1">
        <v>6.8993055555555557E-2</v>
      </c>
      <c r="BJ116" s="1">
        <f>SUM(Table1[[#This Row],[T2]],Table1[[#This Row],[19 км]])</f>
        <v>0.21719907407407407</v>
      </c>
      <c r="BK116" s="1">
        <v>7.4606481481481482E-2</v>
      </c>
      <c r="BL116" s="1">
        <f>SUM(Table1[[#This Row],[T2]],Table1[[#This Row],[Финиш]])</f>
        <v>0.22281250000000002</v>
      </c>
      <c r="BM116" s="1">
        <v>0.2228125</v>
      </c>
      <c r="BN116" s="1">
        <v>0</v>
      </c>
      <c r="BO116" s="1">
        <f>Table1[[#This Row],[Плавание]]-Table1[[#Totals],[Плавание]]</f>
        <v>8.3564814814814821E-3</v>
      </c>
      <c r="BP116" s="1">
        <f>Table1[[#This Row],[T1]]-Table1[[#Totals],[T1]]</f>
        <v>8.8888888888888871E-3</v>
      </c>
      <c r="BQ116" s="1">
        <f>Table1[[#This Row],[16 км_]]-Table1[[#Totals],[16 км_]]</f>
        <v>1.2893518518518512E-2</v>
      </c>
      <c r="BR116" s="1">
        <f>Table1[[#This Row],[18,5 км_]]-Table1[[#Totals],[18,5 км_]]</f>
        <v>1.3472222222222219E-2</v>
      </c>
      <c r="BS116" s="1">
        <f>Table1[[#This Row],[22,7 км_]]-Table1[[#Totals],[22,7 км_]]</f>
        <v>1.4710648148148139E-2</v>
      </c>
      <c r="BT116" s="1">
        <f>Table1[[#This Row],[38,7 км_]]-Table1[[#Totals],[38,7 км_]]</f>
        <v>2.0011574074074071E-2</v>
      </c>
      <c r="BU116" s="1">
        <f>Table1[[#This Row],[41,2 км_]]-Table1[[#Totals],[41,2 км_]]</f>
        <v>2.057870370370371E-2</v>
      </c>
      <c r="BV116" s="1">
        <f>Table1[[#This Row],[45,4 км_]]-Table1[[#Totals],[45,4 км_]]</f>
        <v>2.1979166666666675E-2</v>
      </c>
      <c r="BW116" s="1">
        <f>Table1[[#This Row],[48,2 км_]]-Table1[[#Totals],[48,2 км_]]</f>
        <v>2.2881944444444427E-2</v>
      </c>
      <c r="BX116" s="1">
        <f>Table1[[#This Row],[52,2 км_]]-Table1[[#Totals],[52,2 км_]]</f>
        <v>2.421296296296295E-2</v>
      </c>
      <c r="BY116" s="1">
        <f>Table1[[#This Row],[61,4 км_]]-Table1[[#Totals],[61,4 км_]]</f>
        <v>2.7916666666666645E-2</v>
      </c>
      <c r="BZ116" s="1">
        <f>Table1[[#This Row],[63,9 км_]]-Table1[[#Totals],[63,9 км_]]</f>
        <v>2.8460648148148138E-2</v>
      </c>
      <c r="CA116" s="1">
        <f>Table1[[#This Row],[68,1 км_]]-Table1[[#Totals],[68,1 км_]]</f>
        <v>2.9479166666666667E-2</v>
      </c>
      <c r="CB116" s="1">
        <f>Table1[[#This Row],[70,9 км_]]-Table1[[#Totals],[70,9 км_]]</f>
        <v>3.006944444444444E-2</v>
      </c>
      <c r="CC116" s="1">
        <f>Table1[[#This Row],[74,9 км_]]-Table1[[#Totals],[74,9 км_]]</f>
        <v>3.1203703703703706E-2</v>
      </c>
      <c r="CD116" s="1">
        <f>Table1[[#This Row],[84,1 км_]]-Table1[[#Totals],[84,1 км_]]</f>
        <v>3.3969907407407435E-2</v>
      </c>
      <c r="CE116" s="1">
        <f>Table1[[#This Row],[86,6 км_]]-Table1[[#Totals],[86,6 км_]]</f>
        <v>3.4745370370370399E-2</v>
      </c>
      <c r="CF116" s="1">
        <f>Table1[[#This Row],[90 км_]]-Table1[[#Totals],[90 км_]]</f>
        <v>3.5729166666666673E-2</v>
      </c>
      <c r="CG116" s="1">
        <f>Table1[[#This Row],[T2]]-Table1[[#Totals],[T2]]</f>
        <v>3.5659722222222232E-2</v>
      </c>
      <c r="CH116" s="1">
        <f>Table1[[#This Row],[1 км_]]-Table1[[#Totals],[1 км_]]</f>
        <v>3.7048611111111129E-2</v>
      </c>
      <c r="CI116" s="1">
        <f>Table1[[#This Row],[3,5 км_]]-Table1[[#Totals],[3,5 км_]]</f>
        <v>4.0138888888888904E-2</v>
      </c>
      <c r="CJ116" s="1">
        <f>Table1[[#This Row],[6 км_]]-Table1[[#Totals],[6 км_]]</f>
        <v>4.2442129629629649E-2</v>
      </c>
      <c r="CK116" s="1">
        <f>Table1[[#This Row],[8,5 км_]]-Table1[[#Totals],[8,5 км_]]</f>
        <v>4.4814814814814835E-2</v>
      </c>
      <c r="CL116" s="1">
        <f>Table1[[#This Row],[10,5 км_]]-Table1[[#Totals],[10,5 км_]]</f>
        <v>4.6516203703703712E-2</v>
      </c>
      <c r="CM116" s="1">
        <f>Table1[[#This Row],[11,5 км_]]-Table1[[#Totals],[11,5 км_]]</f>
        <v>4.7986111111111118E-2</v>
      </c>
      <c r="CN116" s="1">
        <f>Table1[[#This Row],[14 км_]]-Table1[[#Totals],[14 км_]]</f>
        <v>5.133101851851854E-2</v>
      </c>
      <c r="CO116" s="1">
        <f>Table1[[#This Row],[16,5 км_]]-Table1[[#Totals],[16,5 км_]]</f>
        <v>5.3668981481481498E-2</v>
      </c>
      <c r="CP116" s="1">
        <f>Table1[[#This Row],[19 км_]]-Table1[[#Totals],[19 км_]]</f>
        <v>5.62037037037037E-2</v>
      </c>
      <c r="CQ116" s="1">
        <f>Table1[[#This Row],[21,1 км_]]-Table1[[#Totals],[21,1 км_]]</f>
        <v>5.7476851851851862E-2</v>
      </c>
    </row>
    <row r="117" spans="1:95" x14ac:dyDescent="0.2">
      <c r="A117">
        <v>116</v>
      </c>
      <c r="B117">
        <v>113</v>
      </c>
      <c r="C117" t="s">
        <v>242</v>
      </c>
      <c r="D117" t="s">
        <v>243</v>
      </c>
      <c r="E117">
        <v>46</v>
      </c>
      <c r="F117" t="s">
        <v>46</v>
      </c>
      <c r="G117" t="s">
        <v>53</v>
      </c>
      <c r="H117" t="s">
        <v>103</v>
      </c>
      <c r="I117" s="1">
        <v>3.0011574074074076E-2</v>
      </c>
      <c r="J117" s="1">
        <v>3.5057870370370371E-2</v>
      </c>
      <c r="K117" s="1">
        <v>2.2118055555555557E-2</v>
      </c>
      <c r="L117" s="1">
        <f>SUM(Table1[[#This Row],[T1]],Table1[[#This Row],[16 км]])</f>
        <v>5.7175925925925929E-2</v>
      </c>
      <c r="M117" s="1">
        <v>2.5162037037037038E-2</v>
      </c>
      <c r="N117" s="1">
        <f>SUM(Table1[[#This Row],[T1]],Table1[[#This Row],[18,5 км]])</f>
        <v>6.0219907407407409E-2</v>
      </c>
      <c r="O117" s="1">
        <v>3.0532407407407411E-2</v>
      </c>
      <c r="P117" s="1">
        <f>SUM(Table1[[#This Row],[T1]],Table1[[#This Row],[22,7 км]])</f>
        <v>6.5590277777777789E-2</v>
      </c>
      <c r="Q117" s="1">
        <v>5.1886574074074071E-2</v>
      </c>
      <c r="R117" s="1">
        <f>SUM(Table1[[#This Row],[T1]],Table1[[#This Row],[38,7 км]])</f>
        <v>8.6944444444444435E-2</v>
      </c>
      <c r="S117" s="1">
        <v>5.4791666666666662E-2</v>
      </c>
      <c r="T117" s="1">
        <f>SUM(Table1[[#This Row],[T1]],Table1[[#This Row],[41,2 км]])</f>
        <v>8.9849537037037033E-2</v>
      </c>
      <c r="U117" s="1">
        <v>6.025462962962963E-2</v>
      </c>
      <c r="V117" s="1">
        <f>SUM(Table1[[#This Row],[T1]],Table1[[#This Row],[45,4 км]])</f>
        <v>9.5312499999999994E-2</v>
      </c>
      <c r="W117" s="1">
        <v>6.3622685185185185E-2</v>
      </c>
      <c r="X117" s="1">
        <f>SUM(Table1[[#This Row],[T1]],Table1[[#This Row],[48,2 км]])</f>
        <v>9.8680555555555549E-2</v>
      </c>
      <c r="Y117" s="1">
        <v>6.8564814814814815E-2</v>
      </c>
      <c r="Z117" s="1">
        <f>SUM(Table1[[#This Row],[T1]],Table1[[#This Row],[52,2 км]])</f>
        <v>0.10362268518518519</v>
      </c>
      <c r="AA117" s="1">
        <v>8.1666666666666665E-2</v>
      </c>
      <c r="AB117" s="1">
        <f>SUM(Table1[[#This Row],[T1]],Table1[[#This Row],[61,4 км]])</f>
        <v>0.11672453703703703</v>
      </c>
      <c r="AC117" s="1">
        <v>8.4618055555555557E-2</v>
      </c>
      <c r="AD117" s="1">
        <f>SUM(Table1[[#This Row],[T1]],Table1[[#This Row],[63,9 км]])</f>
        <v>0.11967592592592594</v>
      </c>
      <c r="AE117" s="1">
        <v>9.0185185185185188E-2</v>
      </c>
      <c r="AF117" s="1">
        <f>SUM(Table1[[#This Row],[T1]],Table1[[#This Row],[68,1 км]])</f>
        <v>0.12524305555555557</v>
      </c>
      <c r="AG117" s="1">
        <v>9.3657407407407411E-2</v>
      </c>
      <c r="AH117" s="1">
        <f>SUM(Table1[[#This Row],[T1]],Table1[[#This Row],[70,9 км]])</f>
        <v>0.12871527777777778</v>
      </c>
      <c r="AI117" s="1">
        <v>9.9803240740740748E-2</v>
      </c>
      <c r="AJ117" s="1">
        <f>SUM(Table1[[#This Row],[T1]],Table1[[#This Row],[74,9 км]])</f>
        <v>0.13486111111111113</v>
      </c>
      <c r="AK117" s="1">
        <v>0.11309027777777779</v>
      </c>
      <c r="AL117" s="1">
        <f>SUM(Table1[[#This Row],[T1]],Table1[[#This Row],[84,1 км]])</f>
        <v>0.14814814814814817</v>
      </c>
      <c r="AM117" s="1">
        <v>0.11616898148148147</v>
      </c>
      <c r="AN117" s="1">
        <f>SUM(Table1[[#This Row],[T1]],Table1[[#This Row],[86,6 км]])</f>
        <v>0.15122685185185183</v>
      </c>
      <c r="AO117" s="1">
        <v>0.11991898148148149</v>
      </c>
      <c r="AP117" s="1">
        <f>SUM(Table1[[#This Row],[T1]],Table1[[#This Row],[90 км]])</f>
        <v>0.15497685185185187</v>
      </c>
      <c r="AQ117" s="1">
        <v>0.15497685185185187</v>
      </c>
      <c r="AR117" s="1">
        <v>0.15729166666666666</v>
      </c>
      <c r="AS117" s="1">
        <v>4.3055555555555555E-3</v>
      </c>
      <c r="AT117" s="1">
        <f>SUM(Table1[[#This Row],[T2]],Table1[[#This Row],[1 км]])</f>
        <v>0.16159722222222223</v>
      </c>
      <c r="AU117" s="1">
        <v>1.3993055555555555E-2</v>
      </c>
      <c r="AV117" s="1">
        <f>SUM(Table1[[#This Row],[T2]],Table1[[#This Row],[3,5 км]])</f>
        <v>0.17128472222222221</v>
      </c>
      <c r="AW117" s="1">
        <v>2.0810185185185185E-2</v>
      </c>
      <c r="AX117" s="1">
        <f>SUM(Table1[[#This Row],[T2]],Table1[[#This Row],[6 км]])</f>
        <v>0.17810185185185184</v>
      </c>
      <c r="AY117" s="1">
        <v>2.8032407407407409E-2</v>
      </c>
      <c r="AZ117" s="1">
        <f>SUM(Table1[[#This Row],[T2]],Table1[[#This Row],[8,5 км]])</f>
        <v>0.18532407407407409</v>
      </c>
      <c r="BA117" s="1">
        <v>3.3090277777777781E-2</v>
      </c>
      <c r="BB117" s="1">
        <f>SUM(Table1[[#This Row],[T2]],Table1[[#This Row],[10,5 км]])</f>
        <v>0.19038194444444445</v>
      </c>
      <c r="BC117" s="1">
        <v>3.7256944444444447E-2</v>
      </c>
      <c r="BD117" s="1">
        <f>SUM(Table1[[#This Row],[T2]],Table1[[#This Row],[11,5 км]])</f>
        <v>0.1945486111111111</v>
      </c>
      <c r="BE117" s="1">
        <v>4.6666666666666669E-2</v>
      </c>
      <c r="BF117" s="1">
        <f>SUM(Table1[[#This Row],[T2]],Table1[[#This Row],[14 км]])</f>
        <v>0.20395833333333332</v>
      </c>
      <c r="BG117" s="1">
        <v>5.3564814814814815E-2</v>
      </c>
      <c r="BH117" s="1">
        <f>SUM(Table1[[#This Row],[T2]],Table1[[#This Row],[16,5 км]])</f>
        <v>0.21085648148148148</v>
      </c>
      <c r="BI117" s="1">
        <v>6.0590277777777778E-2</v>
      </c>
      <c r="BJ117" s="1">
        <f>SUM(Table1[[#This Row],[T2]],Table1[[#This Row],[19 км]])</f>
        <v>0.21788194444444445</v>
      </c>
      <c r="BK117" s="1">
        <v>6.5636574074074069E-2</v>
      </c>
      <c r="BL117" s="1">
        <f>SUM(Table1[[#This Row],[T2]],Table1[[#This Row],[Финиш]])</f>
        <v>0.22292824074074075</v>
      </c>
      <c r="BM117" s="1">
        <v>0.22292824074074072</v>
      </c>
      <c r="BN117" s="1">
        <v>0</v>
      </c>
      <c r="BO117" s="1">
        <f>Table1[[#This Row],[Плавание]]-Table1[[#Totals],[Плавание]]</f>
        <v>1.2407407407407409E-2</v>
      </c>
      <c r="BP117" s="1">
        <f>Table1[[#This Row],[T1]]-Table1[[#Totals],[T1]]</f>
        <v>1.6400462962962964E-2</v>
      </c>
      <c r="BQ117" s="1">
        <f>Table1[[#This Row],[16 км_]]-Table1[[#Totals],[16 км_]]</f>
        <v>2.16087962962963E-2</v>
      </c>
      <c r="BR117" s="1">
        <f>Table1[[#This Row],[18,5 км_]]-Table1[[#Totals],[18,5 км_]]</f>
        <v>2.2303240740740742E-2</v>
      </c>
      <c r="BS117" s="1">
        <f>Table1[[#This Row],[22,7 км_]]-Table1[[#Totals],[22,7 км_]]</f>
        <v>2.355324074074075E-2</v>
      </c>
      <c r="BT117" s="1">
        <f>Table1[[#This Row],[38,7 км_]]-Table1[[#Totals],[38,7 км_]]</f>
        <v>2.8356481481481469E-2</v>
      </c>
      <c r="BU117" s="1">
        <f>Table1[[#This Row],[41,2 км_]]-Table1[[#Totals],[41,2 км_]]</f>
        <v>2.8900462962962961E-2</v>
      </c>
      <c r="BV117" s="1">
        <f>Table1[[#This Row],[45,4 км_]]-Table1[[#Totals],[45,4 км_]]</f>
        <v>3.0150462962962962E-2</v>
      </c>
      <c r="BW117" s="1">
        <f>Table1[[#This Row],[48,2 км_]]-Table1[[#Totals],[48,2 км_]]</f>
        <v>3.0833333333333324E-2</v>
      </c>
      <c r="BX117" s="1">
        <f>Table1[[#This Row],[52,2 км_]]-Table1[[#Totals],[52,2 км_]]</f>
        <v>3.1805555555555559E-2</v>
      </c>
      <c r="BY117" s="1">
        <f>Table1[[#This Row],[61,4 км_]]-Table1[[#Totals],[61,4 км_]]</f>
        <v>3.4953703703703681E-2</v>
      </c>
      <c r="BZ117" s="1">
        <f>Table1[[#This Row],[63,9 км_]]-Table1[[#Totals],[63,9 км_]]</f>
        <v>3.5509259259259268E-2</v>
      </c>
      <c r="CA117" s="1">
        <f>Table1[[#This Row],[68,1 км_]]-Table1[[#Totals],[68,1 км_]]</f>
        <v>3.6655092592592614E-2</v>
      </c>
      <c r="CB117" s="1">
        <f>Table1[[#This Row],[70,9 км_]]-Table1[[#Totals],[70,9 км_]]</f>
        <v>3.7245370370370373E-2</v>
      </c>
      <c r="CC117" s="1">
        <f>Table1[[#This Row],[74,9 км_]]-Table1[[#Totals],[74,9 км_]]</f>
        <v>3.9155092592592616E-2</v>
      </c>
      <c r="CD117" s="1">
        <f>Table1[[#This Row],[84,1 км_]]-Table1[[#Totals],[84,1 км_]]</f>
        <v>4.1828703703703729E-2</v>
      </c>
      <c r="CE117" s="1">
        <f>Table1[[#This Row],[86,6 км_]]-Table1[[#Totals],[86,6 км_]]</f>
        <v>4.2581018518518504E-2</v>
      </c>
      <c r="CF117" s="1">
        <f>Table1[[#This Row],[90 км_]]-Table1[[#Totals],[90 км_]]</f>
        <v>4.3622685185185195E-2</v>
      </c>
      <c r="CG117" s="1">
        <f>Table1[[#This Row],[T2]]-Table1[[#Totals],[T2]]</f>
        <v>4.4745370370370366E-2</v>
      </c>
      <c r="CH117" s="1">
        <f>Table1[[#This Row],[1 км_]]-Table1[[#Totals],[1 км_]]</f>
        <v>4.5740740740740748E-2</v>
      </c>
      <c r="CI117" s="1">
        <f>Table1[[#This Row],[3,5 км_]]-Table1[[#Totals],[3,5 км_]]</f>
        <v>4.7812499999999994E-2</v>
      </c>
      <c r="CJ117" s="1">
        <f>Table1[[#This Row],[6 км_]]-Table1[[#Totals],[6 км_]]</f>
        <v>4.9386574074074069E-2</v>
      </c>
      <c r="CK117" s="1">
        <f>Table1[[#This Row],[8,5 км_]]-Table1[[#Totals],[8,5 км_]]</f>
        <v>5.0914351851851863E-2</v>
      </c>
      <c r="CL117" s="1">
        <f>Table1[[#This Row],[10,5 км_]]-Table1[[#Totals],[10,5 км_]]</f>
        <v>5.2002314814814821E-2</v>
      </c>
      <c r="CM117" s="1">
        <f>Table1[[#This Row],[11,5 км_]]-Table1[[#Totals],[11,5 км_]]</f>
        <v>5.2777777777777757E-2</v>
      </c>
      <c r="CN117" s="1">
        <f>Table1[[#This Row],[14 км_]]-Table1[[#Totals],[14 км_]]</f>
        <v>5.4479166666666662E-2</v>
      </c>
      <c r="CO117" s="1">
        <f>Table1[[#This Row],[16,5 км_]]-Table1[[#Totals],[16,5 км_]]</f>
        <v>5.5856481481481479E-2</v>
      </c>
      <c r="CP117" s="1">
        <f>Table1[[#This Row],[19 км_]]-Table1[[#Totals],[19 км_]]</f>
        <v>5.6886574074074076E-2</v>
      </c>
      <c r="CQ117" s="1">
        <f>Table1[[#This Row],[21,1 км_]]-Table1[[#Totals],[21,1 км_]]</f>
        <v>5.7592592592592584E-2</v>
      </c>
    </row>
    <row r="118" spans="1:95" x14ac:dyDescent="0.2">
      <c r="A118">
        <v>117</v>
      </c>
      <c r="B118">
        <v>26</v>
      </c>
      <c r="C118" t="s">
        <v>244</v>
      </c>
      <c r="D118" t="s">
        <v>88</v>
      </c>
      <c r="E118">
        <v>46</v>
      </c>
      <c r="F118" t="s">
        <v>41</v>
      </c>
      <c r="G118" t="s">
        <v>53</v>
      </c>
      <c r="H118" t="s">
        <v>103</v>
      </c>
      <c r="I118" s="1">
        <v>2.9340277777777781E-2</v>
      </c>
      <c r="J118" s="1">
        <v>3.2800925925925928E-2</v>
      </c>
      <c r="K118" s="1">
        <v>2.0752314814814814E-2</v>
      </c>
      <c r="L118" s="1">
        <f>SUM(Table1[[#This Row],[T1]],Table1[[#This Row],[16 км]])</f>
        <v>5.3553240740740742E-2</v>
      </c>
      <c r="M118" s="1">
        <v>2.3564814814814813E-2</v>
      </c>
      <c r="N118" s="1">
        <f>SUM(Table1[[#This Row],[T1]],Table1[[#This Row],[18,5 км]])</f>
        <v>5.6365740740740744E-2</v>
      </c>
      <c r="O118" s="1">
        <v>2.8726851851851851E-2</v>
      </c>
      <c r="P118" s="1">
        <f>SUM(Table1[[#This Row],[T1]],Table1[[#This Row],[22,7 км]])</f>
        <v>6.1527777777777778E-2</v>
      </c>
      <c r="Q118" s="1">
        <v>4.929398148148148E-2</v>
      </c>
      <c r="R118" s="1">
        <f>SUM(Table1[[#This Row],[T1]],Table1[[#This Row],[38,7 км]])</f>
        <v>8.2094907407407408E-2</v>
      </c>
      <c r="S118" s="1">
        <v>5.2025462962962961E-2</v>
      </c>
      <c r="T118" s="1">
        <f>SUM(Table1[[#This Row],[T1]],Table1[[#This Row],[41,2 км]])</f>
        <v>8.4826388888888882E-2</v>
      </c>
      <c r="U118" s="1">
        <v>5.7349537037037039E-2</v>
      </c>
      <c r="V118" s="1">
        <f>SUM(Table1[[#This Row],[T1]],Table1[[#This Row],[45,4 км]])</f>
        <v>9.0150462962962974E-2</v>
      </c>
      <c r="W118" s="1">
        <v>6.0763888888888888E-2</v>
      </c>
      <c r="X118" s="1">
        <f>SUM(Table1[[#This Row],[T1]],Table1[[#This Row],[48,2 км]])</f>
        <v>9.3564814814814823E-2</v>
      </c>
      <c r="Y118" s="1">
        <v>6.5763888888888886E-2</v>
      </c>
      <c r="Z118" s="1">
        <f>SUM(Table1[[#This Row],[T1]],Table1[[#This Row],[52,2 км]])</f>
        <v>9.8564814814814813E-2</v>
      </c>
      <c r="AA118" s="1">
        <v>7.8796296296296295E-2</v>
      </c>
      <c r="AB118" s="1">
        <f>SUM(Table1[[#This Row],[T1]],Table1[[#This Row],[61,4 км]])</f>
        <v>0.11159722222222222</v>
      </c>
      <c r="AC118" s="1">
        <v>8.1643518518518518E-2</v>
      </c>
      <c r="AD118" s="1">
        <f>SUM(Table1[[#This Row],[T1]],Table1[[#This Row],[63,9 км]])</f>
        <v>0.11444444444444445</v>
      </c>
      <c r="AE118" s="1">
        <v>8.7210648148148148E-2</v>
      </c>
      <c r="AF118" s="1">
        <f>SUM(Table1[[#This Row],[T1]],Table1[[#This Row],[68,1 км]])</f>
        <v>0.12001157407407408</v>
      </c>
      <c r="AG118" s="1">
        <v>9.0752314814814813E-2</v>
      </c>
      <c r="AH118" s="1">
        <f>SUM(Table1[[#This Row],[T1]],Table1[[#This Row],[70,9 км]])</f>
        <v>0.12355324074074074</v>
      </c>
      <c r="AI118" s="1">
        <v>9.5879629629629634E-2</v>
      </c>
      <c r="AJ118" s="1">
        <f>SUM(Table1[[#This Row],[T1]],Table1[[#This Row],[74,9 км]])</f>
        <v>0.12868055555555558</v>
      </c>
      <c r="AK118" s="1">
        <v>0.10854166666666666</v>
      </c>
      <c r="AL118" s="1">
        <f>SUM(Table1[[#This Row],[T1]],Table1[[#This Row],[84,1 км]])</f>
        <v>0.14134259259259258</v>
      </c>
      <c r="AM118" s="1">
        <v>0.11148148148148147</v>
      </c>
      <c r="AN118" s="1">
        <f>SUM(Table1[[#This Row],[T1]],Table1[[#This Row],[86,6 км]])</f>
        <v>0.14428240740740739</v>
      </c>
      <c r="AO118" s="1">
        <v>0.11498842592592594</v>
      </c>
      <c r="AP118" s="1">
        <f>SUM(Table1[[#This Row],[T1]],Table1[[#This Row],[90 км]])</f>
        <v>0.14778935185185188</v>
      </c>
      <c r="AQ118" s="1">
        <v>0.14778935185185185</v>
      </c>
      <c r="AR118" s="1">
        <v>0.14922453703703703</v>
      </c>
      <c r="AS118" s="1">
        <v>4.4212962962962956E-3</v>
      </c>
      <c r="AT118" s="1">
        <f>SUM(Table1[[#This Row],[T2]],Table1[[#This Row],[1 км]])</f>
        <v>0.15364583333333331</v>
      </c>
      <c r="AU118" s="1">
        <v>1.486111111111111E-2</v>
      </c>
      <c r="AV118" s="1">
        <f>SUM(Table1[[#This Row],[T2]],Table1[[#This Row],[3,5 км]])</f>
        <v>0.16408564814814813</v>
      </c>
      <c r="AW118" s="1">
        <v>2.2349537037037032E-2</v>
      </c>
      <c r="AX118" s="1">
        <f>SUM(Table1[[#This Row],[T2]],Table1[[#This Row],[6 км]])</f>
        <v>0.17157407407407407</v>
      </c>
      <c r="AY118" s="1">
        <v>3.0289351851851855E-2</v>
      </c>
      <c r="AZ118" s="1">
        <f>SUM(Table1[[#This Row],[T2]],Table1[[#This Row],[8,5 км]])</f>
        <v>0.17951388888888889</v>
      </c>
      <c r="BA118" s="1">
        <v>3.5949074074074071E-2</v>
      </c>
      <c r="BB118" s="1">
        <f>SUM(Table1[[#This Row],[T2]],Table1[[#This Row],[10,5 км]])</f>
        <v>0.18517361111111111</v>
      </c>
      <c r="BC118" s="1">
        <v>4.0682870370370376E-2</v>
      </c>
      <c r="BD118" s="1">
        <f>SUM(Table1[[#This Row],[T2]],Table1[[#This Row],[11,5 км]])</f>
        <v>0.18990740740740741</v>
      </c>
      <c r="BE118" s="1">
        <v>5.1863425925925931E-2</v>
      </c>
      <c r="BF118" s="1">
        <f>SUM(Table1[[#This Row],[T2]],Table1[[#This Row],[14 км]])</f>
        <v>0.20108796296296297</v>
      </c>
      <c r="BG118" s="1">
        <v>6.0162037037037042E-2</v>
      </c>
      <c r="BH118" s="1">
        <f>SUM(Table1[[#This Row],[T2]],Table1[[#This Row],[16,5 км]])</f>
        <v>0.20938657407407407</v>
      </c>
      <c r="BI118" s="1">
        <v>6.8379629629629637E-2</v>
      </c>
      <c r="BJ118" s="1">
        <f>SUM(Table1[[#This Row],[T2]],Table1[[#This Row],[19 км]])</f>
        <v>0.21760416666666665</v>
      </c>
      <c r="BK118" s="1">
        <v>7.4050925925925923E-2</v>
      </c>
      <c r="BL118" s="1">
        <f>SUM(Table1[[#This Row],[T2]],Table1[[#This Row],[Финиш]])</f>
        <v>0.22327546296296297</v>
      </c>
      <c r="BM118" s="1">
        <v>0.22328703703703703</v>
      </c>
      <c r="BN118" s="1">
        <v>0</v>
      </c>
      <c r="BO118" s="1">
        <f>Table1[[#This Row],[Плавание]]-Table1[[#Totals],[Плавание]]</f>
        <v>1.1736111111111114E-2</v>
      </c>
      <c r="BP118" s="1">
        <f>Table1[[#This Row],[T1]]-Table1[[#Totals],[T1]]</f>
        <v>1.4143518518518521E-2</v>
      </c>
      <c r="BQ118" s="1">
        <f>Table1[[#This Row],[16 км_]]-Table1[[#Totals],[16 км_]]</f>
        <v>1.7986111111111112E-2</v>
      </c>
      <c r="BR118" s="1">
        <f>Table1[[#This Row],[18,5 км_]]-Table1[[#Totals],[18,5 км_]]</f>
        <v>1.8449074074074076E-2</v>
      </c>
      <c r="BS118" s="1">
        <f>Table1[[#This Row],[22,7 км_]]-Table1[[#Totals],[22,7 км_]]</f>
        <v>1.9490740740740739E-2</v>
      </c>
      <c r="BT118" s="1">
        <f>Table1[[#This Row],[38,7 км_]]-Table1[[#Totals],[38,7 км_]]</f>
        <v>2.3506944444444441E-2</v>
      </c>
      <c r="BU118" s="1">
        <f>Table1[[#This Row],[41,2 км_]]-Table1[[#Totals],[41,2 км_]]</f>
        <v>2.387731481481481E-2</v>
      </c>
      <c r="BV118" s="1">
        <f>Table1[[#This Row],[45,4 км_]]-Table1[[#Totals],[45,4 км_]]</f>
        <v>2.4988425925925942E-2</v>
      </c>
      <c r="BW118" s="1">
        <f>Table1[[#This Row],[48,2 км_]]-Table1[[#Totals],[48,2 км_]]</f>
        <v>2.5717592592592597E-2</v>
      </c>
      <c r="BX118" s="1">
        <f>Table1[[#This Row],[52,2 км_]]-Table1[[#Totals],[52,2 км_]]</f>
        <v>2.674768518518518E-2</v>
      </c>
      <c r="BY118" s="1">
        <f>Table1[[#This Row],[61,4 км_]]-Table1[[#Totals],[61,4 км_]]</f>
        <v>2.9826388888888875E-2</v>
      </c>
      <c r="BZ118" s="1">
        <f>Table1[[#This Row],[63,9 км_]]-Table1[[#Totals],[63,9 км_]]</f>
        <v>3.0277777777777778E-2</v>
      </c>
      <c r="CA118" s="1">
        <f>Table1[[#This Row],[68,1 км_]]-Table1[[#Totals],[68,1 км_]]</f>
        <v>3.1423611111111124E-2</v>
      </c>
      <c r="CB118" s="1">
        <f>Table1[[#This Row],[70,9 км_]]-Table1[[#Totals],[70,9 км_]]</f>
        <v>3.2083333333333339E-2</v>
      </c>
      <c r="CC118" s="1">
        <f>Table1[[#This Row],[74,9 км_]]-Table1[[#Totals],[74,9 км_]]</f>
        <v>3.2974537037037066E-2</v>
      </c>
      <c r="CD118" s="1">
        <f>Table1[[#This Row],[84,1 км_]]-Table1[[#Totals],[84,1 км_]]</f>
        <v>3.5023148148148137E-2</v>
      </c>
      <c r="CE118" s="1">
        <f>Table1[[#This Row],[86,6 км_]]-Table1[[#Totals],[86,6 км_]]</f>
        <v>3.5636574074074057E-2</v>
      </c>
      <c r="CF118" s="1">
        <f>Table1[[#This Row],[90 км_]]-Table1[[#Totals],[90 км_]]</f>
        <v>3.6435185185185209E-2</v>
      </c>
      <c r="CG118" s="1">
        <f>Table1[[#This Row],[T2]]-Table1[[#Totals],[T2]]</f>
        <v>3.6678240740740733E-2</v>
      </c>
      <c r="CH118" s="1">
        <f>Table1[[#This Row],[1 км_]]-Table1[[#Totals],[1 км_]]</f>
        <v>3.7789351851851838E-2</v>
      </c>
      <c r="CI118" s="1">
        <f>Table1[[#This Row],[3,5 км_]]-Table1[[#Totals],[3,5 км_]]</f>
        <v>4.0613425925925914E-2</v>
      </c>
      <c r="CJ118" s="1">
        <f>Table1[[#This Row],[6 км_]]-Table1[[#Totals],[6 км_]]</f>
        <v>4.2858796296296298E-2</v>
      </c>
      <c r="CK118" s="1">
        <f>Table1[[#This Row],[8,5 км_]]-Table1[[#Totals],[8,5 км_]]</f>
        <v>4.5104166666666667E-2</v>
      </c>
      <c r="CL118" s="1">
        <f>Table1[[#This Row],[10,5 км_]]-Table1[[#Totals],[10,5 км_]]</f>
        <v>4.6793981481481478E-2</v>
      </c>
      <c r="CM118" s="1">
        <f>Table1[[#This Row],[11,5 км_]]-Table1[[#Totals],[11,5 км_]]</f>
        <v>4.8136574074074068E-2</v>
      </c>
      <c r="CN118" s="1">
        <f>Table1[[#This Row],[14 км_]]-Table1[[#Totals],[14 км_]]</f>
        <v>5.1608796296296305E-2</v>
      </c>
      <c r="CO118" s="1">
        <f>Table1[[#This Row],[16,5 км_]]-Table1[[#Totals],[16,5 км_]]</f>
        <v>5.4386574074074073E-2</v>
      </c>
      <c r="CP118" s="1">
        <f>Table1[[#This Row],[19 км_]]-Table1[[#Totals],[19 км_]]</f>
        <v>5.6608796296296282E-2</v>
      </c>
      <c r="CQ118" s="1">
        <f>Table1[[#This Row],[21,1 км_]]-Table1[[#Totals],[21,1 км_]]</f>
        <v>5.7939814814814805E-2</v>
      </c>
    </row>
    <row r="119" spans="1:95" x14ac:dyDescent="0.2">
      <c r="A119">
        <v>118</v>
      </c>
      <c r="B119">
        <v>37</v>
      </c>
      <c r="C119" t="s">
        <v>167</v>
      </c>
      <c r="D119" t="s">
        <v>125</v>
      </c>
      <c r="E119">
        <v>40</v>
      </c>
      <c r="F119" t="s">
        <v>41</v>
      </c>
      <c r="G119" t="s">
        <v>53</v>
      </c>
      <c r="H119" t="s">
        <v>54</v>
      </c>
      <c r="I119" s="1">
        <v>2.4143518518518519E-2</v>
      </c>
      <c r="J119" s="1">
        <v>2.585648148148148E-2</v>
      </c>
      <c r="K119" s="1">
        <v>2.1446759259259259E-2</v>
      </c>
      <c r="L119" s="1">
        <f>SUM(Table1[[#This Row],[T1]],Table1[[#This Row],[16 км]])</f>
        <v>4.7303240740740743E-2</v>
      </c>
      <c r="M119" s="1">
        <v>2.4351851851851857E-2</v>
      </c>
      <c r="N119" s="1">
        <f>SUM(Table1[[#This Row],[T1]],Table1[[#This Row],[18,5 км]])</f>
        <v>5.0208333333333341E-2</v>
      </c>
      <c r="O119" s="1">
        <v>2.9629629629629627E-2</v>
      </c>
      <c r="P119" s="1">
        <f>SUM(Table1[[#This Row],[T1]],Table1[[#This Row],[22,7 км]])</f>
        <v>5.5486111111111111E-2</v>
      </c>
      <c r="Q119" s="1">
        <v>5.0231481481481481E-2</v>
      </c>
      <c r="R119" s="1">
        <f>SUM(Table1[[#This Row],[T1]],Table1[[#This Row],[38,7 км]])</f>
        <v>7.6087962962962968E-2</v>
      </c>
      <c r="S119" s="1">
        <v>5.3078703703703704E-2</v>
      </c>
      <c r="T119" s="1">
        <f>SUM(Table1[[#This Row],[T1]],Table1[[#This Row],[41,2 км]])</f>
        <v>7.8935185185185192E-2</v>
      </c>
      <c r="U119" s="1">
        <v>5.8437499999999996E-2</v>
      </c>
      <c r="V119" s="1">
        <f>SUM(Table1[[#This Row],[T1]],Table1[[#This Row],[45,4 км]])</f>
        <v>8.4293981481481484E-2</v>
      </c>
      <c r="W119" s="1">
        <v>6.1886574074074073E-2</v>
      </c>
      <c r="X119" s="1">
        <f>SUM(Table1[[#This Row],[T1]],Table1[[#This Row],[48,2 км]])</f>
        <v>8.774305555555556E-2</v>
      </c>
      <c r="Y119" s="1">
        <v>6.6840277777777776E-2</v>
      </c>
      <c r="Z119" s="1">
        <f>SUM(Table1[[#This Row],[T1]],Table1[[#This Row],[52,2 км]])</f>
        <v>9.2696759259259257E-2</v>
      </c>
      <c r="AA119" s="1">
        <v>7.9722222222222222E-2</v>
      </c>
      <c r="AB119" s="1">
        <f>SUM(Table1[[#This Row],[T1]],Table1[[#This Row],[61,4 км]])</f>
        <v>0.1055787037037037</v>
      </c>
      <c r="AC119" s="1">
        <v>8.261574074074074E-2</v>
      </c>
      <c r="AD119" s="1">
        <f>SUM(Table1[[#This Row],[T1]],Table1[[#This Row],[63,9 км]])</f>
        <v>0.10847222222222222</v>
      </c>
      <c r="AE119" s="1">
        <v>8.8078703703703701E-2</v>
      </c>
      <c r="AF119" s="1">
        <f>SUM(Table1[[#This Row],[T1]],Table1[[#This Row],[68,1 км]])</f>
        <v>0.11393518518518518</v>
      </c>
      <c r="AG119" s="1">
        <v>9.1643518518518527E-2</v>
      </c>
      <c r="AH119" s="1">
        <f>SUM(Table1[[#This Row],[T1]],Table1[[#This Row],[70,9 км]])</f>
        <v>0.11750000000000001</v>
      </c>
      <c r="AI119" s="1">
        <v>9.673611111111112E-2</v>
      </c>
      <c r="AJ119" s="1">
        <f>SUM(Table1[[#This Row],[T1]],Table1[[#This Row],[74,9 км]])</f>
        <v>0.1225925925925926</v>
      </c>
      <c r="AK119" s="1">
        <v>0.10998842592592593</v>
      </c>
      <c r="AL119" s="1">
        <f>SUM(Table1[[#This Row],[T1]],Table1[[#This Row],[84,1 км]])</f>
        <v>0.1358449074074074</v>
      </c>
      <c r="AM119" s="1">
        <v>0.11295138888888889</v>
      </c>
      <c r="AN119" s="1">
        <f>SUM(Table1[[#This Row],[T1]],Table1[[#This Row],[86,6 км]])</f>
        <v>0.13880787037037037</v>
      </c>
      <c r="AO119" s="1">
        <v>0.11649305555555556</v>
      </c>
      <c r="AP119" s="1">
        <f>SUM(Table1[[#This Row],[T1]],Table1[[#This Row],[90 км]])</f>
        <v>0.14234953703703704</v>
      </c>
      <c r="AQ119" s="1">
        <v>0.14233796296296297</v>
      </c>
      <c r="AR119" s="1">
        <v>0.14395833333333333</v>
      </c>
      <c r="AS119" s="1">
        <v>4.8958333333333328E-3</v>
      </c>
      <c r="AT119" s="1">
        <f>SUM(Table1[[#This Row],[T2]],Table1[[#This Row],[1 км]])</f>
        <v>0.14885416666666665</v>
      </c>
      <c r="AU119" s="1">
        <v>1.6122685185185184E-2</v>
      </c>
      <c r="AV119" s="1">
        <f>SUM(Table1[[#This Row],[T2]],Table1[[#This Row],[3,5 км]])</f>
        <v>0.16008101851851853</v>
      </c>
      <c r="AW119" s="1">
        <v>2.4328703703703703E-2</v>
      </c>
      <c r="AX119" s="1">
        <f>SUM(Table1[[#This Row],[T2]],Table1[[#This Row],[6 км]])</f>
        <v>0.16828703703703704</v>
      </c>
      <c r="AY119" s="1">
        <v>3.2708333333333332E-2</v>
      </c>
      <c r="AZ119" s="1">
        <f>SUM(Table1[[#This Row],[T2]],Table1[[#This Row],[8,5 км]])</f>
        <v>0.17666666666666667</v>
      </c>
      <c r="BA119" s="1">
        <v>3.8576388888888889E-2</v>
      </c>
      <c r="BB119" s="1">
        <f>SUM(Table1[[#This Row],[T2]],Table1[[#This Row],[10,5 км]])</f>
        <v>0.18253472222222222</v>
      </c>
      <c r="BC119" s="1">
        <v>4.3622685185185188E-2</v>
      </c>
      <c r="BD119" s="1">
        <f>SUM(Table1[[#This Row],[T2]],Table1[[#This Row],[11,5 км]])</f>
        <v>0.18758101851851852</v>
      </c>
      <c r="BE119" s="1">
        <v>5.5208333333333331E-2</v>
      </c>
      <c r="BF119" s="1">
        <f>SUM(Table1[[#This Row],[T2]],Table1[[#This Row],[14 км]])</f>
        <v>0.19916666666666666</v>
      </c>
      <c r="BG119" s="1">
        <v>6.368055555555556E-2</v>
      </c>
      <c r="BH119" s="1">
        <f>SUM(Table1[[#This Row],[T2]],Table1[[#This Row],[16,5 км]])</f>
        <v>0.20763888888888887</v>
      </c>
      <c r="BI119" s="1">
        <v>7.2939814814814818E-2</v>
      </c>
      <c r="BJ119" s="1">
        <f>SUM(Table1[[#This Row],[T2]],Table1[[#This Row],[19 км]])</f>
        <v>0.21689814814814815</v>
      </c>
      <c r="BK119" s="1">
        <v>7.9548611111111112E-2</v>
      </c>
      <c r="BL119" s="1">
        <f>SUM(Table1[[#This Row],[T2]],Table1[[#This Row],[Финиш]])</f>
        <v>0.22350694444444444</v>
      </c>
      <c r="BM119" s="1">
        <v>0.22350694444444444</v>
      </c>
      <c r="BN119" s="1">
        <v>0</v>
      </c>
      <c r="BO119" s="1">
        <f>Table1[[#This Row],[Плавание]]-Table1[[#Totals],[Плавание]]</f>
        <v>6.5393518518518517E-3</v>
      </c>
      <c r="BP119" s="1">
        <f>Table1[[#This Row],[T1]]-Table1[[#Totals],[T1]]</f>
        <v>7.199074074074073E-3</v>
      </c>
      <c r="BQ119" s="1">
        <f>Table1[[#This Row],[16 км_]]-Table1[[#Totals],[16 км_]]</f>
        <v>1.1736111111111114E-2</v>
      </c>
      <c r="BR119" s="1">
        <f>Table1[[#This Row],[18,5 км_]]-Table1[[#Totals],[18,5 км_]]</f>
        <v>1.2291666666666673E-2</v>
      </c>
      <c r="BS119" s="1">
        <f>Table1[[#This Row],[22,7 км_]]-Table1[[#Totals],[22,7 км_]]</f>
        <v>1.3449074074074072E-2</v>
      </c>
      <c r="BT119" s="1">
        <f>Table1[[#This Row],[38,7 км_]]-Table1[[#Totals],[38,7 км_]]</f>
        <v>1.7500000000000002E-2</v>
      </c>
      <c r="BU119" s="1">
        <f>Table1[[#This Row],[41,2 км_]]-Table1[[#Totals],[41,2 км_]]</f>
        <v>1.7986111111111119E-2</v>
      </c>
      <c r="BV119" s="1">
        <f>Table1[[#This Row],[45,4 км_]]-Table1[[#Totals],[45,4 км_]]</f>
        <v>1.9131944444444451E-2</v>
      </c>
      <c r="BW119" s="1">
        <f>Table1[[#This Row],[48,2 км_]]-Table1[[#Totals],[48,2 км_]]</f>
        <v>1.9895833333333335E-2</v>
      </c>
      <c r="BX119" s="1">
        <f>Table1[[#This Row],[52,2 км_]]-Table1[[#Totals],[52,2 км_]]</f>
        <v>2.0879629629629623E-2</v>
      </c>
      <c r="BY119" s="1">
        <f>Table1[[#This Row],[61,4 км_]]-Table1[[#Totals],[61,4 км_]]</f>
        <v>2.3807870370370354E-2</v>
      </c>
      <c r="BZ119" s="1">
        <f>Table1[[#This Row],[63,9 км_]]-Table1[[#Totals],[63,9 км_]]</f>
        <v>2.4305555555555552E-2</v>
      </c>
      <c r="CA119" s="1">
        <f>Table1[[#This Row],[68,1 км_]]-Table1[[#Totals],[68,1 км_]]</f>
        <v>2.5347222222222229E-2</v>
      </c>
      <c r="CB119" s="1">
        <f>Table1[[#This Row],[70,9 км_]]-Table1[[#Totals],[70,9 км_]]</f>
        <v>2.6030092592592605E-2</v>
      </c>
      <c r="CC119" s="1">
        <f>Table1[[#This Row],[74,9 км_]]-Table1[[#Totals],[74,9 км_]]</f>
        <v>2.6886574074074091E-2</v>
      </c>
      <c r="CD119" s="1">
        <f>Table1[[#This Row],[84,1 км_]]-Table1[[#Totals],[84,1 км_]]</f>
        <v>2.9525462962962962E-2</v>
      </c>
      <c r="CE119" s="1">
        <f>Table1[[#This Row],[86,6 км_]]-Table1[[#Totals],[86,6 км_]]</f>
        <v>3.0162037037037043E-2</v>
      </c>
      <c r="CF119" s="1">
        <f>Table1[[#This Row],[90 км_]]-Table1[[#Totals],[90 км_]]</f>
        <v>3.0995370370370368E-2</v>
      </c>
      <c r="CG119" s="1">
        <f>Table1[[#This Row],[T2]]-Table1[[#Totals],[T2]]</f>
        <v>3.141203703703703E-2</v>
      </c>
      <c r="CH119" s="1">
        <f>Table1[[#This Row],[1 км_]]-Table1[[#Totals],[1 км_]]</f>
        <v>3.2997685185185172E-2</v>
      </c>
      <c r="CI119" s="1">
        <f>Table1[[#This Row],[3,5 км_]]-Table1[[#Totals],[3,5 км_]]</f>
        <v>3.6608796296296306E-2</v>
      </c>
      <c r="CJ119" s="1">
        <f>Table1[[#This Row],[6 км_]]-Table1[[#Totals],[6 км_]]</f>
        <v>3.9571759259259265E-2</v>
      </c>
      <c r="CK119" s="1">
        <f>Table1[[#This Row],[8,5 км_]]-Table1[[#Totals],[8,5 км_]]</f>
        <v>4.2256944444444444E-2</v>
      </c>
      <c r="CL119" s="1">
        <f>Table1[[#This Row],[10,5 км_]]-Table1[[#Totals],[10,5 км_]]</f>
        <v>4.4155092592592593E-2</v>
      </c>
      <c r="CM119" s="1">
        <f>Table1[[#This Row],[11,5 км_]]-Table1[[#Totals],[11,5 км_]]</f>
        <v>4.5810185185185176E-2</v>
      </c>
      <c r="CN119" s="1">
        <f>Table1[[#This Row],[14 км_]]-Table1[[#Totals],[14 км_]]</f>
        <v>4.9687499999999996E-2</v>
      </c>
      <c r="CO119" s="1">
        <f>Table1[[#This Row],[16,5 км_]]-Table1[[#Totals],[16,5 км_]]</f>
        <v>5.2638888888888874E-2</v>
      </c>
      <c r="CP119" s="1">
        <f>Table1[[#This Row],[19 км_]]-Table1[[#Totals],[19 км_]]</f>
        <v>5.5902777777777773E-2</v>
      </c>
      <c r="CQ119" s="1">
        <f>Table1[[#This Row],[21,1 км_]]-Table1[[#Totals],[21,1 км_]]</f>
        <v>5.8171296296296277E-2</v>
      </c>
    </row>
    <row r="120" spans="1:95" x14ac:dyDescent="0.2">
      <c r="A120">
        <v>119</v>
      </c>
      <c r="B120">
        <v>56</v>
      </c>
      <c r="C120" t="s">
        <v>245</v>
      </c>
      <c r="D120" t="s">
        <v>134</v>
      </c>
      <c r="E120">
        <v>55</v>
      </c>
      <c r="F120" t="s">
        <v>41</v>
      </c>
      <c r="G120" t="s">
        <v>53</v>
      </c>
      <c r="H120" t="s">
        <v>154</v>
      </c>
      <c r="I120" s="1">
        <v>2.2395833333333334E-2</v>
      </c>
      <c r="J120" s="1">
        <v>2.4710648148148148E-2</v>
      </c>
      <c r="K120" s="1">
        <v>2.1076388888888891E-2</v>
      </c>
      <c r="L120" s="1">
        <f>SUM(Table1[[#This Row],[T1]],Table1[[#This Row],[16 км]])</f>
        <v>4.5787037037037043E-2</v>
      </c>
      <c r="M120" s="1">
        <v>2.4016203703703706E-2</v>
      </c>
      <c r="N120" s="1">
        <f>SUM(Table1[[#This Row],[T1]],Table1[[#This Row],[18,5 км]])</f>
        <v>4.8726851851851855E-2</v>
      </c>
      <c r="O120" s="1">
        <v>2.9351851851851851E-2</v>
      </c>
      <c r="P120" s="1">
        <f>SUM(Table1[[#This Row],[T1]],Table1[[#This Row],[22,7 км]])</f>
        <v>5.4062499999999999E-2</v>
      </c>
      <c r="Q120" s="1">
        <v>5.0358796296296297E-2</v>
      </c>
      <c r="R120" s="1">
        <f>SUM(Table1[[#This Row],[T1]],Table1[[#This Row],[38,7 км]])</f>
        <v>7.5069444444444439E-2</v>
      </c>
      <c r="S120" s="1">
        <v>5.3240740740740734E-2</v>
      </c>
      <c r="T120" s="1">
        <f>SUM(Table1[[#This Row],[T1]],Table1[[#This Row],[41,2 км]])</f>
        <v>7.795138888888889E-2</v>
      </c>
      <c r="U120" s="1">
        <v>5.8923611111111107E-2</v>
      </c>
      <c r="V120" s="1">
        <f>SUM(Table1[[#This Row],[T1]],Table1[[#This Row],[45,4 км]])</f>
        <v>8.3634259259259255E-2</v>
      </c>
      <c r="W120" s="1">
        <v>6.2372685185185184E-2</v>
      </c>
      <c r="X120" s="1">
        <f>SUM(Table1[[#This Row],[T1]],Table1[[#This Row],[48,2 км]])</f>
        <v>8.7083333333333332E-2</v>
      </c>
      <c r="Y120" s="1">
        <v>6.7546296296296285E-2</v>
      </c>
      <c r="Z120" s="1">
        <f>SUM(Table1[[#This Row],[T1]],Table1[[#This Row],[52,2 км]])</f>
        <v>9.2256944444444433E-2</v>
      </c>
      <c r="AA120" s="1">
        <v>8.0787037037037032E-2</v>
      </c>
      <c r="AB120" s="1">
        <f>SUM(Table1[[#This Row],[T1]],Table1[[#This Row],[61,4 км]])</f>
        <v>0.10549768518518518</v>
      </c>
      <c r="AC120" s="1">
        <v>8.3738425925925938E-2</v>
      </c>
      <c r="AD120" s="1">
        <f>SUM(Table1[[#This Row],[T1]],Table1[[#This Row],[63,9 км]])</f>
        <v>0.10844907407407409</v>
      </c>
      <c r="AE120" s="1">
        <v>8.9305555555555569E-2</v>
      </c>
      <c r="AF120" s="1">
        <f>SUM(Table1[[#This Row],[T1]],Table1[[#This Row],[68,1 км]])</f>
        <v>0.11401620370370372</v>
      </c>
      <c r="AG120" s="1">
        <v>9.2824074074074073E-2</v>
      </c>
      <c r="AH120" s="1">
        <f>SUM(Table1[[#This Row],[T1]],Table1[[#This Row],[70,9 км]])</f>
        <v>0.11753472222222222</v>
      </c>
      <c r="AI120" s="1">
        <v>9.8032407407407415E-2</v>
      </c>
      <c r="AJ120" s="1">
        <f>SUM(Table1[[#This Row],[T1]],Table1[[#This Row],[74,9 км]])</f>
        <v>0.12274305555555556</v>
      </c>
      <c r="AK120" s="1">
        <v>0.11155092592592593</v>
      </c>
      <c r="AL120" s="1">
        <f>SUM(Table1[[#This Row],[T1]],Table1[[#This Row],[84,1 км]])</f>
        <v>0.13626157407407408</v>
      </c>
      <c r="AM120" s="1">
        <v>0.11459490740740741</v>
      </c>
      <c r="AN120" s="1">
        <f>SUM(Table1[[#This Row],[T1]],Table1[[#This Row],[86,6 км]])</f>
        <v>0.13930555555555557</v>
      </c>
      <c r="AO120" s="1">
        <v>0.11842592592592593</v>
      </c>
      <c r="AP120" s="1">
        <f>SUM(Table1[[#This Row],[T1]],Table1[[#This Row],[90 км]])</f>
        <v>0.1431365740740741</v>
      </c>
      <c r="AQ120" s="1">
        <v>0.14313657407407407</v>
      </c>
      <c r="AR120" s="1">
        <v>0.14313657407407407</v>
      </c>
      <c r="AS120" s="1">
        <v>6.6550925925925935E-3</v>
      </c>
      <c r="AT120" s="1">
        <f>SUM(Table1[[#This Row],[T2]],Table1[[#This Row],[1 км]])</f>
        <v>0.14979166666666666</v>
      </c>
      <c r="AU120" s="1">
        <v>1.7615740740740741E-2</v>
      </c>
      <c r="AV120" s="1">
        <f>SUM(Table1[[#This Row],[T2]],Table1[[#This Row],[3,5 км]])</f>
        <v>0.16075231481481481</v>
      </c>
      <c r="AW120" s="1">
        <v>2.5891203703703704E-2</v>
      </c>
      <c r="AX120" s="1">
        <f>SUM(Table1[[#This Row],[T2]],Table1[[#This Row],[6 км]])</f>
        <v>0.16902777777777778</v>
      </c>
      <c r="AY120" s="1">
        <v>3.4652777777777775E-2</v>
      </c>
      <c r="AZ120" s="1">
        <f>SUM(Table1[[#This Row],[T2]],Table1[[#This Row],[8,5 км]])</f>
        <v>0.17778935185185185</v>
      </c>
      <c r="BA120" s="1">
        <v>4.0763888888888891E-2</v>
      </c>
      <c r="BB120" s="1">
        <f>SUM(Table1[[#This Row],[T2]],Table1[[#This Row],[10,5 км]])</f>
        <v>0.18390046296296297</v>
      </c>
      <c r="BC120" s="1">
        <v>4.5925925925925926E-2</v>
      </c>
      <c r="BD120" s="1">
        <f>SUM(Table1[[#This Row],[T2]],Table1[[#This Row],[11,5 км]])</f>
        <v>0.18906249999999999</v>
      </c>
      <c r="BE120" s="1">
        <v>5.7476851851851855E-2</v>
      </c>
      <c r="BF120" s="1">
        <f>SUM(Table1[[#This Row],[T2]],Table1[[#This Row],[14 км]])</f>
        <v>0.20061342592592593</v>
      </c>
      <c r="BG120" s="1">
        <v>6.5752314814814819E-2</v>
      </c>
      <c r="BH120" s="1">
        <f>SUM(Table1[[#This Row],[T2]],Table1[[#This Row],[16,5 км]])</f>
        <v>0.2088888888888889</v>
      </c>
      <c r="BI120" s="1">
        <v>7.4618055555555562E-2</v>
      </c>
      <c r="BJ120" s="1">
        <f>SUM(Table1[[#This Row],[T2]],Table1[[#This Row],[19 км]])</f>
        <v>0.21775462962962963</v>
      </c>
      <c r="BK120" s="1">
        <v>8.0659722222222216E-2</v>
      </c>
      <c r="BL120" s="1">
        <f>SUM(Table1[[#This Row],[T2]],Table1[[#This Row],[Финиш]])</f>
        <v>0.22379629629629627</v>
      </c>
      <c r="BM120" s="1">
        <v>0.2237962962962963</v>
      </c>
      <c r="BN120" s="1">
        <v>0</v>
      </c>
      <c r="BO120" s="1">
        <f>Table1[[#This Row],[Плавание]]-Table1[[#Totals],[Плавание]]</f>
        <v>4.7916666666666663E-3</v>
      </c>
      <c r="BP120" s="1">
        <f>Table1[[#This Row],[T1]]-Table1[[#Totals],[T1]]</f>
        <v>6.053240740740741E-3</v>
      </c>
      <c r="BQ120" s="1">
        <f>Table1[[#This Row],[16 км_]]-Table1[[#Totals],[16 км_]]</f>
        <v>1.0219907407407414E-2</v>
      </c>
      <c r="BR120" s="1">
        <f>Table1[[#This Row],[18,5 км_]]-Table1[[#Totals],[18,5 км_]]</f>
        <v>1.0810185185185187E-2</v>
      </c>
      <c r="BS120" s="1">
        <f>Table1[[#This Row],[22,7 км_]]-Table1[[#Totals],[22,7 км_]]</f>
        <v>1.202546296296296E-2</v>
      </c>
      <c r="BT120" s="1">
        <f>Table1[[#This Row],[38,7 км_]]-Table1[[#Totals],[38,7 км_]]</f>
        <v>1.6481481481481472E-2</v>
      </c>
      <c r="BU120" s="1">
        <f>Table1[[#This Row],[41,2 км_]]-Table1[[#Totals],[41,2 км_]]</f>
        <v>1.7002314814814817E-2</v>
      </c>
      <c r="BV120" s="1">
        <f>Table1[[#This Row],[45,4 км_]]-Table1[[#Totals],[45,4 км_]]</f>
        <v>1.8472222222222223E-2</v>
      </c>
      <c r="BW120" s="1">
        <f>Table1[[#This Row],[48,2 км_]]-Table1[[#Totals],[48,2 км_]]</f>
        <v>1.9236111111111107E-2</v>
      </c>
      <c r="BX120" s="1">
        <f>Table1[[#This Row],[52,2 км_]]-Table1[[#Totals],[52,2 км_]]</f>
        <v>2.04398148148148E-2</v>
      </c>
      <c r="BY120" s="1">
        <f>Table1[[#This Row],[61,4 км_]]-Table1[[#Totals],[61,4 км_]]</f>
        <v>2.3726851851851832E-2</v>
      </c>
      <c r="BZ120" s="1">
        <f>Table1[[#This Row],[63,9 км_]]-Table1[[#Totals],[63,9 км_]]</f>
        <v>2.4282407407407419E-2</v>
      </c>
      <c r="CA120" s="1">
        <f>Table1[[#This Row],[68,1 км_]]-Table1[[#Totals],[68,1 км_]]</f>
        <v>2.5428240740740765E-2</v>
      </c>
      <c r="CB120" s="1">
        <f>Table1[[#This Row],[70,9 км_]]-Table1[[#Totals],[70,9 км_]]</f>
        <v>2.6064814814814818E-2</v>
      </c>
      <c r="CC120" s="1">
        <f>Table1[[#This Row],[74,9 км_]]-Table1[[#Totals],[74,9 км_]]</f>
        <v>2.7037037037037054E-2</v>
      </c>
      <c r="CD120" s="1">
        <f>Table1[[#This Row],[84,1 км_]]-Table1[[#Totals],[84,1 км_]]</f>
        <v>2.9942129629629638E-2</v>
      </c>
      <c r="CE120" s="1">
        <f>Table1[[#This Row],[86,6 км_]]-Table1[[#Totals],[86,6 км_]]</f>
        <v>3.0659722222222241E-2</v>
      </c>
      <c r="CF120" s="1">
        <f>Table1[[#This Row],[90 км_]]-Table1[[#Totals],[90 км_]]</f>
        <v>3.1782407407407426E-2</v>
      </c>
      <c r="CG120" s="1">
        <f>Table1[[#This Row],[T2]]-Table1[[#Totals],[T2]]</f>
        <v>3.0590277777777772E-2</v>
      </c>
      <c r="CH120" s="1">
        <f>Table1[[#This Row],[1 км_]]-Table1[[#Totals],[1 км_]]</f>
        <v>3.3935185185185179E-2</v>
      </c>
      <c r="CI120" s="1">
        <f>Table1[[#This Row],[3,5 км_]]-Table1[[#Totals],[3,5 км_]]</f>
        <v>3.7280092592592587E-2</v>
      </c>
      <c r="CJ120" s="1">
        <f>Table1[[#This Row],[6 км_]]-Table1[[#Totals],[6 км_]]</f>
        <v>4.0312500000000001E-2</v>
      </c>
      <c r="CK120" s="1">
        <f>Table1[[#This Row],[8,5 км_]]-Table1[[#Totals],[8,5 км_]]</f>
        <v>4.3379629629629629E-2</v>
      </c>
      <c r="CL120" s="1">
        <f>Table1[[#This Row],[10,5 км_]]-Table1[[#Totals],[10,5 км_]]</f>
        <v>4.5520833333333344E-2</v>
      </c>
      <c r="CM120" s="1">
        <f>Table1[[#This Row],[11,5 км_]]-Table1[[#Totals],[11,5 км_]]</f>
        <v>4.7291666666666649E-2</v>
      </c>
      <c r="CN120" s="1">
        <f>Table1[[#This Row],[14 км_]]-Table1[[#Totals],[14 км_]]</f>
        <v>5.1134259259259268E-2</v>
      </c>
      <c r="CO120" s="1">
        <f>Table1[[#This Row],[16,5 км_]]-Table1[[#Totals],[16,5 км_]]</f>
        <v>5.3888888888888903E-2</v>
      </c>
      <c r="CP120" s="1">
        <f>Table1[[#This Row],[19 км_]]-Table1[[#Totals],[19 км_]]</f>
        <v>5.6759259259259259E-2</v>
      </c>
      <c r="CQ120" s="1">
        <f>Table1[[#This Row],[21,1 км_]]-Table1[[#Totals],[21,1 км_]]</f>
        <v>5.8460648148148109E-2</v>
      </c>
    </row>
    <row r="121" spans="1:95" x14ac:dyDescent="0.2">
      <c r="A121">
        <v>120</v>
      </c>
      <c r="B121">
        <v>163</v>
      </c>
      <c r="C121" t="s">
        <v>246</v>
      </c>
      <c r="D121" t="s">
        <v>247</v>
      </c>
      <c r="E121">
        <v>40</v>
      </c>
      <c r="F121" t="s">
        <v>41</v>
      </c>
      <c r="G121" t="s">
        <v>53</v>
      </c>
      <c r="H121" t="s">
        <v>200</v>
      </c>
      <c r="I121" s="1">
        <v>3.1504629629629625E-2</v>
      </c>
      <c r="J121" s="1">
        <v>3.4513888888888893E-2</v>
      </c>
      <c r="K121" s="1">
        <v>2.1666666666666667E-2</v>
      </c>
      <c r="L121" s="1">
        <f>SUM(Table1[[#This Row],[T1]],Table1[[#This Row],[16 км]])</f>
        <v>5.618055555555556E-2</v>
      </c>
      <c r="M121" s="1">
        <v>2.480324074074074E-2</v>
      </c>
      <c r="N121" s="1">
        <f>SUM(Table1[[#This Row],[T1]],Table1[[#This Row],[18,5 км]])</f>
        <v>5.9317129629629636E-2</v>
      </c>
      <c r="O121" s="1">
        <v>3.0138888888888885E-2</v>
      </c>
      <c r="P121" s="1">
        <f>SUM(Table1[[#This Row],[T1]],Table1[[#This Row],[22,7 км]])</f>
        <v>6.4652777777777781E-2</v>
      </c>
      <c r="Q121" s="1">
        <v>5.1712962962962961E-2</v>
      </c>
      <c r="R121" s="1">
        <f>SUM(Table1[[#This Row],[T1]],Table1[[#This Row],[38,7 км]])</f>
        <v>8.622685185185186E-2</v>
      </c>
      <c r="S121" s="1">
        <v>5.4664351851851846E-2</v>
      </c>
      <c r="T121" s="1">
        <f>SUM(Table1[[#This Row],[T1]],Table1[[#This Row],[41,2 км]])</f>
        <v>8.9178240740740738E-2</v>
      </c>
      <c r="U121" s="1">
        <v>6.0231481481481476E-2</v>
      </c>
      <c r="V121" s="1">
        <f>SUM(Table1[[#This Row],[T1]],Table1[[#This Row],[45,4 км]])</f>
        <v>9.4745370370370369E-2</v>
      </c>
      <c r="W121" s="1">
        <v>6.3819444444444443E-2</v>
      </c>
      <c r="X121" s="1">
        <f>SUM(Table1[[#This Row],[T1]],Table1[[#This Row],[48,2 км]])</f>
        <v>9.8333333333333328E-2</v>
      </c>
      <c r="Y121" s="1">
        <v>6.9120370370370374E-2</v>
      </c>
      <c r="Z121" s="1">
        <f>SUM(Table1[[#This Row],[T1]],Table1[[#This Row],[52,2 км]])</f>
        <v>0.10363425925925926</v>
      </c>
      <c r="AA121" s="1">
        <v>8.2743055555555556E-2</v>
      </c>
      <c r="AB121" s="1">
        <f>SUM(Table1[[#This Row],[T1]],Table1[[#This Row],[61,4 км]])</f>
        <v>0.11725694444444446</v>
      </c>
      <c r="AC121" s="1">
        <v>8.5787037037037037E-2</v>
      </c>
      <c r="AD121" s="1">
        <f>SUM(Table1[[#This Row],[T1]],Table1[[#This Row],[63,9 км]])</f>
        <v>0.12030092592592592</v>
      </c>
      <c r="AE121" s="1">
        <v>9.1423611111111122E-2</v>
      </c>
      <c r="AF121" s="1">
        <f>SUM(Table1[[#This Row],[T1]],Table1[[#This Row],[68,1 км]])</f>
        <v>0.12593750000000001</v>
      </c>
      <c r="AG121" s="1">
        <v>9.5034722222222215E-2</v>
      </c>
      <c r="AH121" s="1">
        <f>SUM(Table1[[#This Row],[T1]],Table1[[#This Row],[70,9 км]])</f>
        <v>0.1295486111111111</v>
      </c>
      <c r="AI121" s="1">
        <v>0.10041666666666667</v>
      </c>
      <c r="AJ121" s="1">
        <f>SUM(Table1[[#This Row],[T1]],Table1[[#This Row],[74,9 км]])</f>
        <v>0.13493055555555555</v>
      </c>
      <c r="AK121" s="1">
        <v>0.11457175925925926</v>
      </c>
      <c r="AL121" s="1">
        <f>SUM(Table1[[#This Row],[T1]],Table1[[#This Row],[84,1 км]])</f>
        <v>0.14908564814814815</v>
      </c>
      <c r="AM121" s="1">
        <v>0.11784722222222221</v>
      </c>
      <c r="AN121" s="1">
        <f>SUM(Table1[[#This Row],[T1]],Table1[[#This Row],[86,6 км]])</f>
        <v>0.15236111111111111</v>
      </c>
      <c r="AO121" s="1">
        <v>0.12178240740740741</v>
      </c>
      <c r="AP121" s="1">
        <f>SUM(Table1[[#This Row],[T1]],Table1[[#This Row],[90 км]])</f>
        <v>0.15629629629629629</v>
      </c>
      <c r="AQ121" s="1">
        <v>0.15629629629629629</v>
      </c>
      <c r="AR121" s="1">
        <v>0.15796296296296297</v>
      </c>
      <c r="AS121" s="1">
        <v>4.108796296296297E-3</v>
      </c>
      <c r="AT121" s="1">
        <f>SUM(Table1[[#This Row],[T2]],Table1[[#This Row],[1 км]])</f>
        <v>0.16207175925925926</v>
      </c>
      <c r="AU121" s="1">
        <v>1.3564814814814816E-2</v>
      </c>
      <c r="AV121" s="1">
        <f>SUM(Table1[[#This Row],[T2]],Table1[[#This Row],[3,5 км]])</f>
        <v>0.17152777777777778</v>
      </c>
      <c r="AW121" s="1">
        <v>2.0358796296296295E-2</v>
      </c>
      <c r="AX121" s="1">
        <f>SUM(Table1[[#This Row],[T2]],Table1[[#This Row],[6 км]])</f>
        <v>0.17832175925925928</v>
      </c>
      <c r="AY121" s="1">
        <v>2.7800925925925923E-2</v>
      </c>
      <c r="AZ121" s="1">
        <f>SUM(Table1[[#This Row],[T2]],Table1[[#This Row],[8,5 км]])</f>
        <v>0.1857638888888889</v>
      </c>
      <c r="BA121" s="1">
        <v>3.2893518518518523E-2</v>
      </c>
      <c r="BB121" s="1">
        <f>SUM(Table1[[#This Row],[T2]],Table1[[#This Row],[10,5 км]])</f>
        <v>0.19085648148148149</v>
      </c>
      <c r="BC121" s="1">
        <v>3.7187499999999998E-2</v>
      </c>
      <c r="BD121" s="1">
        <f>SUM(Table1[[#This Row],[T2]],Table1[[#This Row],[11,5 км]])</f>
        <v>0.19515046296296296</v>
      </c>
      <c r="BE121" s="1">
        <v>4.6793981481481478E-2</v>
      </c>
      <c r="BF121" s="1">
        <f>SUM(Table1[[#This Row],[T2]],Table1[[#This Row],[14 км]])</f>
        <v>0.20475694444444445</v>
      </c>
      <c r="BG121" s="1">
        <v>5.3657407407407404E-2</v>
      </c>
      <c r="BH121" s="1">
        <f>SUM(Table1[[#This Row],[T2]],Table1[[#This Row],[16,5 км]])</f>
        <v>0.21162037037037038</v>
      </c>
      <c r="BI121" s="1">
        <v>6.0925925925925932E-2</v>
      </c>
      <c r="BJ121" s="1">
        <f>SUM(Table1[[#This Row],[T2]],Table1[[#This Row],[19 км]])</f>
        <v>0.21888888888888891</v>
      </c>
      <c r="BK121" s="1">
        <v>6.5902777777777768E-2</v>
      </c>
      <c r="BL121" s="1">
        <f>SUM(Table1[[#This Row],[T2]],Table1[[#This Row],[Финиш]])</f>
        <v>0.22386574074074073</v>
      </c>
      <c r="BM121" s="1">
        <v>0.22386574074074073</v>
      </c>
      <c r="BN121" s="1">
        <v>0</v>
      </c>
      <c r="BO121" s="1">
        <f>Table1[[#This Row],[Плавание]]-Table1[[#Totals],[Плавание]]</f>
        <v>1.3900462962962958E-2</v>
      </c>
      <c r="BP121" s="1">
        <f>Table1[[#This Row],[T1]]-Table1[[#Totals],[T1]]</f>
        <v>1.5856481481481485E-2</v>
      </c>
      <c r="BQ121" s="1">
        <f>Table1[[#This Row],[16 км_]]-Table1[[#Totals],[16 км_]]</f>
        <v>2.0613425925925931E-2</v>
      </c>
      <c r="BR121" s="1">
        <f>Table1[[#This Row],[18,5 км_]]-Table1[[#Totals],[18,5 км_]]</f>
        <v>2.1400462962962968E-2</v>
      </c>
      <c r="BS121" s="1">
        <f>Table1[[#This Row],[22,7 км_]]-Table1[[#Totals],[22,7 км_]]</f>
        <v>2.2615740740740742E-2</v>
      </c>
      <c r="BT121" s="1">
        <f>Table1[[#This Row],[38,7 км_]]-Table1[[#Totals],[38,7 км_]]</f>
        <v>2.7638888888888893E-2</v>
      </c>
      <c r="BU121" s="1">
        <f>Table1[[#This Row],[41,2 км_]]-Table1[[#Totals],[41,2 км_]]</f>
        <v>2.8229166666666666E-2</v>
      </c>
      <c r="BV121" s="1">
        <f>Table1[[#This Row],[45,4 км_]]-Table1[[#Totals],[45,4 км_]]</f>
        <v>2.9583333333333336E-2</v>
      </c>
      <c r="BW121" s="1">
        <f>Table1[[#This Row],[48,2 км_]]-Table1[[#Totals],[48,2 км_]]</f>
        <v>3.0486111111111103E-2</v>
      </c>
      <c r="BX121" s="1">
        <f>Table1[[#This Row],[52,2 км_]]-Table1[[#Totals],[52,2 км_]]</f>
        <v>3.1817129629629626E-2</v>
      </c>
      <c r="BY121" s="1">
        <f>Table1[[#This Row],[61,4 км_]]-Table1[[#Totals],[61,4 км_]]</f>
        <v>3.5486111111111107E-2</v>
      </c>
      <c r="BZ121" s="1">
        <f>Table1[[#This Row],[63,9 км_]]-Table1[[#Totals],[63,9 км_]]</f>
        <v>3.6134259259259255E-2</v>
      </c>
      <c r="CA121" s="1">
        <f>Table1[[#This Row],[68,1 км_]]-Table1[[#Totals],[68,1 км_]]</f>
        <v>3.7349537037037056E-2</v>
      </c>
      <c r="CB121" s="1">
        <f>Table1[[#This Row],[70,9 км_]]-Table1[[#Totals],[70,9 км_]]</f>
        <v>3.8078703703703698E-2</v>
      </c>
      <c r="CC121" s="1">
        <f>Table1[[#This Row],[74,9 км_]]-Table1[[#Totals],[74,9 км_]]</f>
        <v>3.9224537037037044E-2</v>
      </c>
      <c r="CD121" s="1">
        <f>Table1[[#This Row],[84,1 км_]]-Table1[[#Totals],[84,1 км_]]</f>
        <v>4.2766203703703709E-2</v>
      </c>
      <c r="CE121" s="1">
        <f>Table1[[#This Row],[86,6 км_]]-Table1[[#Totals],[86,6 км_]]</f>
        <v>4.3715277777777783E-2</v>
      </c>
      <c r="CF121" s="1">
        <f>Table1[[#This Row],[90 км_]]-Table1[[#Totals],[90 км_]]</f>
        <v>4.4942129629629624E-2</v>
      </c>
      <c r="CG121" s="1">
        <f>Table1[[#This Row],[T2]]-Table1[[#Totals],[T2]]</f>
        <v>4.5416666666666675E-2</v>
      </c>
      <c r="CH121" s="1">
        <f>Table1[[#This Row],[1 км_]]-Table1[[#Totals],[1 км_]]</f>
        <v>4.6215277777777786E-2</v>
      </c>
      <c r="CI121" s="1">
        <f>Table1[[#This Row],[3,5 км_]]-Table1[[#Totals],[3,5 км_]]</f>
        <v>4.805555555555556E-2</v>
      </c>
      <c r="CJ121" s="1">
        <f>Table1[[#This Row],[6 км_]]-Table1[[#Totals],[6 км_]]</f>
        <v>4.9606481481481501E-2</v>
      </c>
      <c r="CK121" s="1">
        <f>Table1[[#This Row],[8,5 км_]]-Table1[[#Totals],[8,5 км_]]</f>
        <v>5.1354166666666673E-2</v>
      </c>
      <c r="CL121" s="1">
        <f>Table1[[#This Row],[10,5 км_]]-Table1[[#Totals],[10,5 км_]]</f>
        <v>5.2476851851851858E-2</v>
      </c>
      <c r="CM121" s="1">
        <f>Table1[[#This Row],[11,5 км_]]-Table1[[#Totals],[11,5 км_]]</f>
        <v>5.337962962962961E-2</v>
      </c>
      <c r="CN121" s="1">
        <f>Table1[[#This Row],[14 км_]]-Table1[[#Totals],[14 км_]]</f>
        <v>5.5277777777777787E-2</v>
      </c>
      <c r="CO121" s="1">
        <f>Table1[[#This Row],[16,5 км_]]-Table1[[#Totals],[16,5 км_]]</f>
        <v>5.6620370370370376E-2</v>
      </c>
      <c r="CP121" s="1">
        <f>Table1[[#This Row],[19 км_]]-Table1[[#Totals],[19 км_]]</f>
        <v>5.7893518518518539E-2</v>
      </c>
      <c r="CQ121" s="1">
        <f>Table1[[#This Row],[21,1 км_]]-Table1[[#Totals],[21,1 км_]]</f>
        <v>5.8530092592592564E-2</v>
      </c>
    </row>
    <row r="122" spans="1:95" x14ac:dyDescent="0.2">
      <c r="A122">
        <v>121</v>
      </c>
      <c r="B122">
        <v>148</v>
      </c>
      <c r="C122" t="s">
        <v>248</v>
      </c>
      <c r="D122" t="s">
        <v>75</v>
      </c>
      <c r="E122">
        <v>43</v>
      </c>
      <c r="F122" t="s">
        <v>46</v>
      </c>
      <c r="G122" t="s">
        <v>53</v>
      </c>
      <c r="H122" t="s">
        <v>54</v>
      </c>
      <c r="I122" s="1">
        <v>2.1111111111111108E-2</v>
      </c>
      <c r="J122" s="1">
        <v>2.3113425925925926E-2</v>
      </c>
      <c r="K122" s="1">
        <v>2.2708333333333334E-2</v>
      </c>
      <c r="L122" s="1">
        <f>SUM(Table1[[#This Row],[T1]],Table1[[#This Row],[16 км]])</f>
        <v>4.5821759259259257E-2</v>
      </c>
      <c r="M122" s="1">
        <v>2.5740740740740745E-2</v>
      </c>
      <c r="N122" s="1">
        <f>SUM(Table1[[#This Row],[T1]],Table1[[#This Row],[18,5 км]])</f>
        <v>4.8854166666666671E-2</v>
      </c>
      <c r="O122" s="1">
        <v>3.1018518518518515E-2</v>
      </c>
      <c r="P122" s="1">
        <f>SUM(Table1[[#This Row],[T1]],Table1[[#This Row],[22,7 км]])</f>
        <v>5.4131944444444441E-2</v>
      </c>
      <c r="Q122" s="1">
        <v>5.2048611111111108E-2</v>
      </c>
      <c r="R122" s="1">
        <f>SUM(Table1[[#This Row],[T1]],Table1[[#This Row],[38,7 км]])</f>
        <v>7.5162037037037027E-2</v>
      </c>
      <c r="S122" s="1">
        <v>5.4953703703703706E-2</v>
      </c>
      <c r="T122" s="1">
        <f>SUM(Table1[[#This Row],[T1]],Table1[[#This Row],[41,2 км]])</f>
        <v>7.8067129629629639E-2</v>
      </c>
      <c r="U122" s="1">
        <v>6.0555555555555557E-2</v>
      </c>
      <c r="V122" s="1">
        <f>SUM(Table1[[#This Row],[T1]],Table1[[#This Row],[45,4 км]])</f>
        <v>8.3668981481481483E-2</v>
      </c>
      <c r="W122" s="1">
        <v>6.40162037037037E-2</v>
      </c>
      <c r="X122" s="1">
        <f>SUM(Table1[[#This Row],[T1]],Table1[[#This Row],[48,2 км]])</f>
        <v>8.7129629629629626E-2</v>
      </c>
      <c r="Y122" s="1">
        <v>6.9074074074074079E-2</v>
      </c>
      <c r="Z122" s="1">
        <f>SUM(Table1[[#This Row],[T1]],Table1[[#This Row],[52,2 км]])</f>
        <v>9.2187500000000006E-2</v>
      </c>
      <c r="AA122" s="1">
        <v>8.216435185185185E-2</v>
      </c>
      <c r="AB122" s="1">
        <f>SUM(Table1[[#This Row],[T1]],Table1[[#This Row],[61,4 км]])</f>
        <v>0.10527777777777778</v>
      </c>
      <c r="AC122" s="1">
        <v>8.5185185185185183E-2</v>
      </c>
      <c r="AD122" s="1">
        <f>SUM(Table1[[#This Row],[T1]],Table1[[#This Row],[63,9 км]])</f>
        <v>0.10829861111111111</v>
      </c>
      <c r="AE122" s="1">
        <v>9.0659722222222225E-2</v>
      </c>
      <c r="AF122" s="1">
        <f>SUM(Table1[[#This Row],[T1]],Table1[[#This Row],[68,1 км]])</f>
        <v>0.11377314814814815</v>
      </c>
      <c r="AG122" s="1">
        <v>9.418981481481481E-2</v>
      </c>
      <c r="AH122" s="1">
        <f>SUM(Table1[[#This Row],[T1]],Table1[[#This Row],[70,9 км]])</f>
        <v>0.11730324074074074</v>
      </c>
      <c r="AI122" s="1">
        <v>9.9328703703703711E-2</v>
      </c>
      <c r="AJ122" s="1">
        <f>SUM(Table1[[#This Row],[T1]],Table1[[#This Row],[74,9 км]])</f>
        <v>0.12244212962962964</v>
      </c>
      <c r="AK122" s="1">
        <v>0.11237268518518519</v>
      </c>
      <c r="AL122" s="1">
        <f>SUM(Table1[[#This Row],[T1]],Table1[[#This Row],[84,1 км]])</f>
        <v>0.13548611111111111</v>
      </c>
      <c r="AM122" s="1">
        <v>0.1155324074074074</v>
      </c>
      <c r="AN122" s="1">
        <f>SUM(Table1[[#This Row],[T1]],Table1[[#This Row],[86,6 км]])</f>
        <v>0.13864583333333333</v>
      </c>
      <c r="AO122" s="1">
        <v>0.11930555555555555</v>
      </c>
      <c r="AP122" s="1">
        <f>SUM(Table1[[#This Row],[T1]],Table1[[#This Row],[90 км]])</f>
        <v>0.14241898148148147</v>
      </c>
      <c r="AQ122" s="1">
        <v>0.14241898148148149</v>
      </c>
      <c r="AR122" s="1">
        <v>0.14396990740740742</v>
      </c>
      <c r="AS122" s="1">
        <v>4.7569444444444447E-3</v>
      </c>
      <c r="AT122" s="1">
        <f>SUM(Table1[[#This Row],[T2]],Table1[[#This Row],[1 км]])</f>
        <v>0.14872685185185186</v>
      </c>
      <c r="AU122" s="1">
        <v>1.6805555555555556E-2</v>
      </c>
      <c r="AV122" s="1">
        <f>SUM(Table1[[#This Row],[T2]],Table1[[#This Row],[3,5 км]])</f>
        <v>0.16077546296296297</v>
      </c>
      <c r="AW122" s="1">
        <v>2.4699074074074078E-2</v>
      </c>
      <c r="AX122" s="1">
        <f>SUM(Table1[[#This Row],[T2]],Table1[[#This Row],[6 км]])</f>
        <v>0.16866898148148149</v>
      </c>
      <c r="AY122" s="1">
        <v>3.3067129629629634E-2</v>
      </c>
      <c r="AZ122" s="1">
        <f>SUM(Table1[[#This Row],[T2]],Table1[[#This Row],[8,5 км]])</f>
        <v>0.17703703703703705</v>
      </c>
      <c r="BA122" s="1">
        <v>3.8958333333333338E-2</v>
      </c>
      <c r="BB122" s="1">
        <f>SUM(Table1[[#This Row],[T2]],Table1[[#This Row],[10,5 км]])</f>
        <v>0.18292824074074077</v>
      </c>
      <c r="BC122" s="1">
        <v>4.4895833333333329E-2</v>
      </c>
      <c r="BD122" s="1">
        <f>SUM(Table1[[#This Row],[T2]],Table1[[#This Row],[11,5 км]])</f>
        <v>0.18886574074074075</v>
      </c>
      <c r="BE122" s="1">
        <v>5.6226851851851854E-2</v>
      </c>
      <c r="BF122" s="1">
        <f>SUM(Table1[[#This Row],[T2]],Table1[[#This Row],[14 км]])</f>
        <v>0.20019675925925928</v>
      </c>
      <c r="BG122" s="1">
        <v>6.5023148148148149E-2</v>
      </c>
      <c r="BH122" s="1">
        <f>SUM(Table1[[#This Row],[T2]],Table1[[#This Row],[16,5 км]])</f>
        <v>0.20899305555555558</v>
      </c>
      <c r="BI122" s="1">
        <v>7.3831018518518518E-2</v>
      </c>
      <c r="BJ122" s="1">
        <f>SUM(Table1[[#This Row],[T2]],Table1[[#This Row],[19 км]])</f>
        <v>0.21780092592592593</v>
      </c>
      <c r="BK122" s="1">
        <v>7.9942129629629641E-2</v>
      </c>
      <c r="BL122" s="1">
        <f>SUM(Table1[[#This Row],[T2]],Table1[[#This Row],[Финиш]])</f>
        <v>0.22391203703703705</v>
      </c>
      <c r="BM122" s="1">
        <v>0.22391203703703702</v>
      </c>
      <c r="BN122" s="1">
        <v>0</v>
      </c>
      <c r="BO122" s="1">
        <f>Table1[[#This Row],[Плавание]]-Table1[[#Totals],[Плавание]]</f>
        <v>3.506944444444441E-3</v>
      </c>
      <c r="BP122" s="1">
        <f>Table1[[#This Row],[T1]]-Table1[[#Totals],[T1]]</f>
        <v>4.4560185185185189E-3</v>
      </c>
      <c r="BQ122" s="1">
        <f>Table1[[#This Row],[16 км_]]-Table1[[#Totals],[16 км_]]</f>
        <v>1.0254629629629627E-2</v>
      </c>
      <c r="BR122" s="1">
        <f>Table1[[#This Row],[18,5 км_]]-Table1[[#Totals],[18,5 км_]]</f>
        <v>1.0937500000000003E-2</v>
      </c>
      <c r="BS122" s="1">
        <f>Table1[[#This Row],[22,7 км_]]-Table1[[#Totals],[22,7 км_]]</f>
        <v>1.2094907407407401E-2</v>
      </c>
      <c r="BT122" s="1">
        <f>Table1[[#This Row],[38,7 км_]]-Table1[[#Totals],[38,7 км_]]</f>
        <v>1.6574074074074061E-2</v>
      </c>
      <c r="BU122" s="1">
        <f>Table1[[#This Row],[41,2 км_]]-Table1[[#Totals],[41,2 км_]]</f>
        <v>1.7118055555555567E-2</v>
      </c>
      <c r="BV122" s="1">
        <f>Table1[[#This Row],[45,4 км_]]-Table1[[#Totals],[45,4 км_]]</f>
        <v>1.8506944444444451E-2</v>
      </c>
      <c r="BW122" s="1">
        <f>Table1[[#This Row],[48,2 км_]]-Table1[[#Totals],[48,2 км_]]</f>
        <v>1.9282407407407401E-2</v>
      </c>
      <c r="BX122" s="1">
        <f>Table1[[#This Row],[52,2 км_]]-Table1[[#Totals],[52,2 км_]]</f>
        <v>2.0370370370370372E-2</v>
      </c>
      <c r="BY122" s="1">
        <f>Table1[[#This Row],[61,4 км_]]-Table1[[#Totals],[61,4 км_]]</f>
        <v>2.3506944444444428E-2</v>
      </c>
      <c r="BZ122" s="1">
        <f>Table1[[#This Row],[63,9 км_]]-Table1[[#Totals],[63,9 км_]]</f>
        <v>2.4131944444444442E-2</v>
      </c>
      <c r="CA122" s="1">
        <f>Table1[[#This Row],[68,1 км_]]-Table1[[#Totals],[68,1 км_]]</f>
        <v>2.5185185185185199E-2</v>
      </c>
      <c r="CB122" s="1">
        <f>Table1[[#This Row],[70,9 км_]]-Table1[[#Totals],[70,9 км_]]</f>
        <v>2.5833333333333333E-2</v>
      </c>
      <c r="CC122" s="1">
        <f>Table1[[#This Row],[74,9 км_]]-Table1[[#Totals],[74,9 км_]]</f>
        <v>2.6736111111111127E-2</v>
      </c>
      <c r="CD122" s="1">
        <f>Table1[[#This Row],[84,1 км_]]-Table1[[#Totals],[84,1 км_]]</f>
        <v>2.9166666666666674E-2</v>
      </c>
      <c r="CE122" s="1">
        <f>Table1[[#This Row],[86,6 км_]]-Table1[[#Totals],[86,6 км_]]</f>
        <v>0.03</v>
      </c>
      <c r="CF122" s="1">
        <f>Table1[[#This Row],[90 км_]]-Table1[[#Totals],[90 км_]]</f>
        <v>3.1064814814814795E-2</v>
      </c>
      <c r="CG122" s="1">
        <f>Table1[[#This Row],[T2]]-Table1[[#Totals],[T2]]</f>
        <v>3.1423611111111124E-2</v>
      </c>
      <c r="CH122" s="1">
        <f>Table1[[#This Row],[1 км_]]-Table1[[#Totals],[1 км_]]</f>
        <v>3.2870370370370383E-2</v>
      </c>
      <c r="CI122" s="1">
        <f>Table1[[#This Row],[3,5 км_]]-Table1[[#Totals],[3,5 км_]]</f>
        <v>3.7303240740740748E-2</v>
      </c>
      <c r="CJ122" s="1">
        <f>Table1[[#This Row],[6 км_]]-Table1[[#Totals],[6 км_]]</f>
        <v>3.9953703703703713E-2</v>
      </c>
      <c r="CK122" s="1">
        <f>Table1[[#This Row],[8,5 км_]]-Table1[[#Totals],[8,5 км_]]</f>
        <v>4.2627314814814826E-2</v>
      </c>
      <c r="CL122" s="1">
        <f>Table1[[#This Row],[10,5 км_]]-Table1[[#Totals],[10,5 км_]]</f>
        <v>4.4548611111111136E-2</v>
      </c>
      <c r="CM122" s="1">
        <f>Table1[[#This Row],[11,5 км_]]-Table1[[#Totals],[11,5 км_]]</f>
        <v>4.7094907407407405E-2</v>
      </c>
      <c r="CN122" s="1">
        <f>Table1[[#This Row],[14 км_]]-Table1[[#Totals],[14 км_]]</f>
        <v>5.071759259259262E-2</v>
      </c>
      <c r="CO122" s="1">
        <f>Table1[[#This Row],[16,5 км_]]-Table1[[#Totals],[16,5 км_]]</f>
        <v>5.3993055555555586E-2</v>
      </c>
      <c r="CP122" s="1">
        <f>Table1[[#This Row],[19 км_]]-Table1[[#Totals],[19 км_]]</f>
        <v>5.6805555555555554E-2</v>
      </c>
      <c r="CQ122" s="1">
        <f>Table1[[#This Row],[21,1 км_]]-Table1[[#Totals],[21,1 км_]]</f>
        <v>5.8576388888888886E-2</v>
      </c>
    </row>
    <row r="123" spans="1:95" x14ac:dyDescent="0.2">
      <c r="A123">
        <v>122</v>
      </c>
      <c r="B123">
        <v>198</v>
      </c>
      <c r="C123" t="s">
        <v>249</v>
      </c>
      <c r="D123" t="s">
        <v>177</v>
      </c>
      <c r="E123">
        <v>38</v>
      </c>
      <c r="F123" t="s">
        <v>46</v>
      </c>
      <c r="H123" t="s">
        <v>62</v>
      </c>
      <c r="I123" s="1">
        <v>2.8356481481481483E-2</v>
      </c>
      <c r="J123" s="1">
        <v>3.0347222222222223E-2</v>
      </c>
      <c r="K123" s="1">
        <v>2.2523148148148143E-2</v>
      </c>
      <c r="L123" s="1">
        <f>SUM(Table1[[#This Row],[T1]],Table1[[#This Row],[16 км]])</f>
        <v>5.2870370370370366E-2</v>
      </c>
      <c r="M123" s="1">
        <v>2.5798611111111109E-2</v>
      </c>
      <c r="N123" s="1">
        <f>SUM(Table1[[#This Row],[T1]],Table1[[#This Row],[18,5 км]])</f>
        <v>5.6145833333333332E-2</v>
      </c>
      <c r="O123" s="1">
        <v>3.1516203703703706E-2</v>
      </c>
      <c r="P123" s="1">
        <f>SUM(Table1[[#This Row],[T1]],Table1[[#This Row],[22,7 км]])</f>
        <v>6.1863425925925933E-2</v>
      </c>
      <c r="Q123" s="1">
        <v>5.3576388888888889E-2</v>
      </c>
      <c r="R123" s="1">
        <f>SUM(Table1[[#This Row],[T1]],Table1[[#This Row],[38,7 км]])</f>
        <v>8.3923611111111115E-2</v>
      </c>
      <c r="S123" s="1">
        <v>5.6736111111111105E-2</v>
      </c>
      <c r="T123" s="1">
        <f>SUM(Table1[[#This Row],[T1]],Table1[[#This Row],[41,2 км]])</f>
        <v>8.7083333333333332E-2</v>
      </c>
      <c r="U123" s="1">
        <v>6.2453703703703706E-2</v>
      </c>
      <c r="V123" s="1">
        <f>SUM(Table1[[#This Row],[T1]],Table1[[#This Row],[45,4 км]])</f>
        <v>9.2800925925925926E-2</v>
      </c>
      <c r="W123" s="1">
        <v>6.6018518518518518E-2</v>
      </c>
      <c r="X123" s="1">
        <f>SUM(Table1[[#This Row],[T1]],Table1[[#This Row],[48,2 км]])</f>
        <v>9.6365740740740738E-2</v>
      </c>
      <c r="Y123" s="1">
        <v>7.1458333333333332E-2</v>
      </c>
      <c r="Z123" s="1">
        <f>SUM(Table1[[#This Row],[T1]],Table1[[#This Row],[52,2 км]])</f>
        <v>0.10180555555555555</v>
      </c>
      <c r="AA123" s="1">
        <v>8.4826388888888882E-2</v>
      </c>
      <c r="AB123" s="1">
        <f>SUM(Table1[[#This Row],[T1]],Table1[[#This Row],[61,4 км]])</f>
        <v>0.1151736111111111</v>
      </c>
      <c r="AC123" s="1">
        <v>8.8090277777777781E-2</v>
      </c>
      <c r="AD123" s="1">
        <f>SUM(Table1[[#This Row],[T1]],Table1[[#This Row],[63,9 км]])</f>
        <v>0.1184375</v>
      </c>
      <c r="AE123" s="1">
        <v>9.4016203703703713E-2</v>
      </c>
      <c r="AF123" s="1">
        <f>SUM(Table1[[#This Row],[T1]],Table1[[#This Row],[68,1 км]])</f>
        <v>0.12436342592592593</v>
      </c>
      <c r="AG123" s="1">
        <v>9.7662037037037033E-2</v>
      </c>
      <c r="AH123" s="1">
        <f>SUM(Table1[[#This Row],[T1]],Table1[[#This Row],[70,9 км]])</f>
        <v>0.12800925925925927</v>
      </c>
      <c r="AI123" s="1">
        <v>0.1030787037037037</v>
      </c>
      <c r="AJ123" s="1">
        <f>SUM(Table1[[#This Row],[T1]],Table1[[#This Row],[74,9 км]])</f>
        <v>0.13342592592592592</v>
      </c>
      <c r="AK123" s="1">
        <v>0.11700231481481482</v>
      </c>
      <c r="AL123" s="1">
        <f>SUM(Table1[[#This Row],[T1]],Table1[[#This Row],[84,1 км]])</f>
        <v>0.14734953703703704</v>
      </c>
      <c r="AM123" s="1">
        <v>0.12023148148148148</v>
      </c>
      <c r="AN123" s="1">
        <f>SUM(Table1[[#This Row],[T1]],Table1[[#This Row],[86,6 км]])</f>
        <v>0.15057870370370371</v>
      </c>
      <c r="AO123" s="1">
        <v>0.12422453703703702</v>
      </c>
      <c r="AP123" s="1">
        <f>SUM(Table1[[#This Row],[T1]],Table1[[#This Row],[90 км]])</f>
        <v>0.15457175925925926</v>
      </c>
      <c r="AQ123" s="1">
        <v>0.15457175925925926</v>
      </c>
      <c r="AR123" s="1">
        <v>0.15678240740740743</v>
      </c>
      <c r="AS123" s="1">
        <v>4.2361111111111106E-3</v>
      </c>
      <c r="AT123" s="1">
        <f>SUM(Table1[[#This Row],[T2]],Table1[[#This Row],[1 км]])</f>
        <v>0.16101851851851853</v>
      </c>
      <c r="AU123" s="1">
        <v>1.4363425925925925E-2</v>
      </c>
      <c r="AV123" s="1">
        <f>SUM(Table1[[#This Row],[T2]],Table1[[#This Row],[3,5 км]])</f>
        <v>0.17114583333333336</v>
      </c>
      <c r="AW123" s="1">
        <v>2.1307870370370369E-2</v>
      </c>
      <c r="AX123" s="1">
        <f>SUM(Table1[[#This Row],[T2]],Table1[[#This Row],[6 км]])</f>
        <v>0.17809027777777781</v>
      </c>
      <c r="AY123" s="1">
        <v>2.8634259259259262E-2</v>
      </c>
      <c r="AZ123" s="1">
        <f>SUM(Table1[[#This Row],[T2]],Table1[[#This Row],[8,5 км]])</f>
        <v>0.18541666666666667</v>
      </c>
      <c r="BA123" s="1">
        <v>3.3622685185185179E-2</v>
      </c>
      <c r="BB123" s="1">
        <f>SUM(Table1[[#This Row],[T2]],Table1[[#This Row],[10,5 км]])</f>
        <v>0.19040509259259261</v>
      </c>
      <c r="BC123" s="1">
        <v>3.7905092592592594E-2</v>
      </c>
      <c r="BD123" s="1">
        <f>SUM(Table1[[#This Row],[T2]],Table1[[#This Row],[11,5 км]])</f>
        <v>0.19468750000000001</v>
      </c>
      <c r="BE123" s="1">
        <v>4.7546296296296302E-2</v>
      </c>
      <c r="BF123" s="1">
        <f>SUM(Table1[[#This Row],[T2]],Table1[[#This Row],[14 км]])</f>
        <v>0.20432870370370373</v>
      </c>
      <c r="BG123" s="1">
        <v>5.5115740740740743E-2</v>
      </c>
      <c r="BH123" s="1">
        <f>SUM(Table1[[#This Row],[T2]],Table1[[#This Row],[16,5 км]])</f>
        <v>0.21189814814814817</v>
      </c>
      <c r="BI123" s="1">
        <v>6.2337962962962963E-2</v>
      </c>
      <c r="BJ123" s="1">
        <f>SUM(Table1[[#This Row],[T2]],Table1[[#This Row],[19 км]])</f>
        <v>0.21912037037037038</v>
      </c>
      <c r="BK123" s="1">
        <v>6.7430555555555563E-2</v>
      </c>
      <c r="BL123" s="1">
        <f>SUM(Table1[[#This Row],[T2]],Table1[[#This Row],[Финиш]])</f>
        <v>0.224212962962963</v>
      </c>
      <c r="BM123" s="1">
        <v>0.22421296296296298</v>
      </c>
      <c r="BN123" s="1">
        <v>0</v>
      </c>
      <c r="BO123" s="1">
        <f>Table1[[#This Row],[Плавание]]-Table1[[#Totals],[Плавание]]</f>
        <v>1.0752314814814815E-2</v>
      </c>
      <c r="BP123" s="1">
        <f>Table1[[#This Row],[T1]]-Table1[[#Totals],[T1]]</f>
        <v>1.1689814814814816E-2</v>
      </c>
      <c r="BQ123" s="1">
        <f>Table1[[#This Row],[16 км_]]-Table1[[#Totals],[16 км_]]</f>
        <v>1.7303240740740737E-2</v>
      </c>
      <c r="BR123" s="1">
        <f>Table1[[#This Row],[18,5 км_]]-Table1[[#Totals],[18,5 км_]]</f>
        <v>1.8229166666666664E-2</v>
      </c>
      <c r="BS123" s="1">
        <f>Table1[[#This Row],[22,7 км_]]-Table1[[#Totals],[22,7 км_]]</f>
        <v>1.9826388888888893E-2</v>
      </c>
      <c r="BT123" s="1">
        <f>Table1[[#This Row],[38,7 км_]]-Table1[[#Totals],[38,7 км_]]</f>
        <v>2.5335648148148149E-2</v>
      </c>
      <c r="BU123" s="1">
        <f>Table1[[#This Row],[41,2 км_]]-Table1[[#Totals],[41,2 км_]]</f>
        <v>2.613425925925926E-2</v>
      </c>
      <c r="BV123" s="1">
        <f>Table1[[#This Row],[45,4 км_]]-Table1[[#Totals],[45,4 км_]]</f>
        <v>2.7638888888888893E-2</v>
      </c>
      <c r="BW123" s="1">
        <f>Table1[[#This Row],[48,2 км_]]-Table1[[#Totals],[48,2 км_]]</f>
        <v>2.8518518518518512E-2</v>
      </c>
      <c r="BX123" s="1">
        <f>Table1[[#This Row],[52,2 км_]]-Table1[[#Totals],[52,2 км_]]</f>
        <v>2.9988425925925918E-2</v>
      </c>
      <c r="BY123" s="1">
        <f>Table1[[#This Row],[61,4 км_]]-Table1[[#Totals],[61,4 км_]]</f>
        <v>3.3402777777777753E-2</v>
      </c>
      <c r="BZ123" s="1">
        <f>Table1[[#This Row],[63,9 км_]]-Table1[[#Totals],[63,9 км_]]</f>
        <v>3.4270833333333334E-2</v>
      </c>
      <c r="CA123" s="1">
        <f>Table1[[#This Row],[68,1 км_]]-Table1[[#Totals],[68,1 км_]]</f>
        <v>3.5775462962962981E-2</v>
      </c>
      <c r="CB123" s="1">
        <f>Table1[[#This Row],[70,9 км_]]-Table1[[#Totals],[70,9 км_]]</f>
        <v>3.6539351851851865E-2</v>
      </c>
      <c r="CC123" s="1">
        <f>Table1[[#This Row],[74,9 км_]]-Table1[[#Totals],[74,9 км_]]</f>
        <v>3.771990740740741E-2</v>
      </c>
      <c r="CD123" s="1">
        <f>Table1[[#This Row],[84,1 км_]]-Table1[[#Totals],[84,1 км_]]</f>
        <v>4.1030092592592604E-2</v>
      </c>
      <c r="CE123" s="1">
        <f>Table1[[#This Row],[86,6 км_]]-Table1[[#Totals],[86,6 км_]]</f>
        <v>4.1932870370370384E-2</v>
      </c>
      <c r="CF123" s="1">
        <f>Table1[[#This Row],[90 км_]]-Table1[[#Totals],[90 км_]]</f>
        <v>4.3217592592592585E-2</v>
      </c>
      <c r="CG123" s="1">
        <f>Table1[[#This Row],[T2]]-Table1[[#Totals],[T2]]</f>
        <v>4.4236111111111129E-2</v>
      </c>
      <c r="CH123" s="1">
        <f>Table1[[#This Row],[1 км_]]-Table1[[#Totals],[1 км_]]</f>
        <v>4.5162037037037056E-2</v>
      </c>
      <c r="CI123" s="1">
        <f>Table1[[#This Row],[3,5 км_]]-Table1[[#Totals],[3,5 км_]]</f>
        <v>4.7673611111111139E-2</v>
      </c>
      <c r="CJ123" s="1">
        <f>Table1[[#This Row],[6 км_]]-Table1[[#Totals],[6 км_]]</f>
        <v>4.937500000000003E-2</v>
      </c>
      <c r="CK123" s="1">
        <f>Table1[[#This Row],[8,5 км_]]-Table1[[#Totals],[8,5 км_]]</f>
        <v>5.1006944444444452E-2</v>
      </c>
      <c r="CL123" s="1">
        <f>Table1[[#This Row],[10,5 км_]]-Table1[[#Totals],[10,5 км_]]</f>
        <v>5.2025462962962982E-2</v>
      </c>
      <c r="CM123" s="1">
        <f>Table1[[#This Row],[11,5 км_]]-Table1[[#Totals],[11,5 км_]]</f>
        <v>5.2916666666666667E-2</v>
      </c>
      <c r="CN123" s="1">
        <f>Table1[[#This Row],[14 км_]]-Table1[[#Totals],[14 км_]]</f>
        <v>5.4849537037037072E-2</v>
      </c>
      <c r="CO123" s="1">
        <f>Table1[[#This Row],[16,5 км_]]-Table1[[#Totals],[16,5 км_]]</f>
        <v>5.689814814814817E-2</v>
      </c>
      <c r="CP123" s="1">
        <f>Table1[[#This Row],[19 км_]]-Table1[[#Totals],[19 км_]]</f>
        <v>5.812500000000001E-2</v>
      </c>
      <c r="CQ123" s="1">
        <f>Table1[[#This Row],[21,1 км_]]-Table1[[#Totals],[21,1 км_]]</f>
        <v>5.8877314814814841E-2</v>
      </c>
    </row>
    <row r="124" spans="1:95" x14ac:dyDescent="0.2">
      <c r="A124">
        <v>123</v>
      </c>
      <c r="B124">
        <v>64</v>
      </c>
      <c r="C124" t="s">
        <v>250</v>
      </c>
      <c r="D124" t="s">
        <v>61</v>
      </c>
      <c r="E124">
        <v>40</v>
      </c>
      <c r="F124" t="s">
        <v>46</v>
      </c>
      <c r="G124" t="s">
        <v>53</v>
      </c>
      <c r="H124" t="s">
        <v>54</v>
      </c>
      <c r="I124" s="1">
        <v>2.6736111111111113E-2</v>
      </c>
      <c r="J124" s="1">
        <v>2.8518518518518523E-2</v>
      </c>
      <c r="K124" s="1">
        <v>2.0613425925925927E-2</v>
      </c>
      <c r="L124" s="1">
        <f>SUM(Table1[[#This Row],[T1]],Table1[[#This Row],[16 км]])</f>
        <v>4.913194444444445E-2</v>
      </c>
      <c r="M124" s="1">
        <v>2.3634259259259258E-2</v>
      </c>
      <c r="N124" s="1">
        <f>SUM(Table1[[#This Row],[T1]],Table1[[#This Row],[18,5 км]])</f>
        <v>5.2152777777777784E-2</v>
      </c>
      <c r="O124" s="1">
        <v>2.8854166666666667E-2</v>
      </c>
      <c r="P124" s="1">
        <f>SUM(Table1[[#This Row],[T1]],Table1[[#This Row],[22,7 км]])</f>
        <v>5.7372685185185193E-2</v>
      </c>
      <c r="Q124" s="1">
        <v>5.0266203703703709E-2</v>
      </c>
      <c r="R124" s="1">
        <f>SUM(Table1[[#This Row],[T1]],Table1[[#This Row],[38,7 км]])</f>
        <v>7.8784722222222228E-2</v>
      </c>
      <c r="S124" s="1">
        <v>5.3321759259259256E-2</v>
      </c>
      <c r="T124" s="1">
        <f>SUM(Table1[[#This Row],[T1]],Table1[[#This Row],[41,2 км]])</f>
        <v>8.1840277777777776E-2</v>
      </c>
      <c r="U124" s="1">
        <v>5.8784722222222224E-2</v>
      </c>
      <c r="V124" s="1">
        <f>SUM(Table1[[#This Row],[T1]],Table1[[#This Row],[45,4 км]])</f>
        <v>8.7303240740740751E-2</v>
      </c>
      <c r="W124" s="1">
        <v>6.2280092592592595E-2</v>
      </c>
      <c r="X124" s="1">
        <f>SUM(Table1[[#This Row],[T1]],Table1[[#This Row],[48,2 км]])</f>
        <v>9.0798611111111122E-2</v>
      </c>
      <c r="Y124" s="1">
        <v>6.7534722222222218E-2</v>
      </c>
      <c r="Z124" s="1">
        <f>SUM(Table1[[#This Row],[T1]],Table1[[#This Row],[52,2 км]])</f>
        <v>9.6053240740740745E-2</v>
      </c>
      <c r="AA124" s="1">
        <v>8.0601851851851855E-2</v>
      </c>
      <c r="AB124" s="1">
        <f>SUM(Table1[[#This Row],[T1]],Table1[[#This Row],[61,4 км]])</f>
        <v>0.10912037037037038</v>
      </c>
      <c r="AC124" s="1">
        <v>8.3645833333333322E-2</v>
      </c>
      <c r="AD124" s="1">
        <f>SUM(Table1[[#This Row],[T1]],Table1[[#This Row],[63,9 км]])</f>
        <v>0.11216435185185185</v>
      </c>
      <c r="AE124" s="1">
        <v>8.9016203703703708E-2</v>
      </c>
      <c r="AF124" s="1">
        <f>SUM(Table1[[#This Row],[T1]],Table1[[#This Row],[68,1 км]])</f>
        <v>0.11753472222222223</v>
      </c>
      <c r="AG124" s="1">
        <v>9.2476851851851852E-2</v>
      </c>
      <c r="AH124" s="1">
        <f>SUM(Table1[[#This Row],[T1]],Table1[[#This Row],[70,9 км]])</f>
        <v>0.12099537037037038</v>
      </c>
      <c r="AI124" s="1">
        <v>9.7708333333333328E-2</v>
      </c>
      <c r="AJ124" s="1">
        <f>SUM(Table1[[#This Row],[T1]],Table1[[#This Row],[74,9 км]])</f>
        <v>0.12622685185185184</v>
      </c>
      <c r="AK124" s="1">
        <v>0.11074074074074074</v>
      </c>
      <c r="AL124" s="1">
        <f>SUM(Table1[[#This Row],[T1]],Table1[[#This Row],[84,1 км]])</f>
        <v>0.13925925925925925</v>
      </c>
      <c r="AM124" s="1">
        <v>0.11386574074074074</v>
      </c>
      <c r="AN124" s="1">
        <f>SUM(Table1[[#This Row],[T1]],Table1[[#This Row],[86,6 км]])</f>
        <v>0.14238425925925927</v>
      </c>
      <c r="AO124" s="1">
        <v>0.11747685185185186</v>
      </c>
      <c r="AP124" s="1">
        <f>SUM(Table1[[#This Row],[T1]],Table1[[#This Row],[90 км]])</f>
        <v>0.14599537037037039</v>
      </c>
      <c r="AQ124" s="1">
        <v>0.14599537037037039</v>
      </c>
      <c r="AR124" s="1">
        <v>0.14716435185185187</v>
      </c>
      <c r="AS124" s="1">
        <v>4.6064814814814814E-3</v>
      </c>
      <c r="AT124" s="1">
        <f>SUM(Table1[[#This Row],[T2]],Table1[[#This Row],[1 км]])</f>
        <v>0.15177083333333335</v>
      </c>
      <c r="AU124" s="1">
        <v>1.5497685185185186E-2</v>
      </c>
      <c r="AV124" s="1">
        <f>SUM(Table1[[#This Row],[T2]],Table1[[#This Row],[3,5 км]])</f>
        <v>0.16266203703703705</v>
      </c>
      <c r="AW124" s="1">
        <v>2.3368055555555555E-2</v>
      </c>
      <c r="AX124" s="1">
        <f>SUM(Table1[[#This Row],[T2]],Table1[[#This Row],[6 км]])</f>
        <v>0.17053240740740741</v>
      </c>
      <c r="AY124" s="1">
        <v>3.1666666666666669E-2</v>
      </c>
      <c r="AZ124" s="1">
        <f>SUM(Table1[[#This Row],[T2]],Table1[[#This Row],[8,5 км]])</f>
        <v>0.17883101851851854</v>
      </c>
      <c r="BA124" s="1">
        <v>3.7384259259259263E-2</v>
      </c>
      <c r="BB124" s="1">
        <f>SUM(Table1[[#This Row],[T2]],Table1[[#This Row],[10,5 км]])</f>
        <v>0.18454861111111112</v>
      </c>
      <c r="BC124" s="1">
        <v>4.2349537037037033E-2</v>
      </c>
      <c r="BD124" s="1">
        <f>SUM(Table1[[#This Row],[T2]],Table1[[#This Row],[11,5 км]])</f>
        <v>0.1895138888888889</v>
      </c>
      <c r="BE124" s="1">
        <v>5.3749999999999999E-2</v>
      </c>
      <c r="BF124" s="1">
        <f>SUM(Table1[[#This Row],[T2]],Table1[[#This Row],[14 км]])</f>
        <v>0.20091435185185186</v>
      </c>
      <c r="BG124" s="1">
        <v>6.2152777777777779E-2</v>
      </c>
      <c r="BH124" s="1">
        <f>SUM(Table1[[#This Row],[T2]],Table1[[#This Row],[16,5 км]])</f>
        <v>0.20931712962962964</v>
      </c>
      <c r="BI124" s="1">
        <v>7.0995370370370361E-2</v>
      </c>
      <c r="BJ124" s="1">
        <f>SUM(Table1[[#This Row],[T2]],Table1[[#This Row],[19 км]])</f>
        <v>0.21815972222222224</v>
      </c>
      <c r="BK124" s="1">
        <v>7.7106481481481484E-2</v>
      </c>
      <c r="BL124" s="1">
        <f>SUM(Table1[[#This Row],[T2]],Table1[[#This Row],[Финиш]])</f>
        <v>0.22427083333333336</v>
      </c>
      <c r="BM124" s="1">
        <v>0.22428240740740743</v>
      </c>
      <c r="BN124" s="1">
        <v>0</v>
      </c>
      <c r="BO124" s="1">
        <f>Table1[[#This Row],[Плавание]]-Table1[[#Totals],[Плавание]]</f>
        <v>9.131944444444446E-3</v>
      </c>
      <c r="BP124" s="1">
        <f>Table1[[#This Row],[T1]]-Table1[[#Totals],[T1]]</f>
        <v>9.8611111111111156E-3</v>
      </c>
      <c r="BQ124" s="1">
        <f>Table1[[#This Row],[16 км_]]-Table1[[#Totals],[16 км_]]</f>
        <v>1.3564814814814821E-2</v>
      </c>
      <c r="BR124" s="1">
        <f>Table1[[#This Row],[18,5 км_]]-Table1[[#Totals],[18,5 км_]]</f>
        <v>1.4236111111111116E-2</v>
      </c>
      <c r="BS124" s="1">
        <f>Table1[[#This Row],[22,7 км_]]-Table1[[#Totals],[22,7 км_]]</f>
        <v>1.5335648148148154E-2</v>
      </c>
      <c r="BT124" s="1">
        <f>Table1[[#This Row],[38,7 км_]]-Table1[[#Totals],[38,7 км_]]</f>
        <v>2.0196759259259262E-2</v>
      </c>
      <c r="BU124" s="1">
        <f>Table1[[#This Row],[41,2 км_]]-Table1[[#Totals],[41,2 км_]]</f>
        <v>2.0891203703703703E-2</v>
      </c>
      <c r="BV124" s="1">
        <f>Table1[[#This Row],[45,4 км_]]-Table1[[#Totals],[45,4 км_]]</f>
        <v>2.2141203703703718E-2</v>
      </c>
      <c r="BW124" s="1">
        <f>Table1[[#This Row],[48,2 км_]]-Table1[[#Totals],[48,2 км_]]</f>
        <v>2.2951388888888896E-2</v>
      </c>
      <c r="BX124" s="1">
        <f>Table1[[#This Row],[52,2 км_]]-Table1[[#Totals],[52,2 км_]]</f>
        <v>2.4236111111111111E-2</v>
      </c>
      <c r="BY124" s="1">
        <f>Table1[[#This Row],[61,4 км_]]-Table1[[#Totals],[61,4 км_]]</f>
        <v>2.7349537037037033E-2</v>
      </c>
      <c r="BZ124" s="1">
        <f>Table1[[#This Row],[63,9 км_]]-Table1[[#Totals],[63,9 км_]]</f>
        <v>2.7997685185185181E-2</v>
      </c>
      <c r="CA124" s="1">
        <f>Table1[[#This Row],[68,1 км_]]-Table1[[#Totals],[68,1 км_]]</f>
        <v>2.8946759259259283E-2</v>
      </c>
      <c r="CB124" s="1">
        <f>Table1[[#This Row],[70,9 км_]]-Table1[[#Totals],[70,9 км_]]</f>
        <v>2.9525462962962976E-2</v>
      </c>
      <c r="CC124" s="1">
        <f>Table1[[#This Row],[74,9 км_]]-Table1[[#Totals],[74,9 км_]]</f>
        <v>3.052083333333333E-2</v>
      </c>
      <c r="CD124" s="1">
        <f>Table1[[#This Row],[84,1 км_]]-Table1[[#Totals],[84,1 км_]]</f>
        <v>3.2939814814814811E-2</v>
      </c>
      <c r="CE124" s="1">
        <f>Table1[[#This Row],[86,6 км_]]-Table1[[#Totals],[86,6 км_]]</f>
        <v>3.3738425925925936E-2</v>
      </c>
      <c r="CF124" s="1">
        <f>Table1[[#This Row],[90 км_]]-Table1[[#Totals],[90 км_]]</f>
        <v>3.4641203703703716E-2</v>
      </c>
      <c r="CG124" s="1">
        <f>Table1[[#This Row],[T2]]-Table1[[#Totals],[T2]]</f>
        <v>3.4618055555555569E-2</v>
      </c>
      <c r="CH124" s="1">
        <f>Table1[[#This Row],[1 км_]]-Table1[[#Totals],[1 км_]]</f>
        <v>3.5914351851851878E-2</v>
      </c>
      <c r="CI124" s="1">
        <f>Table1[[#This Row],[3,5 км_]]-Table1[[#Totals],[3,5 км_]]</f>
        <v>3.918981481481483E-2</v>
      </c>
      <c r="CJ124" s="1">
        <f>Table1[[#This Row],[6 км_]]-Table1[[#Totals],[6 км_]]</f>
        <v>4.1817129629629635E-2</v>
      </c>
      <c r="CK124" s="1">
        <f>Table1[[#This Row],[8,5 км_]]-Table1[[#Totals],[8,5 км_]]</f>
        <v>4.442129629629632E-2</v>
      </c>
      <c r="CL124" s="1">
        <f>Table1[[#This Row],[10,5 км_]]-Table1[[#Totals],[10,5 км_]]</f>
        <v>4.6168981481481491E-2</v>
      </c>
      <c r="CM124" s="1">
        <f>Table1[[#This Row],[11,5 км_]]-Table1[[#Totals],[11,5 км_]]</f>
        <v>4.7743055555555552E-2</v>
      </c>
      <c r="CN124" s="1">
        <f>Table1[[#This Row],[14 км_]]-Table1[[#Totals],[14 км_]]</f>
        <v>5.1435185185185195E-2</v>
      </c>
      <c r="CO124" s="1">
        <f>Table1[[#This Row],[16,5 км_]]-Table1[[#Totals],[16,5 км_]]</f>
        <v>5.4317129629629646E-2</v>
      </c>
      <c r="CP124" s="1">
        <f>Table1[[#This Row],[19 км_]]-Table1[[#Totals],[19 км_]]</f>
        <v>5.7164351851851869E-2</v>
      </c>
      <c r="CQ124" s="1">
        <f>Table1[[#This Row],[21,1 км_]]-Table1[[#Totals],[21,1 км_]]</f>
        <v>5.8935185185185202E-2</v>
      </c>
    </row>
    <row r="125" spans="1:95" x14ac:dyDescent="0.2">
      <c r="A125">
        <v>124</v>
      </c>
      <c r="B125">
        <v>132</v>
      </c>
      <c r="C125" t="s">
        <v>251</v>
      </c>
      <c r="D125" t="s">
        <v>252</v>
      </c>
      <c r="E125">
        <v>33</v>
      </c>
      <c r="F125" t="s">
        <v>41</v>
      </c>
      <c r="G125" t="s">
        <v>50</v>
      </c>
      <c r="H125" t="s">
        <v>47</v>
      </c>
      <c r="I125" s="1">
        <v>2.7870370370370368E-2</v>
      </c>
      <c r="J125" s="1">
        <v>2.9317129629629634E-2</v>
      </c>
      <c r="K125" s="1">
        <v>1.9953703703703706E-2</v>
      </c>
      <c r="L125" s="1">
        <f>SUM(Table1[[#This Row],[T1]],Table1[[#This Row],[16 км]])</f>
        <v>4.927083333333334E-2</v>
      </c>
      <c r="M125" s="1">
        <v>2.2719907407407411E-2</v>
      </c>
      <c r="N125" s="1">
        <f>SUM(Table1[[#This Row],[T1]],Table1[[#This Row],[18,5 км]])</f>
        <v>5.2037037037037048E-2</v>
      </c>
      <c r="O125" s="1">
        <v>2.7766203703703706E-2</v>
      </c>
      <c r="P125" s="1">
        <f>SUM(Table1[[#This Row],[T1]],Table1[[#This Row],[22,7 км]])</f>
        <v>5.708333333333334E-2</v>
      </c>
      <c r="Q125" s="1">
        <v>4.868055555555556E-2</v>
      </c>
      <c r="R125" s="1">
        <f>SUM(Table1[[#This Row],[T1]],Table1[[#This Row],[38,7 км]])</f>
        <v>7.7997685185185198E-2</v>
      </c>
      <c r="S125" s="1">
        <v>5.151620370370371E-2</v>
      </c>
      <c r="T125" s="1">
        <f>SUM(Table1[[#This Row],[T1]],Table1[[#This Row],[41,2 км]])</f>
        <v>8.083333333333334E-2</v>
      </c>
      <c r="U125" s="1">
        <v>5.6817129629629627E-2</v>
      </c>
      <c r="V125" s="1">
        <f>SUM(Table1[[#This Row],[T1]],Table1[[#This Row],[45,4 км]])</f>
        <v>8.6134259259259258E-2</v>
      </c>
      <c r="W125" s="1">
        <v>6.0185185185185182E-2</v>
      </c>
      <c r="X125" s="1">
        <f>SUM(Table1[[#This Row],[T1]],Table1[[#This Row],[48,2 км]])</f>
        <v>8.9502314814814812E-2</v>
      </c>
      <c r="Y125" s="1">
        <v>6.519675925925926E-2</v>
      </c>
      <c r="Z125" s="1">
        <f>SUM(Table1[[#This Row],[T1]],Table1[[#This Row],[52,2 км]])</f>
        <v>9.4513888888888897E-2</v>
      </c>
      <c r="AA125" s="1">
        <v>7.8090277777777786E-2</v>
      </c>
      <c r="AB125" s="1">
        <f>SUM(Table1[[#This Row],[T1]],Table1[[#This Row],[61,4 км]])</f>
        <v>0.10740740740740742</v>
      </c>
      <c r="AC125" s="1">
        <v>8.0914351851851848E-2</v>
      </c>
      <c r="AD125" s="1">
        <f>SUM(Table1[[#This Row],[T1]],Table1[[#This Row],[63,9 км]])</f>
        <v>0.11023148148148149</v>
      </c>
      <c r="AE125" s="1">
        <v>8.6331018518518529E-2</v>
      </c>
      <c r="AF125" s="1">
        <f>SUM(Table1[[#This Row],[T1]],Table1[[#This Row],[68,1 км]])</f>
        <v>0.11564814814814817</v>
      </c>
      <c r="AG125" s="1">
        <v>8.9756944444444445E-2</v>
      </c>
      <c r="AH125" s="1">
        <f>SUM(Table1[[#This Row],[T1]],Table1[[#This Row],[70,9 км]])</f>
        <v>0.11907407407407408</v>
      </c>
      <c r="AI125" s="1">
        <v>9.4918981481481479E-2</v>
      </c>
      <c r="AJ125" s="1">
        <f>SUM(Table1[[#This Row],[T1]],Table1[[#This Row],[74,9 км]])</f>
        <v>0.12423611111111112</v>
      </c>
      <c r="AK125" s="1">
        <v>0.10795138888888889</v>
      </c>
      <c r="AL125" s="1">
        <f>SUM(Table1[[#This Row],[T1]],Table1[[#This Row],[84,1 км]])</f>
        <v>0.13726851851851851</v>
      </c>
      <c r="AM125" s="1">
        <v>0.11098379629629629</v>
      </c>
      <c r="AN125" s="1">
        <f>SUM(Table1[[#This Row],[T1]],Table1[[#This Row],[86,6 км]])</f>
        <v>0.14030092592592591</v>
      </c>
      <c r="AO125" s="1">
        <v>0.11464120370370372</v>
      </c>
      <c r="AP125" s="1">
        <f>SUM(Table1[[#This Row],[T1]],Table1[[#This Row],[90 км]])</f>
        <v>0.14395833333333335</v>
      </c>
      <c r="AQ125" s="1">
        <v>0.14395833333333333</v>
      </c>
      <c r="AR125" s="1">
        <v>0.14559027777777778</v>
      </c>
      <c r="AS125" s="1">
        <v>4.7685185185185183E-3</v>
      </c>
      <c r="AT125" s="1">
        <f>SUM(Table1[[#This Row],[T2]],Table1[[#This Row],[1 км]])</f>
        <v>0.15035879629629628</v>
      </c>
      <c r="AU125" s="1">
        <v>1.5925925925925927E-2</v>
      </c>
      <c r="AV125" s="1">
        <f>SUM(Table1[[#This Row],[T2]],Table1[[#This Row],[3,5 км]])</f>
        <v>0.1615162037037037</v>
      </c>
      <c r="AW125" s="1">
        <v>2.4062500000000001E-2</v>
      </c>
      <c r="AX125" s="1">
        <f>SUM(Table1[[#This Row],[T2]],Table1[[#This Row],[6 км]])</f>
        <v>0.16965277777777776</v>
      </c>
      <c r="AY125" s="1">
        <v>3.2673611111111105E-2</v>
      </c>
      <c r="AZ125" s="1">
        <f>SUM(Table1[[#This Row],[T2]],Table1[[#This Row],[8,5 км]])</f>
        <v>0.17826388888888889</v>
      </c>
      <c r="BA125" s="1">
        <v>3.8634259259259257E-2</v>
      </c>
      <c r="BB125" s="1">
        <f>SUM(Table1[[#This Row],[T2]],Table1[[#This Row],[10,5 км]])</f>
        <v>0.18422453703703703</v>
      </c>
      <c r="BC125" s="1">
        <v>4.3946759259259255E-2</v>
      </c>
      <c r="BD125" s="1">
        <f>SUM(Table1[[#This Row],[T2]],Table1[[#This Row],[11,5 км]])</f>
        <v>0.18953703703703703</v>
      </c>
      <c r="BE125" s="1">
        <v>5.5601851851851847E-2</v>
      </c>
      <c r="BF125" s="1">
        <f>SUM(Table1[[#This Row],[T2]],Table1[[#This Row],[14 км]])</f>
        <v>0.20119212962962962</v>
      </c>
      <c r="BG125" s="1">
        <v>6.3865740740740737E-2</v>
      </c>
      <c r="BH125" s="1">
        <f>SUM(Table1[[#This Row],[T2]],Table1[[#This Row],[16,5 км]])</f>
        <v>0.20945601851851853</v>
      </c>
      <c r="BI125" s="1">
        <v>7.2847222222222216E-2</v>
      </c>
      <c r="BJ125" s="1">
        <f>SUM(Table1[[#This Row],[T2]],Table1[[#This Row],[19 км]])</f>
        <v>0.21843750000000001</v>
      </c>
      <c r="BK125" s="1">
        <v>7.8703703703703706E-2</v>
      </c>
      <c r="BL125" s="1">
        <f>SUM(Table1[[#This Row],[T2]],Table1[[#This Row],[Финиш]])</f>
        <v>0.2242939814814815</v>
      </c>
      <c r="BM125" s="1">
        <v>0.2242939814814815</v>
      </c>
      <c r="BN125" s="1">
        <v>0</v>
      </c>
      <c r="BO125" s="1">
        <f>Table1[[#This Row],[Плавание]]-Table1[[#Totals],[Плавание]]</f>
        <v>1.0266203703703701E-2</v>
      </c>
      <c r="BP125" s="1">
        <f>Table1[[#This Row],[T1]]-Table1[[#Totals],[T1]]</f>
        <v>1.0659722222222227E-2</v>
      </c>
      <c r="BQ125" s="1">
        <f>Table1[[#This Row],[16 км_]]-Table1[[#Totals],[16 км_]]</f>
        <v>1.3703703703703711E-2</v>
      </c>
      <c r="BR125" s="1">
        <f>Table1[[#This Row],[18,5 км_]]-Table1[[#Totals],[18,5 км_]]</f>
        <v>1.412037037037038E-2</v>
      </c>
      <c r="BS125" s="1">
        <f>Table1[[#This Row],[22,7 км_]]-Table1[[#Totals],[22,7 км_]]</f>
        <v>1.5046296296296301E-2</v>
      </c>
      <c r="BT125" s="1">
        <f>Table1[[#This Row],[38,7 км_]]-Table1[[#Totals],[38,7 км_]]</f>
        <v>1.9409722222222231E-2</v>
      </c>
      <c r="BU125" s="1">
        <f>Table1[[#This Row],[41,2 км_]]-Table1[[#Totals],[41,2 км_]]</f>
        <v>1.9884259259259268E-2</v>
      </c>
      <c r="BV125" s="1">
        <f>Table1[[#This Row],[45,4 км_]]-Table1[[#Totals],[45,4 км_]]</f>
        <v>2.0972222222222225E-2</v>
      </c>
      <c r="BW125" s="1">
        <f>Table1[[#This Row],[48,2 км_]]-Table1[[#Totals],[48,2 км_]]</f>
        <v>2.1655092592592587E-2</v>
      </c>
      <c r="BX125" s="1">
        <f>Table1[[#This Row],[52,2 км_]]-Table1[[#Totals],[52,2 км_]]</f>
        <v>2.2696759259259264E-2</v>
      </c>
      <c r="BY125" s="1">
        <f>Table1[[#This Row],[61,4 км_]]-Table1[[#Totals],[61,4 км_]]</f>
        <v>2.5636574074074076E-2</v>
      </c>
      <c r="BZ125" s="1">
        <f>Table1[[#This Row],[63,9 км_]]-Table1[[#Totals],[63,9 км_]]</f>
        <v>2.6064814814814818E-2</v>
      </c>
      <c r="CA125" s="1">
        <f>Table1[[#This Row],[68,1 км_]]-Table1[[#Totals],[68,1 км_]]</f>
        <v>2.7060185185185215E-2</v>
      </c>
      <c r="CB125" s="1">
        <f>Table1[[#This Row],[70,9 км_]]-Table1[[#Totals],[70,9 км_]]</f>
        <v>2.760416666666668E-2</v>
      </c>
      <c r="CC125" s="1">
        <f>Table1[[#This Row],[74,9 км_]]-Table1[[#Totals],[74,9 км_]]</f>
        <v>2.8530092592592607E-2</v>
      </c>
      <c r="CD125" s="1">
        <f>Table1[[#This Row],[84,1 км_]]-Table1[[#Totals],[84,1 км_]]</f>
        <v>3.0949074074074073E-2</v>
      </c>
      <c r="CE125" s="1">
        <f>Table1[[#This Row],[86,6 км_]]-Table1[[#Totals],[86,6 км_]]</f>
        <v>3.1655092592592582E-2</v>
      </c>
      <c r="CF125" s="1">
        <f>Table1[[#This Row],[90 км_]]-Table1[[#Totals],[90 км_]]</f>
        <v>3.2604166666666684E-2</v>
      </c>
      <c r="CG125" s="1">
        <f>Table1[[#This Row],[T2]]-Table1[[#Totals],[T2]]</f>
        <v>3.304398148148148E-2</v>
      </c>
      <c r="CH125" s="1">
        <f>Table1[[#This Row],[1 км_]]-Table1[[#Totals],[1 км_]]</f>
        <v>3.4502314814814805E-2</v>
      </c>
      <c r="CI125" s="1">
        <f>Table1[[#This Row],[3,5 км_]]-Table1[[#Totals],[3,5 км_]]</f>
        <v>3.8043981481481484E-2</v>
      </c>
      <c r="CJ125" s="1">
        <f>Table1[[#This Row],[6 км_]]-Table1[[#Totals],[6 км_]]</f>
        <v>4.0937499999999988E-2</v>
      </c>
      <c r="CK125" s="1">
        <f>Table1[[#This Row],[8,5 км_]]-Table1[[#Totals],[8,5 км_]]</f>
        <v>4.3854166666666666E-2</v>
      </c>
      <c r="CL125" s="1">
        <f>Table1[[#This Row],[10,5 км_]]-Table1[[#Totals],[10,5 км_]]</f>
        <v>4.5844907407407404E-2</v>
      </c>
      <c r="CM125" s="1">
        <f>Table1[[#This Row],[11,5 км_]]-Table1[[#Totals],[11,5 км_]]</f>
        <v>4.7766203703703686E-2</v>
      </c>
      <c r="CN125" s="1">
        <f>Table1[[#This Row],[14 км_]]-Table1[[#Totals],[14 км_]]</f>
        <v>5.1712962962962961E-2</v>
      </c>
      <c r="CO125" s="1">
        <f>Table1[[#This Row],[16,5 км_]]-Table1[[#Totals],[16,5 км_]]</f>
        <v>5.4456018518518529E-2</v>
      </c>
      <c r="CP125" s="1">
        <f>Table1[[#This Row],[19 км_]]-Table1[[#Totals],[19 км_]]</f>
        <v>5.7442129629629635E-2</v>
      </c>
      <c r="CQ125" s="1">
        <f>Table1[[#This Row],[21,1 км_]]-Table1[[#Totals],[21,1 км_]]</f>
        <v>5.8958333333333335E-2</v>
      </c>
    </row>
    <row r="126" spans="1:95" x14ac:dyDescent="0.2">
      <c r="A126">
        <v>125</v>
      </c>
      <c r="B126">
        <v>233</v>
      </c>
      <c r="C126" t="s">
        <v>253</v>
      </c>
      <c r="D126" t="s">
        <v>56</v>
      </c>
      <c r="E126">
        <v>46</v>
      </c>
      <c r="F126" t="s">
        <v>46</v>
      </c>
      <c r="H126" t="s">
        <v>103</v>
      </c>
      <c r="I126" s="1">
        <v>2.9571759259259259E-2</v>
      </c>
      <c r="J126" s="1">
        <v>3.3055555555555553E-2</v>
      </c>
      <c r="K126" s="1">
        <v>2.0578703703703703E-2</v>
      </c>
      <c r="L126" s="1">
        <f>SUM(Table1[[#This Row],[T1]],Table1[[#This Row],[16 км]])</f>
        <v>5.3634259259259257E-2</v>
      </c>
      <c r="M126" s="1">
        <v>2.342592592592593E-2</v>
      </c>
      <c r="N126" s="1">
        <f>SUM(Table1[[#This Row],[T1]],Table1[[#This Row],[18,5 км]])</f>
        <v>5.648148148148148E-2</v>
      </c>
      <c r="O126" s="1">
        <v>2.8738425925925928E-2</v>
      </c>
      <c r="P126" s="1">
        <f>SUM(Table1[[#This Row],[T1]],Table1[[#This Row],[22,7 км]])</f>
        <v>6.1793981481481478E-2</v>
      </c>
      <c r="Q126" s="1">
        <v>4.9722222222222223E-2</v>
      </c>
      <c r="R126" s="1">
        <f>SUM(Table1[[#This Row],[T1]],Table1[[#This Row],[38,7 км]])</f>
        <v>8.2777777777777783E-2</v>
      </c>
      <c r="S126" s="1">
        <v>5.2627314814814814E-2</v>
      </c>
      <c r="T126" s="1">
        <f>SUM(Table1[[#This Row],[T1]],Table1[[#This Row],[41,2 км]])</f>
        <v>8.5682870370370368E-2</v>
      </c>
      <c r="U126" s="1">
        <v>5.814814814814815E-2</v>
      </c>
      <c r="V126" s="1">
        <f>SUM(Table1[[#This Row],[T1]],Table1[[#This Row],[45,4 км]])</f>
        <v>9.1203703703703703E-2</v>
      </c>
      <c r="W126" s="1">
        <v>6.1701388888888896E-2</v>
      </c>
      <c r="X126" s="1">
        <f>SUM(Table1[[#This Row],[T1]],Table1[[#This Row],[48,2 км]])</f>
        <v>9.4756944444444449E-2</v>
      </c>
      <c r="Y126" s="1">
        <v>6.7685185185185182E-2</v>
      </c>
      <c r="Z126" s="1">
        <f>SUM(Table1[[#This Row],[T1]],Table1[[#This Row],[52,2 км]])</f>
        <v>0.10074074074074074</v>
      </c>
      <c r="AA126" s="1">
        <v>8.0590277777777775E-2</v>
      </c>
      <c r="AB126" s="1">
        <f>SUM(Table1[[#This Row],[T1]],Table1[[#This Row],[61,4 км]])</f>
        <v>0.11364583333333333</v>
      </c>
      <c r="AC126" s="1">
        <v>8.3541666666666667E-2</v>
      </c>
      <c r="AD126" s="1">
        <f>SUM(Table1[[#This Row],[T1]],Table1[[#This Row],[63,9 км]])</f>
        <v>0.11659722222222221</v>
      </c>
      <c r="AE126" s="1">
        <v>8.9097222222222217E-2</v>
      </c>
      <c r="AF126" s="1">
        <f>SUM(Table1[[#This Row],[T1]],Table1[[#This Row],[68,1 км]])</f>
        <v>0.12215277777777778</v>
      </c>
      <c r="AG126" s="1">
        <v>9.2557870370370374E-2</v>
      </c>
      <c r="AH126" s="1">
        <f>SUM(Table1[[#This Row],[T1]],Table1[[#This Row],[70,9 км]])</f>
        <v>0.12561342592592592</v>
      </c>
      <c r="AI126" s="1">
        <v>9.7766203703703702E-2</v>
      </c>
      <c r="AJ126" s="1">
        <f>SUM(Table1[[#This Row],[T1]],Table1[[#This Row],[74,9 км]])</f>
        <v>0.13082175925925926</v>
      </c>
      <c r="AK126" s="1">
        <v>0.11082175925925926</v>
      </c>
      <c r="AL126" s="1">
        <f>SUM(Table1[[#This Row],[T1]],Table1[[#This Row],[84,1 км]])</f>
        <v>0.14387731481481481</v>
      </c>
      <c r="AM126" s="1">
        <v>0.11384259259259259</v>
      </c>
      <c r="AN126" s="1">
        <f>SUM(Table1[[#This Row],[T1]],Table1[[#This Row],[86,6 км]])</f>
        <v>0.14689814814814814</v>
      </c>
      <c r="AO126" s="1">
        <v>0.11743055555555555</v>
      </c>
      <c r="AP126" s="1">
        <f>SUM(Table1[[#This Row],[T1]],Table1[[#This Row],[90 км]])</f>
        <v>0.1504861111111111</v>
      </c>
      <c r="AQ126" s="1">
        <v>0.15048611111111113</v>
      </c>
      <c r="AR126" s="1">
        <v>0.15384259259259259</v>
      </c>
      <c r="AS126" s="1">
        <v>4.5486111111111109E-3</v>
      </c>
      <c r="AT126" s="1">
        <f>SUM(Table1[[#This Row],[T2]],Table1[[#This Row],[1 км]])</f>
        <v>0.15839120370370369</v>
      </c>
      <c r="AU126" s="1">
        <v>1.5069444444444443E-2</v>
      </c>
      <c r="AV126" s="1">
        <f>SUM(Table1[[#This Row],[T2]],Table1[[#This Row],[3,5 км]])</f>
        <v>0.16891203703703703</v>
      </c>
      <c r="AW126" s="1">
        <v>2.2361111111111113E-2</v>
      </c>
      <c r="AX126" s="1">
        <f>SUM(Table1[[#This Row],[T2]],Table1[[#This Row],[6 км]])</f>
        <v>0.1762037037037037</v>
      </c>
      <c r="AY126" s="1">
        <v>2.990740740740741E-2</v>
      </c>
      <c r="AZ126" s="1">
        <f>SUM(Table1[[#This Row],[T2]],Table1[[#This Row],[8,5 км]])</f>
        <v>0.18375</v>
      </c>
      <c r="BA126" s="1">
        <v>3.5300925925925923E-2</v>
      </c>
      <c r="BB126" s="1">
        <f>SUM(Table1[[#This Row],[T2]],Table1[[#This Row],[10,5 км]])</f>
        <v>0.18914351851851852</v>
      </c>
      <c r="BC126" s="1">
        <v>3.9907407407407412E-2</v>
      </c>
      <c r="BD126" s="1">
        <f>SUM(Table1[[#This Row],[T2]],Table1[[#This Row],[11,5 км]])</f>
        <v>0.19375000000000001</v>
      </c>
      <c r="BE126" s="1">
        <v>5.0451388888888893E-2</v>
      </c>
      <c r="BF126" s="1">
        <f>SUM(Table1[[#This Row],[T2]],Table1[[#This Row],[14 км]])</f>
        <v>0.20429398148148148</v>
      </c>
      <c r="BG126" s="1">
        <v>5.7986111111111106E-2</v>
      </c>
      <c r="BH126" s="1">
        <f>SUM(Table1[[#This Row],[T2]],Table1[[#This Row],[16,5 км]])</f>
        <v>0.21182870370370369</v>
      </c>
      <c r="BI126" s="1">
        <v>6.5520833333333334E-2</v>
      </c>
      <c r="BJ126" s="1">
        <f>SUM(Table1[[#This Row],[T2]],Table1[[#This Row],[19 км]])</f>
        <v>0.21936342592592592</v>
      </c>
      <c r="BK126" s="1">
        <v>7.0567129629629632E-2</v>
      </c>
      <c r="BL126" s="1">
        <f>SUM(Table1[[#This Row],[T2]],Table1[[#This Row],[Финиш]])</f>
        <v>0.22440972222222222</v>
      </c>
      <c r="BM126" s="1">
        <v>0.22440972222222222</v>
      </c>
      <c r="BN126" s="1">
        <v>0</v>
      </c>
      <c r="BO126" s="1">
        <f>Table1[[#This Row],[Плавание]]-Table1[[#Totals],[Плавание]]</f>
        <v>1.1967592592592592E-2</v>
      </c>
      <c r="BP126" s="1">
        <f>Table1[[#This Row],[T1]]-Table1[[#Totals],[T1]]</f>
        <v>1.4398148148148146E-2</v>
      </c>
      <c r="BQ126" s="1">
        <f>Table1[[#This Row],[16 км_]]-Table1[[#Totals],[16 км_]]</f>
        <v>1.8067129629629627E-2</v>
      </c>
      <c r="BR126" s="1">
        <f>Table1[[#This Row],[18,5 км_]]-Table1[[#Totals],[18,5 км_]]</f>
        <v>1.8564814814814812E-2</v>
      </c>
      <c r="BS126" s="1">
        <f>Table1[[#This Row],[22,7 км_]]-Table1[[#Totals],[22,7 км_]]</f>
        <v>1.9756944444444438E-2</v>
      </c>
      <c r="BT126" s="1">
        <f>Table1[[#This Row],[38,7 км_]]-Table1[[#Totals],[38,7 км_]]</f>
        <v>2.4189814814814817E-2</v>
      </c>
      <c r="BU126" s="1">
        <f>Table1[[#This Row],[41,2 км_]]-Table1[[#Totals],[41,2 км_]]</f>
        <v>2.4733796296296295E-2</v>
      </c>
      <c r="BV126" s="1">
        <f>Table1[[#This Row],[45,4 км_]]-Table1[[#Totals],[45,4 км_]]</f>
        <v>2.6041666666666671E-2</v>
      </c>
      <c r="BW126" s="1">
        <f>Table1[[#This Row],[48,2 км_]]-Table1[[#Totals],[48,2 км_]]</f>
        <v>2.6909722222222224E-2</v>
      </c>
      <c r="BX126" s="1">
        <f>Table1[[#This Row],[52,2 км_]]-Table1[[#Totals],[52,2 км_]]</f>
        <v>2.8923611111111108E-2</v>
      </c>
      <c r="BY126" s="1">
        <f>Table1[[#This Row],[61,4 км_]]-Table1[[#Totals],[61,4 км_]]</f>
        <v>3.1874999999999987E-2</v>
      </c>
      <c r="BZ126" s="1">
        <f>Table1[[#This Row],[63,9 км_]]-Table1[[#Totals],[63,9 км_]]</f>
        <v>3.2430555555555546E-2</v>
      </c>
      <c r="CA126" s="1">
        <f>Table1[[#This Row],[68,1 км_]]-Table1[[#Totals],[68,1 км_]]</f>
        <v>3.3564814814814825E-2</v>
      </c>
      <c r="CB126" s="1">
        <f>Table1[[#This Row],[70,9 км_]]-Table1[[#Totals],[70,9 км_]]</f>
        <v>3.4143518518518517E-2</v>
      </c>
      <c r="CC126" s="1">
        <f>Table1[[#This Row],[74,9 км_]]-Table1[[#Totals],[74,9 км_]]</f>
        <v>3.5115740740740753E-2</v>
      </c>
      <c r="CD126" s="1">
        <f>Table1[[#This Row],[84,1 км_]]-Table1[[#Totals],[84,1 км_]]</f>
        <v>3.7557870370370366E-2</v>
      </c>
      <c r="CE126" s="1">
        <f>Table1[[#This Row],[86,6 км_]]-Table1[[#Totals],[86,6 км_]]</f>
        <v>3.8252314814814808E-2</v>
      </c>
      <c r="CF126" s="1">
        <f>Table1[[#This Row],[90 км_]]-Table1[[#Totals],[90 км_]]</f>
        <v>3.9131944444444428E-2</v>
      </c>
      <c r="CG126" s="1">
        <f>Table1[[#This Row],[T2]]-Table1[[#Totals],[T2]]</f>
        <v>4.1296296296296289E-2</v>
      </c>
      <c r="CH126" s="1">
        <f>Table1[[#This Row],[1 км_]]-Table1[[#Totals],[1 км_]]</f>
        <v>4.253472222222221E-2</v>
      </c>
      <c r="CI126" s="1">
        <f>Table1[[#This Row],[3,5 км_]]-Table1[[#Totals],[3,5 км_]]</f>
        <v>4.5439814814814808E-2</v>
      </c>
      <c r="CJ126" s="1">
        <f>Table1[[#This Row],[6 км_]]-Table1[[#Totals],[6 км_]]</f>
        <v>4.748842592592592E-2</v>
      </c>
      <c r="CK126" s="1">
        <f>Table1[[#This Row],[8,5 км_]]-Table1[[#Totals],[8,5 км_]]</f>
        <v>4.9340277777777775E-2</v>
      </c>
      <c r="CL126" s="1">
        <f>Table1[[#This Row],[10,5 км_]]-Table1[[#Totals],[10,5 км_]]</f>
        <v>5.0763888888888886E-2</v>
      </c>
      <c r="CM126" s="1">
        <f>Table1[[#This Row],[11,5 км_]]-Table1[[#Totals],[11,5 км_]]</f>
        <v>5.197916666666666E-2</v>
      </c>
      <c r="CN126" s="1">
        <f>Table1[[#This Row],[14 км_]]-Table1[[#Totals],[14 км_]]</f>
        <v>5.4814814814814816E-2</v>
      </c>
      <c r="CO126" s="1">
        <f>Table1[[#This Row],[16,5 км_]]-Table1[[#Totals],[16,5 км_]]</f>
        <v>5.6828703703703687E-2</v>
      </c>
      <c r="CP126" s="1">
        <f>Table1[[#This Row],[19 км_]]-Table1[[#Totals],[19 км_]]</f>
        <v>5.8368055555555548E-2</v>
      </c>
      <c r="CQ126" s="1">
        <f>Table1[[#This Row],[21,1 км_]]-Table1[[#Totals],[21,1 км_]]</f>
        <v>5.9074074074074057E-2</v>
      </c>
    </row>
    <row r="127" spans="1:95" x14ac:dyDescent="0.2">
      <c r="A127">
        <v>126</v>
      </c>
      <c r="B127">
        <v>94</v>
      </c>
      <c r="C127" t="s">
        <v>254</v>
      </c>
      <c r="D127" t="s">
        <v>45</v>
      </c>
      <c r="E127">
        <v>37</v>
      </c>
      <c r="F127" t="s">
        <v>41</v>
      </c>
      <c r="G127" t="s">
        <v>53</v>
      </c>
      <c r="H127" t="s">
        <v>62</v>
      </c>
      <c r="I127" s="1">
        <v>3.1226851851851853E-2</v>
      </c>
      <c r="J127" s="1">
        <v>3.3935185185185186E-2</v>
      </c>
      <c r="K127" s="1">
        <v>2.0497685185185185E-2</v>
      </c>
      <c r="L127" s="1">
        <f>SUM(Table1[[#This Row],[T1]],Table1[[#This Row],[16 км]])</f>
        <v>5.4432870370370368E-2</v>
      </c>
      <c r="M127" s="1">
        <v>2.3356481481481482E-2</v>
      </c>
      <c r="N127" s="1">
        <f>SUM(Table1[[#This Row],[T1]],Table1[[#This Row],[18,5 км]])</f>
        <v>5.7291666666666671E-2</v>
      </c>
      <c r="O127" s="1">
        <v>2.8356481481481483E-2</v>
      </c>
      <c r="P127" s="1">
        <f>SUM(Table1[[#This Row],[T1]],Table1[[#This Row],[22,7 км]])</f>
        <v>6.2291666666666669E-2</v>
      </c>
      <c r="Q127" s="1">
        <v>4.853009259259259E-2</v>
      </c>
      <c r="R127" s="1">
        <f>SUM(Table1[[#This Row],[T1]],Table1[[#This Row],[38,7 км]])</f>
        <v>8.2465277777777776E-2</v>
      </c>
      <c r="S127" s="1">
        <v>5.1400462962962967E-2</v>
      </c>
      <c r="T127" s="1">
        <f>SUM(Table1[[#This Row],[T1]],Table1[[#This Row],[41,2 км]])</f>
        <v>8.5335648148148147E-2</v>
      </c>
      <c r="U127" s="1">
        <v>5.6666666666666671E-2</v>
      </c>
      <c r="V127" s="1">
        <f>SUM(Table1[[#This Row],[T1]],Table1[[#This Row],[45,4 км]])</f>
        <v>9.060185185185185E-2</v>
      </c>
      <c r="W127" s="1">
        <v>6.010416666666666E-2</v>
      </c>
      <c r="X127" s="1">
        <f>SUM(Table1[[#This Row],[T1]],Table1[[#This Row],[48,2 км]])</f>
        <v>9.4039351851851846E-2</v>
      </c>
      <c r="Y127" s="1">
        <v>6.5092592592592591E-2</v>
      </c>
      <c r="Z127" s="1">
        <f>SUM(Table1[[#This Row],[T1]],Table1[[#This Row],[52,2 км]])</f>
        <v>9.902777777777777E-2</v>
      </c>
      <c r="AA127" s="1">
        <v>7.7754629629629632E-2</v>
      </c>
      <c r="AB127" s="1">
        <f>SUM(Table1[[#This Row],[T1]],Table1[[#This Row],[61,4 км]])</f>
        <v>0.11168981481481483</v>
      </c>
      <c r="AC127" s="1">
        <v>8.0694444444444444E-2</v>
      </c>
      <c r="AD127" s="1">
        <f>SUM(Table1[[#This Row],[T1]],Table1[[#This Row],[63,9 км]])</f>
        <v>0.11462962962962964</v>
      </c>
      <c r="AE127" s="1">
        <v>8.6203703703703713E-2</v>
      </c>
      <c r="AF127" s="1">
        <f>SUM(Table1[[#This Row],[T1]],Table1[[#This Row],[68,1 км]])</f>
        <v>0.12013888888888891</v>
      </c>
      <c r="AG127" s="1">
        <v>8.9664351851851856E-2</v>
      </c>
      <c r="AH127" s="1">
        <f>SUM(Table1[[#This Row],[T1]],Table1[[#This Row],[70,9 км]])</f>
        <v>0.12359953703703705</v>
      </c>
      <c r="AI127" s="1">
        <v>9.4710648148148155E-2</v>
      </c>
      <c r="AJ127" s="1">
        <f>SUM(Table1[[#This Row],[T1]],Table1[[#This Row],[74,9 км]])</f>
        <v>0.12864583333333335</v>
      </c>
      <c r="AK127" s="1">
        <v>0.1077199074074074</v>
      </c>
      <c r="AL127" s="1">
        <f>SUM(Table1[[#This Row],[T1]],Table1[[#This Row],[84,1 км]])</f>
        <v>0.1416550925925926</v>
      </c>
      <c r="AM127" s="1">
        <v>0.11072916666666667</v>
      </c>
      <c r="AN127" s="1">
        <f>SUM(Table1[[#This Row],[T1]],Table1[[#This Row],[86,6 км]])</f>
        <v>0.14466435185185186</v>
      </c>
      <c r="AO127" s="1">
        <v>0.11439814814814815</v>
      </c>
      <c r="AP127" s="1">
        <f>SUM(Table1[[#This Row],[T1]],Table1[[#This Row],[90 км]])</f>
        <v>0.14833333333333334</v>
      </c>
      <c r="AQ127" s="1">
        <v>0.14833333333333334</v>
      </c>
      <c r="AR127" s="1">
        <v>0.14972222222222223</v>
      </c>
      <c r="AS127" s="1">
        <v>4.6643518518518518E-3</v>
      </c>
      <c r="AT127" s="1">
        <f>SUM(Table1[[#This Row],[T2]],Table1[[#This Row],[1 км]])</f>
        <v>0.15438657407407408</v>
      </c>
      <c r="AU127" s="1">
        <v>1.5196759259259259E-2</v>
      </c>
      <c r="AV127" s="1">
        <f>SUM(Table1[[#This Row],[T2]],Table1[[#This Row],[3,5 км]])</f>
        <v>0.16491898148148149</v>
      </c>
      <c r="AW127" s="1">
        <v>2.2916666666666669E-2</v>
      </c>
      <c r="AX127" s="1">
        <f>SUM(Table1[[#This Row],[T2]],Table1[[#This Row],[6 км]])</f>
        <v>0.1726388888888889</v>
      </c>
      <c r="AY127" s="1">
        <v>3.107638888888889E-2</v>
      </c>
      <c r="AZ127" s="1">
        <f>SUM(Table1[[#This Row],[T2]],Table1[[#This Row],[8,5 км]])</f>
        <v>0.18079861111111112</v>
      </c>
      <c r="BA127" s="1">
        <v>3.6712962962962961E-2</v>
      </c>
      <c r="BB127" s="1">
        <f>SUM(Table1[[#This Row],[T2]],Table1[[#This Row],[10,5 км]])</f>
        <v>0.1864351851851852</v>
      </c>
      <c r="BC127" s="1">
        <v>4.1631944444444451E-2</v>
      </c>
      <c r="BD127" s="1">
        <f>SUM(Table1[[#This Row],[T2]],Table1[[#This Row],[11,5 км]])</f>
        <v>0.19135416666666669</v>
      </c>
      <c r="BE127" s="1">
        <v>5.2604166666666667E-2</v>
      </c>
      <c r="BF127" s="1">
        <f>SUM(Table1[[#This Row],[T2]],Table1[[#This Row],[14 км]])</f>
        <v>0.2023263888888889</v>
      </c>
      <c r="BG127" s="1">
        <v>6.0509259259259263E-2</v>
      </c>
      <c r="BH127" s="1">
        <f>SUM(Table1[[#This Row],[T2]],Table1[[#This Row],[16,5 км]])</f>
        <v>0.21023148148148149</v>
      </c>
      <c r="BI127" s="1">
        <v>6.896990740740741E-2</v>
      </c>
      <c r="BJ127" s="1">
        <f>SUM(Table1[[#This Row],[T2]],Table1[[#This Row],[19 км]])</f>
        <v>0.21869212962962964</v>
      </c>
      <c r="BK127" s="1">
        <v>7.4745370370370365E-2</v>
      </c>
      <c r="BL127" s="1">
        <f>SUM(Table1[[#This Row],[T2]],Table1[[#This Row],[Финиш]])</f>
        <v>0.22446759259259258</v>
      </c>
      <c r="BM127" s="1">
        <v>0.22446759259259261</v>
      </c>
      <c r="BN127" s="1">
        <v>0</v>
      </c>
      <c r="BO127" s="1">
        <f>Table1[[#This Row],[Плавание]]-Table1[[#Totals],[Плавание]]</f>
        <v>1.3622685185185186E-2</v>
      </c>
      <c r="BP127" s="1">
        <f>Table1[[#This Row],[T1]]-Table1[[#Totals],[T1]]</f>
        <v>1.5277777777777779E-2</v>
      </c>
      <c r="BQ127" s="1">
        <f>Table1[[#This Row],[16 км_]]-Table1[[#Totals],[16 км_]]</f>
        <v>1.8865740740740738E-2</v>
      </c>
      <c r="BR127" s="1">
        <f>Table1[[#This Row],[18,5 км_]]-Table1[[#Totals],[18,5 км_]]</f>
        <v>1.9375000000000003E-2</v>
      </c>
      <c r="BS127" s="1">
        <f>Table1[[#This Row],[22,7 км_]]-Table1[[#Totals],[22,7 км_]]</f>
        <v>2.0254629629629629E-2</v>
      </c>
      <c r="BT127" s="1">
        <f>Table1[[#This Row],[38,7 км_]]-Table1[[#Totals],[38,7 км_]]</f>
        <v>2.387731481481481E-2</v>
      </c>
      <c r="BU127" s="1">
        <f>Table1[[#This Row],[41,2 км_]]-Table1[[#Totals],[41,2 км_]]</f>
        <v>2.4386574074074074E-2</v>
      </c>
      <c r="BV127" s="1">
        <f>Table1[[#This Row],[45,4 км_]]-Table1[[#Totals],[45,4 км_]]</f>
        <v>2.5439814814814818E-2</v>
      </c>
      <c r="BW127" s="1">
        <f>Table1[[#This Row],[48,2 км_]]-Table1[[#Totals],[48,2 км_]]</f>
        <v>2.6192129629629621E-2</v>
      </c>
      <c r="BX127" s="1">
        <f>Table1[[#This Row],[52,2 км_]]-Table1[[#Totals],[52,2 км_]]</f>
        <v>2.7210648148148137E-2</v>
      </c>
      <c r="BY127" s="1">
        <f>Table1[[#This Row],[61,4 км_]]-Table1[[#Totals],[61,4 км_]]</f>
        <v>2.9918981481481477E-2</v>
      </c>
      <c r="BZ127" s="1">
        <f>Table1[[#This Row],[63,9 км_]]-Table1[[#Totals],[63,9 км_]]</f>
        <v>3.0462962962962969E-2</v>
      </c>
      <c r="CA127" s="1">
        <f>Table1[[#This Row],[68,1 км_]]-Table1[[#Totals],[68,1 км_]]</f>
        <v>3.1550925925925954E-2</v>
      </c>
      <c r="CB127" s="1">
        <f>Table1[[#This Row],[70,9 км_]]-Table1[[#Totals],[70,9 км_]]</f>
        <v>3.2129629629629647E-2</v>
      </c>
      <c r="CC127" s="1">
        <f>Table1[[#This Row],[74,9 км_]]-Table1[[#Totals],[74,9 км_]]</f>
        <v>3.2939814814814838E-2</v>
      </c>
      <c r="CD127" s="1">
        <f>Table1[[#This Row],[84,1 км_]]-Table1[[#Totals],[84,1 км_]]</f>
        <v>3.5335648148148158E-2</v>
      </c>
      <c r="CE127" s="1">
        <f>Table1[[#This Row],[86,6 км_]]-Table1[[#Totals],[86,6 км_]]</f>
        <v>3.6018518518518533E-2</v>
      </c>
      <c r="CF127" s="1">
        <f>Table1[[#This Row],[90 км_]]-Table1[[#Totals],[90 км_]]</f>
        <v>3.6979166666666674E-2</v>
      </c>
      <c r="CG127" s="1">
        <f>Table1[[#This Row],[T2]]-Table1[[#Totals],[T2]]</f>
        <v>3.7175925925925932E-2</v>
      </c>
      <c r="CH127" s="1">
        <f>Table1[[#This Row],[1 км_]]-Table1[[#Totals],[1 км_]]</f>
        <v>3.8530092592592602E-2</v>
      </c>
      <c r="CI127" s="1">
        <f>Table1[[#This Row],[3,5 км_]]-Table1[[#Totals],[3,5 км_]]</f>
        <v>4.1446759259259267E-2</v>
      </c>
      <c r="CJ127" s="1">
        <f>Table1[[#This Row],[6 км_]]-Table1[[#Totals],[6 км_]]</f>
        <v>4.3923611111111122E-2</v>
      </c>
      <c r="CK127" s="1">
        <f>Table1[[#This Row],[8,5 км_]]-Table1[[#Totals],[8,5 км_]]</f>
        <v>4.6388888888888896E-2</v>
      </c>
      <c r="CL127" s="1">
        <f>Table1[[#This Row],[10,5 км_]]-Table1[[#Totals],[10,5 км_]]</f>
        <v>4.8055555555555574E-2</v>
      </c>
      <c r="CM127" s="1">
        <f>Table1[[#This Row],[11,5 км_]]-Table1[[#Totals],[11,5 км_]]</f>
        <v>4.958333333333334E-2</v>
      </c>
      <c r="CN127" s="1">
        <f>Table1[[#This Row],[14 км_]]-Table1[[#Totals],[14 км_]]</f>
        <v>5.284722222222224E-2</v>
      </c>
      <c r="CO127" s="1">
        <f>Table1[[#This Row],[16,5 км_]]-Table1[[#Totals],[16,5 км_]]</f>
        <v>5.5231481481481493E-2</v>
      </c>
      <c r="CP127" s="1">
        <f>Table1[[#This Row],[19 км_]]-Table1[[#Totals],[19 км_]]</f>
        <v>5.7696759259259267E-2</v>
      </c>
      <c r="CQ127" s="1">
        <f>Table1[[#This Row],[21,1 км_]]-Table1[[#Totals],[21,1 км_]]</f>
        <v>5.9131944444444418E-2</v>
      </c>
    </row>
    <row r="128" spans="1:95" x14ac:dyDescent="0.2">
      <c r="A128">
        <v>127</v>
      </c>
      <c r="B128">
        <v>24</v>
      </c>
      <c r="C128" t="s">
        <v>255</v>
      </c>
      <c r="D128" t="s">
        <v>61</v>
      </c>
      <c r="E128">
        <v>36</v>
      </c>
      <c r="F128" t="s">
        <v>41</v>
      </c>
      <c r="G128" t="s">
        <v>53</v>
      </c>
      <c r="H128" t="s">
        <v>62</v>
      </c>
      <c r="I128" s="1">
        <v>3.0034722222222223E-2</v>
      </c>
      <c r="J128" s="1">
        <v>3.3333333333333333E-2</v>
      </c>
      <c r="K128" s="1">
        <v>2.0497685185185185E-2</v>
      </c>
      <c r="L128" s="1">
        <f>SUM(Table1[[#This Row],[T1]],Table1[[#This Row],[16 км]])</f>
        <v>5.3831018518518514E-2</v>
      </c>
      <c r="M128" s="1">
        <v>2.3333333333333334E-2</v>
      </c>
      <c r="N128" s="1">
        <f>SUM(Table1[[#This Row],[T1]],Table1[[#This Row],[18,5 км]])</f>
        <v>5.6666666666666671E-2</v>
      </c>
      <c r="O128" s="1">
        <v>2.8414351851851847E-2</v>
      </c>
      <c r="P128" s="1">
        <f>SUM(Table1[[#This Row],[T1]],Table1[[#This Row],[22,7 км]])</f>
        <v>6.1747685185185183E-2</v>
      </c>
      <c r="Q128" s="1">
        <v>4.8506944444444443E-2</v>
      </c>
      <c r="R128" s="1">
        <f>SUM(Table1[[#This Row],[T1]],Table1[[#This Row],[38,7 км]])</f>
        <v>8.1840277777777776E-2</v>
      </c>
      <c r="S128" s="1">
        <v>5.1342592592592586E-2</v>
      </c>
      <c r="T128" s="1">
        <f>SUM(Table1[[#This Row],[T1]],Table1[[#This Row],[41,2 км]])</f>
        <v>8.4675925925925918E-2</v>
      </c>
      <c r="U128" s="1">
        <v>5.6689814814814811E-2</v>
      </c>
      <c r="V128" s="1">
        <f>SUM(Table1[[#This Row],[T1]],Table1[[#This Row],[45,4 км]])</f>
        <v>9.0023148148148144E-2</v>
      </c>
      <c r="W128" s="1">
        <v>6.0138888888888888E-2</v>
      </c>
      <c r="X128" s="1">
        <f>SUM(Table1[[#This Row],[T1]],Table1[[#This Row],[48,2 км]])</f>
        <v>9.347222222222222E-2</v>
      </c>
      <c r="Y128" s="1">
        <v>6.5023148148148149E-2</v>
      </c>
      <c r="Z128" s="1">
        <f>SUM(Table1[[#This Row],[T1]],Table1[[#This Row],[52,2 км]])</f>
        <v>9.8356481481481489E-2</v>
      </c>
      <c r="AA128" s="1">
        <v>7.7488425925925933E-2</v>
      </c>
      <c r="AB128" s="1">
        <f>SUM(Table1[[#This Row],[T1]],Table1[[#This Row],[61,4 км]])</f>
        <v>0.11082175925925927</v>
      </c>
      <c r="AC128" s="1">
        <v>8.0347222222222223E-2</v>
      </c>
      <c r="AD128" s="1">
        <f>SUM(Table1[[#This Row],[T1]],Table1[[#This Row],[63,9 км]])</f>
        <v>0.11368055555555556</v>
      </c>
      <c r="AE128" s="1">
        <v>8.5752314814814823E-2</v>
      </c>
      <c r="AF128" s="1">
        <f>SUM(Table1[[#This Row],[T1]],Table1[[#This Row],[68,1 км]])</f>
        <v>0.11908564814814815</v>
      </c>
      <c r="AG128" s="1">
        <v>8.9120370370370364E-2</v>
      </c>
      <c r="AH128" s="1">
        <f>SUM(Table1[[#This Row],[T1]],Table1[[#This Row],[70,9 км]])</f>
        <v>0.1224537037037037</v>
      </c>
      <c r="AI128" s="1">
        <v>9.4108796296296301E-2</v>
      </c>
      <c r="AJ128" s="1">
        <f>SUM(Table1[[#This Row],[T1]],Table1[[#This Row],[74,9 км]])</f>
        <v>0.12744212962962964</v>
      </c>
      <c r="AK128" s="1">
        <v>0.10699074074074073</v>
      </c>
      <c r="AL128" s="1">
        <f>SUM(Table1[[#This Row],[T1]],Table1[[#This Row],[84,1 км]])</f>
        <v>0.14032407407407407</v>
      </c>
      <c r="AM128" s="1">
        <v>0.10997685185185185</v>
      </c>
      <c r="AN128" s="1">
        <f>SUM(Table1[[#This Row],[T1]],Table1[[#This Row],[86,6 км]])</f>
        <v>0.14331018518518518</v>
      </c>
      <c r="AO128" s="1">
        <v>0.11370370370370371</v>
      </c>
      <c r="AP128" s="1">
        <f>SUM(Table1[[#This Row],[T1]],Table1[[#This Row],[90 км]])</f>
        <v>0.14703703703703705</v>
      </c>
      <c r="AQ128" s="1">
        <v>0.14703703703703705</v>
      </c>
      <c r="AR128" s="1">
        <v>0.14922453703703703</v>
      </c>
      <c r="AS128" s="1">
        <v>4.5717592592592589E-3</v>
      </c>
      <c r="AT128" s="1">
        <f>SUM(Table1[[#This Row],[T2]],Table1[[#This Row],[1 км]])</f>
        <v>0.15379629629629629</v>
      </c>
      <c r="AU128" s="1">
        <v>1.511574074074074E-2</v>
      </c>
      <c r="AV128" s="1">
        <f>SUM(Table1[[#This Row],[T2]],Table1[[#This Row],[3,5 км]])</f>
        <v>0.16434027777777777</v>
      </c>
      <c r="AW128" s="1">
        <v>2.2488425925925926E-2</v>
      </c>
      <c r="AX128" s="1">
        <f>SUM(Table1[[#This Row],[T2]],Table1[[#This Row],[6 км]])</f>
        <v>0.17171296296296296</v>
      </c>
      <c r="AY128" s="1">
        <v>3.0486111111111113E-2</v>
      </c>
      <c r="AZ128" s="1">
        <f>SUM(Table1[[#This Row],[T2]],Table1[[#This Row],[8,5 км]])</f>
        <v>0.17971064814814813</v>
      </c>
      <c r="BA128" s="1">
        <v>3.6087962962962968E-2</v>
      </c>
      <c r="BB128" s="1">
        <f>SUM(Table1[[#This Row],[T2]],Table1[[#This Row],[10,5 км]])</f>
        <v>0.18531249999999999</v>
      </c>
      <c r="BC128" s="1">
        <v>4.0972222222222222E-2</v>
      </c>
      <c r="BD128" s="1">
        <f>SUM(Table1[[#This Row],[T2]],Table1[[#This Row],[11,5 км]])</f>
        <v>0.19019675925925925</v>
      </c>
      <c r="BE128" s="1">
        <v>5.2314814814814814E-2</v>
      </c>
      <c r="BF128" s="1">
        <f>SUM(Table1[[#This Row],[T2]],Table1[[#This Row],[14 км]])</f>
        <v>0.20153935185185184</v>
      </c>
      <c r="BG128" s="1">
        <v>6.0636574074074079E-2</v>
      </c>
      <c r="BH128" s="1">
        <f>SUM(Table1[[#This Row],[T2]],Table1[[#This Row],[16,5 км]])</f>
        <v>0.20986111111111111</v>
      </c>
      <c r="BI128" s="1">
        <v>6.9560185185185183E-2</v>
      </c>
      <c r="BJ128" s="1">
        <f>SUM(Table1[[#This Row],[T2]],Table1[[#This Row],[19 км]])</f>
        <v>0.21878472222222223</v>
      </c>
      <c r="BK128" s="1">
        <v>7.5451388888888887E-2</v>
      </c>
      <c r="BL128" s="1">
        <f>SUM(Table1[[#This Row],[T2]],Table1[[#This Row],[Финиш]])</f>
        <v>0.22467592592592592</v>
      </c>
      <c r="BM128" s="1">
        <v>0.22466435185185185</v>
      </c>
      <c r="BN128" s="1">
        <v>0</v>
      </c>
      <c r="BO128" s="1">
        <f>Table1[[#This Row],[Плавание]]-Table1[[#Totals],[Плавание]]</f>
        <v>1.2430555555555556E-2</v>
      </c>
      <c r="BP128" s="1">
        <f>Table1[[#This Row],[T1]]-Table1[[#Totals],[T1]]</f>
        <v>1.4675925925925926E-2</v>
      </c>
      <c r="BQ128" s="1">
        <f>Table1[[#This Row],[16 км_]]-Table1[[#Totals],[16 км_]]</f>
        <v>1.8263888888888885E-2</v>
      </c>
      <c r="BR128" s="1">
        <f>Table1[[#This Row],[18,5 км_]]-Table1[[#Totals],[18,5 км_]]</f>
        <v>1.8750000000000003E-2</v>
      </c>
      <c r="BS128" s="1">
        <f>Table1[[#This Row],[22,7 км_]]-Table1[[#Totals],[22,7 км_]]</f>
        <v>1.9710648148148144E-2</v>
      </c>
      <c r="BT128" s="1">
        <f>Table1[[#This Row],[38,7 км_]]-Table1[[#Totals],[38,7 км_]]</f>
        <v>2.3252314814814809E-2</v>
      </c>
      <c r="BU128" s="1">
        <f>Table1[[#This Row],[41,2 км_]]-Table1[[#Totals],[41,2 км_]]</f>
        <v>2.3726851851851846E-2</v>
      </c>
      <c r="BV128" s="1">
        <f>Table1[[#This Row],[45,4 км_]]-Table1[[#Totals],[45,4 км_]]</f>
        <v>2.4861111111111112E-2</v>
      </c>
      <c r="BW128" s="1">
        <f>Table1[[#This Row],[48,2 км_]]-Table1[[#Totals],[48,2 км_]]</f>
        <v>2.5624999999999995E-2</v>
      </c>
      <c r="BX128" s="1">
        <f>Table1[[#This Row],[52,2 км_]]-Table1[[#Totals],[52,2 км_]]</f>
        <v>2.6539351851851856E-2</v>
      </c>
      <c r="BY128" s="1">
        <f>Table1[[#This Row],[61,4 км_]]-Table1[[#Totals],[61,4 км_]]</f>
        <v>2.9050925925925924E-2</v>
      </c>
      <c r="BZ128" s="1">
        <f>Table1[[#This Row],[63,9 км_]]-Table1[[#Totals],[63,9 км_]]</f>
        <v>2.9513888888888895E-2</v>
      </c>
      <c r="CA128" s="1">
        <f>Table1[[#This Row],[68,1 км_]]-Table1[[#Totals],[68,1 км_]]</f>
        <v>3.0497685185185197E-2</v>
      </c>
      <c r="CB128" s="1">
        <f>Table1[[#This Row],[70,9 км_]]-Table1[[#Totals],[70,9 км_]]</f>
        <v>3.0983796296296301E-2</v>
      </c>
      <c r="CC128" s="1">
        <f>Table1[[#This Row],[74,9 км_]]-Table1[[#Totals],[74,9 км_]]</f>
        <v>3.1736111111111132E-2</v>
      </c>
      <c r="CD128" s="1">
        <f>Table1[[#This Row],[84,1 км_]]-Table1[[#Totals],[84,1 км_]]</f>
        <v>3.4004629629629635E-2</v>
      </c>
      <c r="CE128" s="1">
        <f>Table1[[#This Row],[86,6 км_]]-Table1[[#Totals],[86,6 км_]]</f>
        <v>3.4664351851851849E-2</v>
      </c>
      <c r="CF128" s="1">
        <f>Table1[[#This Row],[90 км_]]-Table1[[#Totals],[90 км_]]</f>
        <v>3.5682870370370379E-2</v>
      </c>
      <c r="CG128" s="1">
        <f>Table1[[#This Row],[T2]]-Table1[[#Totals],[T2]]</f>
        <v>3.6678240740740733E-2</v>
      </c>
      <c r="CH128" s="1">
        <f>Table1[[#This Row],[1 км_]]-Table1[[#Totals],[1 км_]]</f>
        <v>3.7939814814814815E-2</v>
      </c>
      <c r="CI128" s="1">
        <f>Table1[[#This Row],[3,5 км_]]-Table1[[#Totals],[3,5 км_]]</f>
        <v>4.0868055555555546E-2</v>
      </c>
      <c r="CJ128" s="1">
        <f>Table1[[#This Row],[6 км_]]-Table1[[#Totals],[6 км_]]</f>
        <v>4.299768518518518E-2</v>
      </c>
      <c r="CK128" s="1">
        <f>Table1[[#This Row],[8,5 км_]]-Table1[[#Totals],[8,5 км_]]</f>
        <v>4.5300925925925911E-2</v>
      </c>
      <c r="CL128" s="1">
        <f>Table1[[#This Row],[10,5 км_]]-Table1[[#Totals],[10,5 км_]]</f>
        <v>4.6932870370370361E-2</v>
      </c>
      <c r="CM128" s="1">
        <f>Table1[[#This Row],[11,5 км_]]-Table1[[#Totals],[11,5 км_]]</f>
        <v>4.84259259259259E-2</v>
      </c>
      <c r="CN128" s="1">
        <f>Table1[[#This Row],[14 км_]]-Table1[[#Totals],[14 км_]]</f>
        <v>5.2060185185185182E-2</v>
      </c>
      <c r="CO128" s="1">
        <f>Table1[[#This Row],[16,5 км_]]-Table1[[#Totals],[16,5 км_]]</f>
        <v>5.486111111111111E-2</v>
      </c>
      <c r="CP128" s="1">
        <f>Table1[[#This Row],[19 км_]]-Table1[[#Totals],[19 км_]]</f>
        <v>5.7789351851851856E-2</v>
      </c>
      <c r="CQ128" s="1">
        <f>Table1[[#This Row],[21,1 км_]]-Table1[[#Totals],[21,1 км_]]</f>
        <v>5.9340277777777756E-2</v>
      </c>
    </row>
    <row r="129" spans="1:95" x14ac:dyDescent="0.2">
      <c r="A129">
        <v>128</v>
      </c>
      <c r="B129">
        <v>191</v>
      </c>
      <c r="C129" t="s">
        <v>256</v>
      </c>
      <c r="D129" t="s">
        <v>88</v>
      </c>
      <c r="E129">
        <v>51</v>
      </c>
      <c r="F129" t="s">
        <v>46</v>
      </c>
      <c r="H129" t="s">
        <v>73</v>
      </c>
      <c r="I129" s="1">
        <v>2.6793981481481485E-2</v>
      </c>
      <c r="J129" s="1">
        <v>3.0532407407407411E-2</v>
      </c>
      <c r="K129" s="1">
        <v>2.1319444444444443E-2</v>
      </c>
      <c r="L129" s="1">
        <f>SUM(Table1[[#This Row],[T1]],Table1[[#This Row],[16 км]])</f>
        <v>5.1851851851851857E-2</v>
      </c>
      <c r="M129" s="1">
        <v>2.4270833333333335E-2</v>
      </c>
      <c r="N129" s="1">
        <f>SUM(Table1[[#This Row],[T1]],Table1[[#This Row],[18,5 км]])</f>
        <v>5.480324074074075E-2</v>
      </c>
      <c r="O129" s="1">
        <v>2.9675925925925925E-2</v>
      </c>
      <c r="P129" s="1">
        <f>SUM(Table1[[#This Row],[T1]],Table1[[#This Row],[22,7 км]])</f>
        <v>6.0208333333333336E-2</v>
      </c>
      <c r="Q129" s="1">
        <v>5.0694444444444452E-2</v>
      </c>
      <c r="R129" s="1">
        <f>SUM(Table1[[#This Row],[T1]],Table1[[#This Row],[38,7 км]])</f>
        <v>8.1226851851851856E-2</v>
      </c>
      <c r="S129" s="1">
        <v>5.3587962962962969E-2</v>
      </c>
      <c r="T129" s="1">
        <f>SUM(Table1[[#This Row],[T1]],Table1[[#This Row],[41,2 км]])</f>
        <v>8.4120370370370373E-2</v>
      </c>
      <c r="U129" s="1">
        <v>5.8842592592592592E-2</v>
      </c>
      <c r="V129" s="1">
        <f>SUM(Table1[[#This Row],[T1]],Table1[[#This Row],[45,4 км]])</f>
        <v>8.937500000000001E-2</v>
      </c>
      <c r="W129" s="1">
        <v>6.2303240740740735E-2</v>
      </c>
      <c r="X129" s="1">
        <f>SUM(Table1[[#This Row],[T1]],Table1[[#This Row],[48,2 км]])</f>
        <v>9.2835648148148153E-2</v>
      </c>
      <c r="Y129" s="1">
        <v>6.7129629629629636E-2</v>
      </c>
      <c r="Z129" s="1">
        <f>SUM(Table1[[#This Row],[T1]],Table1[[#This Row],[52,2 км]])</f>
        <v>9.7662037037037047E-2</v>
      </c>
      <c r="AA129" s="1">
        <v>7.9849537037037038E-2</v>
      </c>
      <c r="AB129" s="1">
        <f>SUM(Table1[[#This Row],[T1]],Table1[[#This Row],[61,4 км]])</f>
        <v>0.11038194444444445</v>
      </c>
      <c r="AC129" s="1">
        <v>8.2777777777777783E-2</v>
      </c>
      <c r="AD129" s="1">
        <f>SUM(Table1[[#This Row],[T1]],Table1[[#This Row],[63,9 км]])</f>
        <v>0.11331018518518519</v>
      </c>
      <c r="AE129" s="1">
        <v>8.8460648148148149E-2</v>
      </c>
      <c r="AF129" s="1">
        <f>SUM(Table1[[#This Row],[T1]],Table1[[#This Row],[68,1 км]])</f>
        <v>0.11899305555555556</v>
      </c>
      <c r="AG129" s="1">
        <v>9.2060185185185175E-2</v>
      </c>
      <c r="AH129" s="1">
        <f>SUM(Table1[[#This Row],[T1]],Table1[[#This Row],[70,9 км]])</f>
        <v>0.12259259259259259</v>
      </c>
      <c r="AI129" s="1">
        <v>9.7337962962962973E-2</v>
      </c>
      <c r="AJ129" s="1">
        <f>SUM(Table1[[#This Row],[T1]],Table1[[#This Row],[74,9 км]])</f>
        <v>0.12787037037037038</v>
      </c>
      <c r="AK129" s="1">
        <v>0.11049768518518517</v>
      </c>
      <c r="AL129" s="1">
        <f>SUM(Table1[[#This Row],[T1]],Table1[[#This Row],[84,1 км]])</f>
        <v>0.14103009259259258</v>
      </c>
      <c r="AM129" s="1">
        <v>0.11354166666666667</v>
      </c>
      <c r="AN129" s="1">
        <f>SUM(Table1[[#This Row],[T1]],Table1[[#This Row],[86,6 км]])</f>
        <v>0.14407407407407408</v>
      </c>
      <c r="AO129" s="1">
        <v>0.1171875</v>
      </c>
      <c r="AP129" s="1">
        <f>SUM(Table1[[#This Row],[T1]],Table1[[#This Row],[90 км]])</f>
        <v>0.14771990740740742</v>
      </c>
      <c r="AQ129" s="1">
        <v>0.1477199074074074</v>
      </c>
      <c r="AR129" s="1">
        <v>0.15005787037037036</v>
      </c>
      <c r="AS129" s="1">
        <v>4.386574074074074E-3</v>
      </c>
      <c r="AT129" s="1">
        <f>SUM(Table1[[#This Row],[T2]],Table1[[#This Row],[1 км]])</f>
        <v>0.15444444444444444</v>
      </c>
      <c r="AU129" s="1">
        <v>1.4537037037037038E-2</v>
      </c>
      <c r="AV129" s="1">
        <f>SUM(Table1[[#This Row],[T2]],Table1[[#This Row],[3,5 км]])</f>
        <v>0.1645949074074074</v>
      </c>
      <c r="AW129" s="1">
        <v>2.1851851851851848E-2</v>
      </c>
      <c r="AX129" s="1">
        <f>SUM(Table1[[#This Row],[T2]],Table1[[#This Row],[6 км]])</f>
        <v>0.1719097222222222</v>
      </c>
      <c r="AY129" s="1">
        <v>3.0046296296296297E-2</v>
      </c>
      <c r="AZ129" s="1">
        <f>SUM(Table1[[#This Row],[T2]],Table1[[#This Row],[8,5 км]])</f>
        <v>0.18010416666666665</v>
      </c>
      <c r="BA129" s="1">
        <v>3.5694444444444445E-2</v>
      </c>
      <c r="BB129" s="1">
        <f>SUM(Table1[[#This Row],[T2]],Table1[[#This Row],[10,5 км]])</f>
        <v>0.1857523148148148</v>
      </c>
      <c r="BC129" s="1">
        <v>4.0601851851851854E-2</v>
      </c>
      <c r="BD129" s="1">
        <f>SUM(Table1[[#This Row],[T2]],Table1[[#This Row],[11,5 км]])</f>
        <v>0.19065972222222222</v>
      </c>
      <c r="BE129" s="1">
        <v>5.1886574074074071E-2</v>
      </c>
      <c r="BF129" s="1">
        <f>SUM(Table1[[#This Row],[T2]],Table1[[#This Row],[14 км]])</f>
        <v>0.20194444444444443</v>
      </c>
      <c r="BG129" s="1">
        <v>5.9907407407407409E-2</v>
      </c>
      <c r="BH129" s="1">
        <f>SUM(Table1[[#This Row],[T2]],Table1[[#This Row],[16,5 км]])</f>
        <v>0.20996527777777776</v>
      </c>
      <c r="BI129" s="1">
        <v>6.8645833333333336E-2</v>
      </c>
      <c r="BJ129" s="1">
        <f>SUM(Table1[[#This Row],[T2]],Table1[[#This Row],[19 км]])</f>
        <v>0.21870370370370368</v>
      </c>
      <c r="BK129" s="1">
        <v>7.4618055555555562E-2</v>
      </c>
      <c r="BL129" s="1">
        <f>SUM(Table1[[#This Row],[T2]],Table1[[#This Row],[Финиш]])</f>
        <v>0.22467592592592592</v>
      </c>
      <c r="BM129" s="1">
        <v>0.22467592592592592</v>
      </c>
      <c r="BN129" s="1">
        <v>0</v>
      </c>
      <c r="BO129" s="1">
        <f>Table1[[#This Row],[Плавание]]-Table1[[#Totals],[Плавание]]</f>
        <v>9.1898148148148173E-3</v>
      </c>
      <c r="BP129" s="1">
        <f>Table1[[#This Row],[T1]]-Table1[[#Totals],[T1]]</f>
        <v>1.1875000000000004E-2</v>
      </c>
      <c r="BQ129" s="1">
        <f>Table1[[#This Row],[16 км_]]-Table1[[#Totals],[16 км_]]</f>
        <v>1.6284722222222228E-2</v>
      </c>
      <c r="BR129" s="1">
        <f>Table1[[#This Row],[18,5 км_]]-Table1[[#Totals],[18,5 км_]]</f>
        <v>1.6886574074074082E-2</v>
      </c>
      <c r="BS129" s="1">
        <f>Table1[[#This Row],[22,7 км_]]-Table1[[#Totals],[22,7 км_]]</f>
        <v>1.8171296296296297E-2</v>
      </c>
      <c r="BT129" s="1">
        <f>Table1[[#This Row],[38,7 км_]]-Table1[[#Totals],[38,7 км_]]</f>
        <v>2.2638888888888889E-2</v>
      </c>
      <c r="BU129" s="1">
        <f>Table1[[#This Row],[41,2 км_]]-Table1[[#Totals],[41,2 км_]]</f>
        <v>2.3171296296296301E-2</v>
      </c>
      <c r="BV129" s="1">
        <f>Table1[[#This Row],[45,4 км_]]-Table1[[#Totals],[45,4 км_]]</f>
        <v>2.4212962962962978E-2</v>
      </c>
      <c r="BW129" s="1">
        <f>Table1[[#This Row],[48,2 км_]]-Table1[[#Totals],[48,2 км_]]</f>
        <v>2.4988425925925928E-2</v>
      </c>
      <c r="BX129" s="1">
        <f>Table1[[#This Row],[52,2 км_]]-Table1[[#Totals],[52,2 км_]]</f>
        <v>2.5844907407407414E-2</v>
      </c>
      <c r="BY129" s="1">
        <f>Table1[[#This Row],[61,4 км_]]-Table1[[#Totals],[61,4 км_]]</f>
        <v>2.8611111111111101E-2</v>
      </c>
      <c r="BZ129" s="1">
        <f>Table1[[#This Row],[63,9 км_]]-Table1[[#Totals],[63,9 км_]]</f>
        <v>2.9143518518518527E-2</v>
      </c>
      <c r="CA129" s="1">
        <f>Table1[[#This Row],[68,1 км_]]-Table1[[#Totals],[68,1 км_]]</f>
        <v>3.0405092592592609E-2</v>
      </c>
      <c r="CB129" s="1">
        <f>Table1[[#This Row],[70,9 км_]]-Table1[[#Totals],[70,9 км_]]</f>
        <v>3.1122685185185184E-2</v>
      </c>
      <c r="CC129" s="1">
        <f>Table1[[#This Row],[74,9 км_]]-Table1[[#Totals],[74,9 км_]]</f>
        <v>3.2164351851851875E-2</v>
      </c>
      <c r="CD129" s="1">
        <f>Table1[[#This Row],[84,1 км_]]-Table1[[#Totals],[84,1 км_]]</f>
        <v>3.4710648148148143E-2</v>
      </c>
      <c r="CE129" s="1">
        <f>Table1[[#This Row],[86,6 км_]]-Table1[[#Totals],[86,6 км_]]</f>
        <v>3.5428240740740746E-2</v>
      </c>
      <c r="CF129" s="1">
        <f>Table1[[#This Row],[90 км_]]-Table1[[#Totals],[90 км_]]</f>
        <v>3.6365740740740754E-2</v>
      </c>
      <c r="CG129" s="1">
        <f>Table1[[#This Row],[T2]]-Table1[[#Totals],[T2]]</f>
        <v>3.7511574074074058E-2</v>
      </c>
      <c r="CH129" s="1">
        <f>Table1[[#This Row],[1 км_]]-Table1[[#Totals],[1 км_]]</f>
        <v>3.8587962962962963E-2</v>
      </c>
      <c r="CI129" s="1">
        <f>Table1[[#This Row],[3,5 км_]]-Table1[[#Totals],[3,5 км_]]</f>
        <v>4.1122685185185179E-2</v>
      </c>
      <c r="CJ129" s="1">
        <f>Table1[[#This Row],[6 км_]]-Table1[[#Totals],[6 км_]]</f>
        <v>4.3194444444444424E-2</v>
      </c>
      <c r="CK129" s="1">
        <f>Table1[[#This Row],[8,5 км_]]-Table1[[#Totals],[8,5 км_]]</f>
        <v>4.5694444444444426E-2</v>
      </c>
      <c r="CL129" s="1">
        <f>Table1[[#This Row],[10,5 км_]]-Table1[[#Totals],[10,5 км_]]</f>
        <v>4.737268518518517E-2</v>
      </c>
      <c r="CM129" s="1">
        <f>Table1[[#This Row],[11,5 км_]]-Table1[[#Totals],[11,5 км_]]</f>
        <v>4.8888888888888871E-2</v>
      </c>
      <c r="CN129" s="1">
        <f>Table1[[#This Row],[14 км_]]-Table1[[#Totals],[14 км_]]</f>
        <v>5.2465277777777763E-2</v>
      </c>
      <c r="CO129" s="1">
        <f>Table1[[#This Row],[16,5 км_]]-Table1[[#Totals],[16,5 км_]]</f>
        <v>5.4965277777777766E-2</v>
      </c>
      <c r="CP129" s="1">
        <f>Table1[[#This Row],[19 км_]]-Table1[[#Totals],[19 км_]]</f>
        <v>5.7708333333333306E-2</v>
      </c>
      <c r="CQ129" s="1">
        <f>Table1[[#This Row],[21,1 км_]]-Table1[[#Totals],[21,1 км_]]</f>
        <v>5.9340277777777756E-2</v>
      </c>
    </row>
    <row r="130" spans="1:95" x14ac:dyDescent="0.2">
      <c r="A130">
        <v>129</v>
      </c>
      <c r="B130">
        <v>161</v>
      </c>
      <c r="C130" t="s">
        <v>257</v>
      </c>
      <c r="D130" t="s">
        <v>107</v>
      </c>
      <c r="E130">
        <v>48</v>
      </c>
      <c r="F130" t="s">
        <v>46</v>
      </c>
      <c r="G130" t="s">
        <v>53</v>
      </c>
      <c r="H130" t="s">
        <v>200</v>
      </c>
      <c r="I130" s="1">
        <v>2.7627314814814813E-2</v>
      </c>
      <c r="J130" s="1">
        <v>2.8865740740740744E-2</v>
      </c>
      <c r="K130" s="1">
        <v>2.0381944444444446E-2</v>
      </c>
      <c r="L130" s="1">
        <f>SUM(Table1[[#This Row],[T1]],Table1[[#This Row],[16 км]])</f>
        <v>4.9247685185185186E-2</v>
      </c>
      <c r="M130" s="1">
        <v>2.327546296296296E-2</v>
      </c>
      <c r="N130" s="1">
        <f>SUM(Table1[[#This Row],[T1]],Table1[[#This Row],[18,5 км]])</f>
        <v>5.2141203703703703E-2</v>
      </c>
      <c r="O130" s="1">
        <v>2.8414351851851847E-2</v>
      </c>
      <c r="P130" s="1">
        <f>SUM(Table1[[#This Row],[T1]],Table1[[#This Row],[22,7 км]])</f>
        <v>5.7280092592592591E-2</v>
      </c>
      <c r="Q130" s="1">
        <v>4.8958333333333333E-2</v>
      </c>
      <c r="R130" s="1">
        <f>SUM(Table1[[#This Row],[T1]],Table1[[#This Row],[38,7 км]])</f>
        <v>7.7824074074074073E-2</v>
      </c>
      <c r="S130" s="1">
        <v>5.1770833333333328E-2</v>
      </c>
      <c r="T130" s="1">
        <f>SUM(Table1[[#This Row],[T1]],Table1[[#This Row],[41,2 км]])</f>
        <v>8.0636574074074069E-2</v>
      </c>
      <c r="U130" s="1">
        <v>5.7164351851851848E-2</v>
      </c>
      <c r="V130" s="1">
        <f>SUM(Table1[[#This Row],[T1]],Table1[[#This Row],[45,4 км]])</f>
        <v>8.6030092592592589E-2</v>
      </c>
      <c r="W130" s="1">
        <v>6.0601851851851851E-2</v>
      </c>
      <c r="X130" s="1">
        <f>SUM(Table1[[#This Row],[T1]],Table1[[#This Row],[48,2 км]])</f>
        <v>8.9467592592592599E-2</v>
      </c>
      <c r="Y130" s="1">
        <v>6.5694444444444444E-2</v>
      </c>
      <c r="Z130" s="1">
        <f>SUM(Table1[[#This Row],[T1]],Table1[[#This Row],[52,2 км]])</f>
        <v>9.4560185185185192E-2</v>
      </c>
      <c r="AA130" s="1">
        <v>7.8900462962962964E-2</v>
      </c>
      <c r="AB130" s="1">
        <f>SUM(Table1[[#This Row],[T1]],Table1[[#This Row],[61,4 км]])</f>
        <v>0.10776620370370371</v>
      </c>
      <c r="AC130" s="1">
        <v>8.189814814814815E-2</v>
      </c>
      <c r="AD130" s="1">
        <f>SUM(Table1[[#This Row],[T1]],Table1[[#This Row],[63,9 км]])</f>
        <v>0.1107638888888889</v>
      </c>
      <c r="AE130" s="1">
        <v>8.7500000000000008E-2</v>
      </c>
      <c r="AF130" s="1">
        <f>SUM(Table1[[#This Row],[T1]],Table1[[#This Row],[68,1 км]])</f>
        <v>0.11636574074074076</v>
      </c>
      <c r="AG130" s="1">
        <v>9.1122685185185182E-2</v>
      </c>
      <c r="AH130" s="1">
        <f>SUM(Table1[[#This Row],[T1]],Table1[[#This Row],[70,9 км]])</f>
        <v>0.11998842592592593</v>
      </c>
      <c r="AI130" s="1">
        <v>9.6284722222222216E-2</v>
      </c>
      <c r="AJ130" s="1">
        <f>SUM(Table1[[#This Row],[T1]],Table1[[#This Row],[74,9 км]])</f>
        <v>0.12515046296296295</v>
      </c>
      <c r="AK130" s="1">
        <v>0.1097337962962963</v>
      </c>
      <c r="AL130" s="1">
        <f>SUM(Table1[[#This Row],[T1]],Table1[[#This Row],[84,1 км]])</f>
        <v>0.13859953703703703</v>
      </c>
      <c r="AM130" s="1">
        <v>0.11282407407407408</v>
      </c>
      <c r="AN130" s="1">
        <f>SUM(Table1[[#This Row],[T1]],Table1[[#This Row],[86,6 км]])</f>
        <v>0.14168981481481482</v>
      </c>
      <c r="AO130" s="1">
        <v>0.11651620370370371</v>
      </c>
      <c r="AP130" s="1">
        <f>SUM(Table1[[#This Row],[T1]],Table1[[#This Row],[90 км]])</f>
        <v>0.14538194444444444</v>
      </c>
      <c r="AQ130" s="1">
        <v>0.14539351851851853</v>
      </c>
      <c r="AR130" s="1">
        <v>0.14668981481481483</v>
      </c>
      <c r="AS130" s="1">
        <v>4.8958333333333328E-3</v>
      </c>
      <c r="AT130" s="1">
        <f>SUM(Table1[[#This Row],[T2]],Table1[[#This Row],[1 км]])</f>
        <v>0.15158564814814815</v>
      </c>
      <c r="AU130" s="1">
        <v>1.5983796296296295E-2</v>
      </c>
      <c r="AV130" s="1">
        <f>SUM(Table1[[#This Row],[T2]],Table1[[#This Row],[3,5 км]])</f>
        <v>0.16267361111111112</v>
      </c>
      <c r="AW130" s="1">
        <v>2.4050925925925924E-2</v>
      </c>
      <c r="AX130" s="1">
        <f>SUM(Table1[[#This Row],[T2]],Table1[[#This Row],[6 км]])</f>
        <v>0.17074074074074075</v>
      </c>
      <c r="AY130" s="1">
        <v>3.259259259259259E-2</v>
      </c>
      <c r="AZ130" s="1">
        <f>SUM(Table1[[#This Row],[T2]],Table1[[#This Row],[8,5 км]])</f>
        <v>0.17928240740740742</v>
      </c>
      <c r="BA130" s="1">
        <v>3.8541666666666669E-2</v>
      </c>
      <c r="BB130" s="1">
        <f>SUM(Table1[[#This Row],[T2]],Table1[[#This Row],[10,5 км]])</f>
        <v>0.1852314814814815</v>
      </c>
      <c r="BC130" s="1">
        <v>4.3634259259259262E-2</v>
      </c>
      <c r="BD130" s="1">
        <f>SUM(Table1[[#This Row],[T2]],Table1[[#This Row],[11,5 км]])</f>
        <v>0.19032407407407409</v>
      </c>
      <c r="BE130" s="1">
        <v>5.5173611111111111E-2</v>
      </c>
      <c r="BF130" s="1">
        <f>SUM(Table1[[#This Row],[T2]],Table1[[#This Row],[14 км]])</f>
        <v>0.20186342592592593</v>
      </c>
      <c r="BG130" s="1">
        <v>6.3414351851851847E-2</v>
      </c>
      <c r="BH130" s="1">
        <f>SUM(Table1[[#This Row],[T2]],Table1[[#This Row],[16,5 км]])</f>
        <v>0.21010416666666668</v>
      </c>
      <c r="BI130" s="1">
        <v>7.2037037037037038E-2</v>
      </c>
      <c r="BJ130" s="1">
        <f>SUM(Table1[[#This Row],[T2]],Table1[[#This Row],[19 км]])</f>
        <v>0.21872685185185187</v>
      </c>
      <c r="BK130" s="1">
        <v>7.8090277777777786E-2</v>
      </c>
      <c r="BL130" s="1">
        <f>SUM(Table1[[#This Row],[T2]],Table1[[#This Row],[Финиш]])</f>
        <v>0.22478009259259263</v>
      </c>
      <c r="BM130" s="1">
        <v>0.2247800925925926</v>
      </c>
      <c r="BN130" s="1">
        <v>0</v>
      </c>
      <c r="BO130" s="1">
        <f>Table1[[#This Row],[Плавание]]-Table1[[#Totals],[Плавание]]</f>
        <v>1.0023148148148146E-2</v>
      </c>
      <c r="BP130" s="1">
        <f>Table1[[#This Row],[T1]]-Table1[[#Totals],[T1]]</f>
        <v>1.0208333333333337E-2</v>
      </c>
      <c r="BQ130" s="1">
        <f>Table1[[#This Row],[16 км_]]-Table1[[#Totals],[16 км_]]</f>
        <v>1.3680555555555557E-2</v>
      </c>
      <c r="BR130" s="1">
        <f>Table1[[#This Row],[18,5 км_]]-Table1[[#Totals],[18,5 км_]]</f>
        <v>1.4224537037037036E-2</v>
      </c>
      <c r="BS130" s="1">
        <f>Table1[[#This Row],[22,7 км_]]-Table1[[#Totals],[22,7 км_]]</f>
        <v>1.5243055555555551E-2</v>
      </c>
      <c r="BT130" s="1">
        <f>Table1[[#This Row],[38,7 км_]]-Table1[[#Totals],[38,7 км_]]</f>
        <v>1.9236111111111107E-2</v>
      </c>
      <c r="BU130" s="1">
        <f>Table1[[#This Row],[41,2 км_]]-Table1[[#Totals],[41,2 км_]]</f>
        <v>1.9687499999999997E-2</v>
      </c>
      <c r="BV130" s="1">
        <f>Table1[[#This Row],[45,4 км_]]-Table1[[#Totals],[45,4 км_]]</f>
        <v>2.0868055555555556E-2</v>
      </c>
      <c r="BW130" s="1">
        <f>Table1[[#This Row],[48,2 км_]]-Table1[[#Totals],[48,2 км_]]</f>
        <v>2.1620370370370373E-2</v>
      </c>
      <c r="BX130" s="1">
        <f>Table1[[#This Row],[52,2 км_]]-Table1[[#Totals],[52,2 км_]]</f>
        <v>2.2743055555555558E-2</v>
      </c>
      <c r="BY130" s="1">
        <f>Table1[[#This Row],[61,4 км_]]-Table1[[#Totals],[61,4 км_]]</f>
        <v>2.5995370370370363E-2</v>
      </c>
      <c r="BZ130" s="1">
        <f>Table1[[#This Row],[63,9 км_]]-Table1[[#Totals],[63,9 км_]]</f>
        <v>2.659722222222223E-2</v>
      </c>
      <c r="CA130" s="1">
        <f>Table1[[#This Row],[68,1 км_]]-Table1[[#Totals],[68,1 км_]]</f>
        <v>2.7777777777777804E-2</v>
      </c>
      <c r="CB130" s="1">
        <f>Table1[[#This Row],[70,9 км_]]-Table1[[#Totals],[70,9 км_]]</f>
        <v>2.8518518518518526E-2</v>
      </c>
      <c r="CC130" s="1">
        <f>Table1[[#This Row],[74,9 км_]]-Table1[[#Totals],[74,9 км_]]</f>
        <v>2.944444444444444E-2</v>
      </c>
      <c r="CD130" s="1">
        <f>Table1[[#This Row],[84,1 км_]]-Table1[[#Totals],[84,1 км_]]</f>
        <v>3.2280092592592596E-2</v>
      </c>
      <c r="CE130" s="1">
        <f>Table1[[#This Row],[86,6 км_]]-Table1[[#Totals],[86,6 км_]]</f>
        <v>3.3043981481481494E-2</v>
      </c>
      <c r="CF130" s="1">
        <f>Table1[[#This Row],[90 км_]]-Table1[[#Totals],[90 км_]]</f>
        <v>3.4027777777777768E-2</v>
      </c>
      <c r="CG130" s="1">
        <f>Table1[[#This Row],[T2]]-Table1[[#Totals],[T2]]</f>
        <v>3.4143518518518531E-2</v>
      </c>
      <c r="CH130" s="1">
        <f>Table1[[#This Row],[1 км_]]-Table1[[#Totals],[1 км_]]</f>
        <v>3.5729166666666673E-2</v>
      </c>
      <c r="CI130" s="1">
        <f>Table1[[#This Row],[3,5 км_]]-Table1[[#Totals],[3,5 км_]]</f>
        <v>3.9201388888888897E-2</v>
      </c>
      <c r="CJ130" s="1">
        <f>Table1[[#This Row],[6 км_]]-Table1[[#Totals],[6 км_]]</f>
        <v>4.2025462962962973E-2</v>
      </c>
      <c r="CK130" s="1">
        <f>Table1[[#This Row],[8,5 км_]]-Table1[[#Totals],[8,5 км_]]</f>
        <v>4.4872685185185196E-2</v>
      </c>
      <c r="CL130" s="1">
        <f>Table1[[#This Row],[10,5 км_]]-Table1[[#Totals],[10,5 км_]]</f>
        <v>4.6851851851851867E-2</v>
      </c>
      <c r="CM130" s="1">
        <f>Table1[[#This Row],[11,5 км_]]-Table1[[#Totals],[11,5 км_]]</f>
        <v>4.8553240740740744E-2</v>
      </c>
      <c r="CN130" s="1">
        <f>Table1[[#This Row],[14 км_]]-Table1[[#Totals],[14 км_]]</f>
        <v>5.2384259259259269E-2</v>
      </c>
      <c r="CO130" s="1">
        <f>Table1[[#This Row],[16,5 км_]]-Table1[[#Totals],[16,5 км_]]</f>
        <v>5.5104166666666676E-2</v>
      </c>
      <c r="CP130" s="1">
        <f>Table1[[#This Row],[19 км_]]-Table1[[#Totals],[19 км_]]</f>
        <v>5.7731481481481495E-2</v>
      </c>
      <c r="CQ130" s="1">
        <f>Table1[[#This Row],[21,1 км_]]-Table1[[#Totals],[21,1 км_]]</f>
        <v>5.9444444444444466E-2</v>
      </c>
    </row>
    <row r="131" spans="1:95" x14ac:dyDescent="0.2">
      <c r="A131">
        <v>130</v>
      </c>
      <c r="B131">
        <v>63</v>
      </c>
      <c r="C131" t="s">
        <v>258</v>
      </c>
      <c r="D131" t="s">
        <v>61</v>
      </c>
      <c r="E131">
        <v>38</v>
      </c>
      <c r="F131" t="s">
        <v>41</v>
      </c>
      <c r="G131" t="s">
        <v>53</v>
      </c>
      <c r="H131" t="s">
        <v>62</v>
      </c>
      <c r="I131" s="1">
        <v>2.8171296296296302E-2</v>
      </c>
      <c r="J131" s="1">
        <v>3.1041666666666665E-2</v>
      </c>
      <c r="K131" s="1">
        <v>2.0856481481481479E-2</v>
      </c>
      <c r="L131" s="1">
        <f>SUM(Table1[[#This Row],[T1]],Table1[[#This Row],[16 км]])</f>
        <v>5.1898148148148145E-2</v>
      </c>
      <c r="M131" s="1">
        <v>2.3750000000000004E-2</v>
      </c>
      <c r="N131" s="1">
        <f>SUM(Table1[[#This Row],[T1]],Table1[[#This Row],[18,5 км]])</f>
        <v>5.4791666666666669E-2</v>
      </c>
      <c r="O131" s="1">
        <v>2.8888888888888891E-2</v>
      </c>
      <c r="P131" s="1">
        <f>SUM(Table1[[#This Row],[T1]],Table1[[#This Row],[22,7 км]])</f>
        <v>5.9930555555555556E-2</v>
      </c>
      <c r="Q131" s="1">
        <v>4.9479166666666664E-2</v>
      </c>
      <c r="R131" s="1">
        <f>SUM(Table1[[#This Row],[T1]],Table1[[#This Row],[38,7 км]])</f>
        <v>8.0520833333333333E-2</v>
      </c>
      <c r="S131" s="1">
        <v>5.226851851851852E-2</v>
      </c>
      <c r="T131" s="1">
        <f>SUM(Table1[[#This Row],[T1]],Table1[[#This Row],[41,2 км]])</f>
        <v>8.3310185185185182E-2</v>
      </c>
      <c r="U131" s="1">
        <v>5.752314814814815E-2</v>
      </c>
      <c r="V131" s="1">
        <f>SUM(Table1[[#This Row],[T1]],Table1[[#This Row],[45,4 км]])</f>
        <v>8.8564814814814818E-2</v>
      </c>
      <c r="W131" s="1">
        <v>6.0949074074074072E-2</v>
      </c>
      <c r="X131" s="1">
        <f>SUM(Table1[[#This Row],[T1]],Table1[[#This Row],[48,2 км]])</f>
        <v>9.1990740740740734E-2</v>
      </c>
      <c r="Y131" s="1">
        <v>6.5960648148148157E-2</v>
      </c>
      <c r="Z131" s="1">
        <f>SUM(Table1[[#This Row],[T1]],Table1[[#This Row],[52,2 км]])</f>
        <v>9.7002314814814819E-2</v>
      </c>
      <c r="AA131" s="1">
        <v>7.846064814814814E-2</v>
      </c>
      <c r="AB131" s="1">
        <f>SUM(Table1[[#This Row],[T1]],Table1[[#This Row],[61,4 км]])</f>
        <v>0.1095023148148148</v>
      </c>
      <c r="AC131" s="1">
        <v>8.1307870370370364E-2</v>
      </c>
      <c r="AD131" s="1">
        <f>SUM(Table1[[#This Row],[T1]],Table1[[#This Row],[63,9 км]])</f>
        <v>0.11234953703703703</v>
      </c>
      <c r="AE131" s="1">
        <v>8.6620370370370361E-2</v>
      </c>
      <c r="AF131" s="1">
        <f>SUM(Table1[[#This Row],[T1]],Table1[[#This Row],[68,1 км]])</f>
        <v>0.11766203703703702</v>
      </c>
      <c r="AG131" s="1">
        <v>8.998842592592593E-2</v>
      </c>
      <c r="AH131" s="1">
        <f>SUM(Table1[[#This Row],[T1]],Table1[[#This Row],[70,9 км]])</f>
        <v>0.12103009259259259</v>
      </c>
      <c r="AI131" s="1">
        <v>9.4942129629629626E-2</v>
      </c>
      <c r="AJ131" s="1">
        <f>SUM(Table1[[#This Row],[T1]],Table1[[#This Row],[74,9 км]])</f>
        <v>0.1259837962962963</v>
      </c>
      <c r="AK131" s="1">
        <v>0.10796296296296297</v>
      </c>
      <c r="AL131" s="1">
        <f>SUM(Table1[[#This Row],[T1]],Table1[[#This Row],[84,1 км]])</f>
        <v>0.13900462962962964</v>
      </c>
      <c r="AM131" s="1">
        <v>0.11098379629629629</v>
      </c>
      <c r="AN131" s="1">
        <f>SUM(Table1[[#This Row],[T1]],Table1[[#This Row],[86,6 км]])</f>
        <v>0.14202546296296295</v>
      </c>
      <c r="AO131" s="1">
        <v>0.11461805555555556</v>
      </c>
      <c r="AP131" s="1">
        <f>SUM(Table1[[#This Row],[T1]],Table1[[#This Row],[90 км]])</f>
        <v>0.14565972222222223</v>
      </c>
      <c r="AQ131" s="1">
        <v>0.14564814814814817</v>
      </c>
      <c r="AR131" s="1">
        <v>0.14761574074074074</v>
      </c>
      <c r="AS131" s="1">
        <v>4.6296296296296302E-3</v>
      </c>
      <c r="AT131" s="1">
        <f>SUM(Table1[[#This Row],[T2]],Table1[[#This Row],[1 км]])</f>
        <v>0.15224537037037036</v>
      </c>
      <c r="AU131" s="1">
        <v>1.4907407407407406E-2</v>
      </c>
      <c r="AV131" s="1">
        <f>SUM(Table1[[#This Row],[T2]],Table1[[#This Row],[3,5 км]])</f>
        <v>0.16252314814814814</v>
      </c>
      <c r="AW131" s="1">
        <v>2.2511574074074073E-2</v>
      </c>
      <c r="AX131" s="1">
        <f>SUM(Table1[[#This Row],[T2]],Table1[[#This Row],[6 км]])</f>
        <v>0.1701273148148148</v>
      </c>
      <c r="AY131" s="1">
        <v>3.1666666666666669E-2</v>
      </c>
      <c r="AZ131" s="1">
        <f>SUM(Table1[[#This Row],[T2]],Table1[[#This Row],[8,5 км]])</f>
        <v>0.17928240740740742</v>
      </c>
      <c r="BA131" s="1">
        <v>3.7511574074074072E-2</v>
      </c>
      <c r="BB131" s="1">
        <f>SUM(Table1[[#This Row],[T2]],Table1[[#This Row],[10,5 км]])</f>
        <v>0.18512731481481481</v>
      </c>
      <c r="BC131" s="1">
        <v>4.2488425925925923E-2</v>
      </c>
      <c r="BD131" s="1">
        <f>SUM(Table1[[#This Row],[T2]],Table1[[#This Row],[11,5 км]])</f>
        <v>0.19010416666666666</v>
      </c>
      <c r="BE131" s="1">
        <v>5.4259259259259257E-2</v>
      </c>
      <c r="BF131" s="1">
        <f>SUM(Table1[[#This Row],[T2]],Table1[[#This Row],[14 км]])</f>
        <v>0.201875</v>
      </c>
      <c r="BG131" s="1">
        <v>6.3032407407407412E-2</v>
      </c>
      <c r="BH131" s="1">
        <f>SUM(Table1[[#This Row],[T2]],Table1[[#This Row],[16,5 км]])</f>
        <v>0.21064814814814814</v>
      </c>
      <c r="BI131" s="1">
        <v>7.2152777777777774E-2</v>
      </c>
      <c r="BJ131" s="1">
        <f>SUM(Table1[[#This Row],[T2]],Table1[[#This Row],[19 км]])</f>
        <v>0.21976851851851853</v>
      </c>
      <c r="BK131" s="1">
        <v>7.8055555555555559E-2</v>
      </c>
      <c r="BL131" s="1">
        <f>SUM(Table1[[#This Row],[T2]],Table1[[#This Row],[Финиш]])</f>
        <v>0.22567129629629629</v>
      </c>
      <c r="BM131" s="1">
        <v>0.22567129629629631</v>
      </c>
      <c r="BN131" s="1">
        <v>0</v>
      </c>
      <c r="BO131" s="1">
        <f>Table1[[#This Row],[Плавание]]-Table1[[#Totals],[Плавание]]</f>
        <v>1.0567129629629635E-2</v>
      </c>
      <c r="BP131" s="1">
        <f>Table1[[#This Row],[T1]]-Table1[[#Totals],[T1]]</f>
        <v>1.2384259259259258E-2</v>
      </c>
      <c r="BQ131" s="1">
        <f>Table1[[#This Row],[16 км_]]-Table1[[#Totals],[16 км_]]</f>
        <v>1.6331018518518516E-2</v>
      </c>
      <c r="BR131" s="1">
        <f>Table1[[#This Row],[18,5 км_]]-Table1[[#Totals],[18,5 км_]]</f>
        <v>1.6875000000000001E-2</v>
      </c>
      <c r="BS131" s="1">
        <f>Table1[[#This Row],[22,7 км_]]-Table1[[#Totals],[22,7 км_]]</f>
        <v>1.7893518518518517E-2</v>
      </c>
      <c r="BT131" s="1">
        <f>Table1[[#This Row],[38,7 км_]]-Table1[[#Totals],[38,7 км_]]</f>
        <v>2.1932870370370366E-2</v>
      </c>
      <c r="BU131" s="1">
        <f>Table1[[#This Row],[41,2 км_]]-Table1[[#Totals],[41,2 км_]]</f>
        <v>2.2361111111111109E-2</v>
      </c>
      <c r="BV131" s="1">
        <f>Table1[[#This Row],[45,4 км_]]-Table1[[#Totals],[45,4 км_]]</f>
        <v>2.3402777777777786E-2</v>
      </c>
      <c r="BW131" s="1">
        <f>Table1[[#This Row],[48,2 км_]]-Table1[[#Totals],[48,2 км_]]</f>
        <v>2.4143518518518509E-2</v>
      </c>
      <c r="BX131" s="1">
        <f>Table1[[#This Row],[52,2 км_]]-Table1[[#Totals],[52,2 км_]]</f>
        <v>2.5185185185185185E-2</v>
      </c>
      <c r="BY131" s="1">
        <f>Table1[[#This Row],[61,4 км_]]-Table1[[#Totals],[61,4 км_]]</f>
        <v>2.7731481481481454E-2</v>
      </c>
      <c r="BZ131" s="1">
        <f>Table1[[#This Row],[63,9 км_]]-Table1[[#Totals],[63,9 км_]]</f>
        <v>2.8182870370370358E-2</v>
      </c>
      <c r="CA131" s="1">
        <f>Table1[[#This Row],[68,1 км_]]-Table1[[#Totals],[68,1 км_]]</f>
        <v>2.9074074074074072E-2</v>
      </c>
      <c r="CB131" s="1">
        <f>Table1[[#This Row],[70,9 км_]]-Table1[[#Totals],[70,9 км_]]</f>
        <v>2.9560185185185189E-2</v>
      </c>
      <c r="CC131" s="1">
        <f>Table1[[#This Row],[74,9 км_]]-Table1[[#Totals],[74,9 км_]]</f>
        <v>3.0277777777777792E-2</v>
      </c>
      <c r="CD131" s="1">
        <f>Table1[[#This Row],[84,1 км_]]-Table1[[#Totals],[84,1 км_]]</f>
        <v>3.2685185185185206E-2</v>
      </c>
      <c r="CE131" s="1">
        <f>Table1[[#This Row],[86,6 км_]]-Table1[[#Totals],[86,6 км_]]</f>
        <v>3.337962962962962E-2</v>
      </c>
      <c r="CF131" s="1">
        <f>Table1[[#This Row],[90 км_]]-Table1[[#Totals],[90 км_]]</f>
        <v>3.4305555555555561E-2</v>
      </c>
      <c r="CG131" s="1">
        <f>Table1[[#This Row],[T2]]-Table1[[#Totals],[T2]]</f>
        <v>3.5069444444444445E-2</v>
      </c>
      <c r="CH131" s="1">
        <f>Table1[[#This Row],[1 км_]]-Table1[[#Totals],[1 км_]]</f>
        <v>3.6388888888888887E-2</v>
      </c>
      <c r="CI131" s="1">
        <f>Table1[[#This Row],[3,5 км_]]-Table1[[#Totals],[3,5 км_]]</f>
        <v>3.9050925925925919E-2</v>
      </c>
      <c r="CJ131" s="1">
        <f>Table1[[#This Row],[6 км_]]-Table1[[#Totals],[6 км_]]</f>
        <v>4.1412037037037025E-2</v>
      </c>
      <c r="CK131" s="1">
        <f>Table1[[#This Row],[8,5 км_]]-Table1[[#Totals],[8,5 км_]]</f>
        <v>4.4872685185185196E-2</v>
      </c>
      <c r="CL131" s="1">
        <f>Table1[[#This Row],[10,5 км_]]-Table1[[#Totals],[10,5 км_]]</f>
        <v>4.6747685185185184E-2</v>
      </c>
      <c r="CM131" s="1">
        <f>Table1[[#This Row],[11,5 км_]]-Table1[[#Totals],[11,5 км_]]</f>
        <v>4.8333333333333311E-2</v>
      </c>
      <c r="CN131" s="1">
        <f>Table1[[#This Row],[14 км_]]-Table1[[#Totals],[14 км_]]</f>
        <v>5.2395833333333336E-2</v>
      </c>
      <c r="CO131" s="1">
        <f>Table1[[#This Row],[16,5 км_]]-Table1[[#Totals],[16,5 км_]]</f>
        <v>5.5648148148148141E-2</v>
      </c>
      <c r="CP131" s="1">
        <f>Table1[[#This Row],[19 км_]]-Table1[[#Totals],[19 км_]]</f>
        <v>5.8773148148148158E-2</v>
      </c>
      <c r="CQ131" s="1">
        <f>Table1[[#This Row],[21,1 км_]]-Table1[[#Totals],[21,1 км_]]</f>
        <v>6.0335648148148124E-2</v>
      </c>
    </row>
    <row r="132" spans="1:95" x14ac:dyDescent="0.2">
      <c r="A132">
        <v>131</v>
      </c>
      <c r="B132">
        <v>159</v>
      </c>
      <c r="C132" t="s">
        <v>162</v>
      </c>
      <c r="D132" t="s">
        <v>52</v>
      </c>
      <c r="E132">
        <v>34</v>
      </c>
      <c r="F132" t="s">
        <v>41</v>
      </c>
      <c r="G132" t="s">
        <v>163</v>
      </c>
      <c r="H132" t="s">
        <v>47</v>
      </c>
      <c r="I132" s="1">
        <v>2.6226851851851852E-2</v>
      </c>
      <c r="J132" s="1">
        <v>2.8391203703703707E-2</v>
      </c>
      <c r="K132" s="1">
        <v>1.9895833333333331E-2</v>
      </c>
      <c r="L132" s="1">
        <f>SUM(Table1[[#This Row],[T1]],Table1[[#This Row],[16 км]])</f>
        <v>4.8287037037037038E-2</v>
      </c>
      <c r="M132" s="1">
        <v>2.2731481481481481E-2</v>
      </c>
      <c r="N132" s="1">
        <f>SUM(Table1[[#This Row],[T1]],Table1[[#This Row],[18,5 км]])</f>
        <v>5.1122685185185188E-2</v>
      </c>
      <c r="O132" s="1">
        <v>2.7743055555555559E-2</v>
      </c>
      <c r="P132" s="1">
        <f>SUM(Table1[[#This Row],[T1]],Table1[[#This Row],[22,7 км]])</f>
        <v>5.6134259259259266E-2</v>
      </c>
      <c r="Q132" s="1">
        <v>4.7974537037037045E-2</v>
      </c>
      <c r="R132" s="1">
        <f>SUM(Table1[[#This Row],[T1]],Table1[[#This Row],[38,7 км]])</f>
        <v>7.6365740740740748E-2</v>
      </c>
      <c r="S132" s="1">
        <v>5.0717592592592592E-2</v>
      </c>
      <c r="T132" s="1">
        <f>SUM(Table1[[#This Row],[T1]],Table1[[#This Row],[41,2 км]])</f>
        <v>7.9108796296296302E-2</v>
      </c>
      <c r="U132" s="1">
        <v>5.5833333333333325E-2</v>
      </c>
      <c r="V132" s="1">
        <f>SUM(Table1[[#This Row],[T1]],Table1[[#This Row],[45,4 км]])</f>
        <v>8.4224537037037028E-2</v>
      </c>
      <c r="W132" s="1">
        <v>5.9282407407407402E-2</v>
      </c>
      <c r="X132" s="1">
        <f>SUM(Table1[[#This Row],[T1]],Table1[[#This Row],[48,2 км]])</f>
        <v>8.7673611111111105E-2</v>
      </c>
      <c r="Y132" s="1">
        <v>6.4097222222222222E-2</v>
      </c>
      <c r="Z132" s="1">
        <f>SUM(Table1[[#This Row],[T1]],Table1[[#This Row],[52,2 км]])</f>
        <v>9.2488425925925932E-2</v>
      </c>
      <c r="AA132" s="1">
        <v>7.6539351851851858E-2</v>
      </c>
      <c r="AB132" s="1">
        <f>SUM(Table1[[#This Row],[T1]],Table1[[#This Row],[61,4 км]])</f>
        <v>0.10493055555555557</v>
      </c>
      <c r="AC132" s="1">
        <v>7.9374999999999987E-2</v>
      </c>
      <c r="AD132" s="1">
        <f>SUM(Table1[[#This Row],[T1]],Table1[[#This Row],[63,9 км]])</f>
        <v>0.1077662037037037</v>
      </c>
      <c r="AE132" s="1">
        <v>8.4513888888888888E-2</v>
      </c>
      <c r="AF132" s="1">
        <f>SUM(Table1[[#This Row],[T1]],Table1[[#This Row],[68,1 км]])</f>
        <v>0.1129050925925926</v>
      </c>
      <c r="AG132" s="1">
        <v>8.7870370370370376E-2</v>
      </c>
      <c r="AH132" s="1">
        <f>SUM(Table1[[#This Row],[T1]],Table1[[#This Row],[70,9 км]])</f>
        <v>0.11626157407407409</v>
      </c>
      <c r="AI132" s="1">
        <v>9.2812500000000006E-2</v>
      </c>
      <c r="AJ132" s="1">
        <f>SUM(Table1[[#This Row],[T1]],Table1[[#This Row],[74,9 км]])</f>
        <v>0.12120370370370372</v>
      </c>
      <c r="AK132" s="1">
        <v>0.105</v>
      </c>
      <c r="AL132" s="1">
        <f>SUM(Table1[[#This Row],[T1]],Table1[[#This Row],[84,1 км]])</f>
        <v>0.13339120370370369</v>
      </c>
      <c r="AM132" s="1">
        <v>0.10790509259259258</v>
      </c>
      <c r="AN132" s="1">
        <f>SUM(Table1[[#This Row],[T1]],Table1[[#This Row],[86,6 км]])</f>
        <v>0.13629629629629628</v>
      </c>
      <c r="AO132" s="1">
        <v>0.1113425925925926</v>
      </c>
      <c r="AP132" s="1">
        <f>SUM(Table1[[#This Row],[T1]],Table1[[#This Row],[90 км]])</f>
        <v>0.13973379629629631</v>
      </c>
      <c r="AQ132" s="1">
        <v>0.13973379629629631</v>
      </c>
      <c r="AR132" s="1">
        <v>0.1414236111111111</v>
      </c>
      <c r="AS132" s="1">
        <v>4.7800925925925919E-3</v>
      </c>
      <c r="AT132" s="1">
        <f>SUM(Table1[[#This Row],[T2]],Table1[[#This Row],[1 км]])</f>
        <v>0.1462037037037037</v>
      </c>
      <c r="AU132" s="1">
        <v>1.5763888888888886E-2</v>
      </c>
      <c r="AV132" s="1">
        <f>SUM(Table1[[#This Row],[T2]],Table1[[#This Row],[3,5 км]])</f>
        <v>0.15718749999999998</v>
      </c>
      <c r="AW132" s="1">
        <v>2.361111111111111E-2</v>
      </c>
      <c r="AX132" s="1">
        <f>SUM(Table1[[#This Row],[T2]],Table1[[#This Row],[6 км]])</f>
        <v>0.16503472222222221</v>
      </c>
      <c r="AY132" s="1">
        <v>3.2615740740740744E-2</v>
      </c>
      <c r="AZ132" s="1">
        <f>SUM(Table1[[#This Row],[T2]],Table1[[#This Row],[8,5 км]])</f>
        <v>0.17403935185185185</v>
      </c>
      <c r="BA132" s="1">
        <v>3.8726851851851853E-2</v>
      </c>
      <c r="BB132" s="1">
        <f>SUM(Table1[[#This Row],[T2]],Table1[[#This Row],[10,5 км]])</f>
        <v>0.18015046296296294</v>
      </c>
      <c r="BC132" s="1">
        <v>4.3761574074074078E-2</v>
      </c>
      <c r="BD132" s="1">
        <f>SUM(Table1[[#This Row],[T2]],Table1[[#This Row],[11,5 км]])</f>
        <v>0.18518518518518517</v>
      </c>
      <c r="BE132" s="1">
        <v>5.6724537037037039E-2</v>
      </c>
      <c r="BF132" s="1">
        <f>SUM(Table1[[#This Row],[T2]],Table1[[#This Row],[14 км]])</f>
        <v>0.19814814814814813</v>
      </c>
      <c r="BG132" s="1">
        <v>6.5949074074074077E-2</v>
      </c>
      <c r="BH132" s="1">
        <f>SUM(Table1[[#This Row],[T2]],Table1[[#This Row],[16,5 км]])</f>
        <v>0.20737268518518517</v>
      </c>
      <c r="BI132" s="1">
        <v>7.7986111111111103E-2</v>
      </c>
      <c r="BJ132" s="1">
        <f>SUM(Table1[[#This Row],[T2]],Table1[[#This Row],[19 км]])</f>
        <v>0.21940972222222221</v>
      </c>
      <c r="BK132" s="1">
        <v>8.5069444444444434E-2</v>
      </c>
      <c r="BL132" s="1">
        <f>SUM(Table1[[#This Row],[T2]],Table1[[#This Row],[Финиш]])</f>
        <v>0.22649305555555554</v>
      </c>
      <c r="BM132" s="1">
        <v>0.22649305555555554</v>
      </c>
      <c r="BN132" s="1">
        <v>0</v>
      </c>
      <c r="BO132" s="1">
        <f>Table1[[#This Row],[Плавание]]-Table1[[#Totals],[Плавание]]</f>
        <v>8.6226851851851846E-3</v>
      </c>
      <c r="BP132" s="1">
        <f>Table1[[#This Row],[T1]]-Table1[[#Totals],[T1]]</f>
        <v>9.7337962962962994E-3</v>
      </c>
      <c r="BQ132" s="1">
        <f>Table1[[#This Row],[16 км_]]-Table1[[#Totals],[16 км_]]</f>
        <v>1.2719907407407409E-2</v>
      </c>
      <c r="BR132" s="1">
        <f>Table1[[#This Row],[18,5 км_]]-Table1[[#Totals],[18,5 км_]]</f>
        <v>1.320601851851852E-2</v>
      </c>
      <c r="BS132" s="1">
        <f>Table1[[#This Row],[22,7 км_]]-Table1[[#Totals],[22,7 км_]]</f>
        <v>1.4097222222222226E-2</v>
      </c>
      <c r="BT132" s="1">
        <f>Table1[[#This Row],[38,7 км_]]-Table1[[#Totals],[38,7 км_]]</f>
        <v>1.7777777777777781E-2</v>
      </c>
      <c r="BU132" s="1">
        <f>Table1[[#This Row],[41,2 км_]]-Table1[[#Totals],[41,2 км_]]</f>
        <v>1.815972222222223E-2</v>
      </c>
      <c r="BV132" s="1">
        <f>Table1[[#This Row],[45,4 км_]]-Table1[[#Totals],[45,4 км_]]</f>
        <v>1.9062499999999996E-2</v>
      </c>
      <c r="BW132" s="1">
        <f>Table1[[#This Row],[48,2 км_]]-Table1[[#Totals],[48,2 км_]]</f>
        <v>1.982638888888888E-2</v>
      </c>
      <c r="BX132" s="1">
        <f>Table1[[#This Row],[52,2 км_]]-Table1[[#Totals],[52,2 км_]]</f>
        <v>2.0671296296296299E-2</v>
      </c>
      <c r="BY132" s="1">
        <f>Table1[[#This Row],[61,4 км_]]-Table1[[#Totals],[61,4 км_]]</f>
        <v>2.315972222222222E-2</v>
      </c>
      <c r="BZ132" s="1">
        <f>Table1[[#This Row],[63,9 км_]]-Table1[[#Totals],[63,9 км_]]</f>
        <v>2.359953703703703E-2</v>
      </c>
      <c r="CA132" s="1">
        <f>Table1[[#This Row],[68,1 км_]]-Table1[[#Totals],[68,1 км_]]</f>
        <v>2.4317129629629647E-2</v>
      </c>
      <c r="CB132" s="1">
        <f>Table1[[#This Row],[70,9 км_]]-Table1[[#Totals],[70,9 км_]]</f>
        <v>2.4791666666666684E-2</v>
      </c>
      <c r="CC132" s="1">
        <f>Table1[[#This Row],[74,9 км_]]-Table1[[#Totals],[74,9 км_]]</f>
        <v>2.5497685185185207E-2</v>
      </c>
      <c r="CD132" s="1">
        <f>Table1[[#This Row],[84,1 км_]]-Table1[[#Totals],[84,1 км_]]</f>
        <v>2.7071759259259254E-2</v>
      </c>
      <c r="CE132" s="1">
        <f>Table1[[#This Row],[86,6 км_]]-Table1[[#Totals],[86,6 км_]]</f>
        <v>2.7650462962962946E-2</v>
      </c>
      <c r="CF132" s="1">
        <f>Table1[[#This Row],[90 км_]]-Table1[[#Totals],[90 км_]]</f>
        <v>2.8379629629629644E-2</v>
      </c>
      <c r="CG132" s="1">
        <f>Table1[[#This Row],[T2]]-Table1[[#Totals],[T2]]</f>
        <v>2.88773148148148E-2</v>
      </c>
      <c r="CH132" s="1">
        <f>Table1[[#This Row],[1 км_]]-Table1[[#Totals],[1 км_]]</f>
        <v>3.034722222222222E-2</v>
      </c>
      <c r="CI132" s="1">
        <f>Table1[[#This Row],[3,5 км_]]-Table1[[#Totals],[3,5 км_]]</f>
        <v>3.3715277777777761E-2</v>
      </c>
      <c r="CJ132" s="1">
        <f>Table1[[#This Row],[6 км_]]-Table1[[#Totals],[6 км_]]</f>
        <v>3.6319444444444432E-2</v>
      </c>
      <c r="CK132" s="1">
        <f>Table1[[#This Row],[8,5 км_]]-Table1[[#Totals],[8,5 км_]]</f>
        <v>3.9629629629629626E-2</v>
      </c>
      <c r="CL132" s="1">
        <f>Table1[[#This Row],[10,5 км_]]-Table1[[#Totals],[10,5 км_]]</f>
        <v>4.1770833333333313E-2</v>
      </c>
      <c r="CM132" s="1">
        <f>Table1[[#This Row],[11,5 км_]]-Table1[[#Totals],[11,5 км_]]</f>
        <v>4.3414351851851829E-2</v>
      </c>
      <c r="CN132" s="1">
        <f>Table1[[#This Row],[14 км_]]-Table1[[#Totals],[14 км_]]</f>
        <v>4.8668981481481466E-2</v>
      </c>
      <c r="CO132" s="1">
        <f>Table1[[#This Row],[16,5 км_]]-Table1[[#Totals],[16,5 км_]]</f>
        <v>5.2372685185185175E-2</v>
      </c>
      <c r="CP132" s="1">
        <f>Table1[[#This Row],[19 км_]]-Table1[[#Totals],[19 км_]]</f>
        <v>5.8414351851851842E-2</v>
      </c>
      <c r="CQ132" s="1">
        <f>Table1[[#This Row],[21,1 км_]]-Table1[[#Totals],[21,1 км_]]</f>
        <v>6.1157407407407383E-2</v>
      </c>
    </row>
    <row r="133" spans="1:95" x14ac:dyDescent="0.2">
      <c r="A133">
        <v>132</v>
      </c>
      <c r="B133">
        <v>253</v>
      </c>
      <c r="C133" t="s">
        <v>259</v>
      </c>
      <c r="D133" t="s">
        <v>260</v>
      </c>
      <c r="E133">
        <v>44</v>
      </c>
      <c r="F133" t="s">
        <v>46</v>
      </c>
      <c r="H133" t="s">
        <v>200</v>
      </c>
      <c r="I133" s="1">
        <v>2.7824074074074074E-2</v>
      </c>
      <c r="J133" s="1">
        <v>2.9699074074074072E-2</v>
      </c>
      <c r="K133" s="1">
        <v>2.2199074074074076E-2</v>
      </c>
      <c r="L133" s="1">
        <f>SUM(Table1[[#This Row],[T1]],Table1[[#This Row],[16 км]])</f>
        <v>5.1898148148148152E-2</v>
      </c>
      <c r="M133" s="1">
        <v>2.5381944444444443E-2</v>
      </c>
      <c r="N133" s="1">
        <f>SUM(Table1[[#This Row],[T1]],Table1[[#This Row],[18,5 км]])</f>
        <v>5.5081018518518515E-2</v>
      </c>
      <c r="O133" s="1">
        <v>3.1145833333333334E-2</v>
      </c>
      <c r="P133" s="1">
        <f>SUM(Table1[[#This Row],[T1]],Table1[[#This Row],[22,7 км]])</f>
        <v>6.0844907407407403E-2</v>
      </c>
      <c r="Q133" s="1">
        <v>5.3553240740740742E-2</v>
      </c>
      <c r="R133" s="1">
        <f>SUM(Table1[[#This Row],[T1]],Table1[[#This Row],[38,7 км]])</f>
        <v>8.3252314814814821E-2</v>
      </c>
      <c r="S133" s="1">
        <v>5.6631944444444443E-2</v>
      </c>
      <c r="T133" s="1">
        <f>SUM(Table1[[#This Row],[T1]],Table1[[#This Row],[41,2 км]])</f>
        <v>8.6331018518518515E-2</v>
      </c>
      <c r="U133" s="1">
        <v>6.2372685185185184E-2</v>
      </c>
      <c r="V133" s="1">
        <f>SUM(Table1[[#This Row],[T1]],Table1[[#This Row],[45,4 км]])</f>
        <v>9.2071759259259256E-2</v>
      </c>
      <c r="W133" s="1">
        <v>6.6122685185185187E-2</v>
      </c>
      <c r="X133" s="1">
        <f>SUM(Table1[[#This Row],[T1]],Table1[[#This Row],[48,2 км]])</f>
        <v>9.5821759259259259E-2</v>
      </c>
      <c r="Y133" s="1">
        <v>7.1585648148148148E-2</v>
      </c>
      <c r="Z133" s="1">
        <f>SUM(Table1[[#This Row],[T1]],Table1[[#This Row],[52,2 км]])</f>
        <v>0.10128472222222222</v>
      </c>
      <c r="AA133" s="1">
        <v>8.5081018518518514E-2</v>
      </c>
      <c r="AB133" s="1">
        <f>SUM(Table1[[#This Row],[T1]],Table1[[#This Row],[61,4 км]])</f>
        <v>0.11478009259259259</v>
      </c>
      <c r="AC133" s="1">
        <v>8.8125000000000009E-2</v>
      </c>
      <c r="AD133" s="1">
        <f>SUM(Table1[[#This Row],[T1]],Table1[[#This Row],[63,9 км]])</f>
        <v>0.11782407407407408</v>
      </c>
      <c r="AE133" s="1">
        <v>9.3796296296296308E-2</v>
      </c>
      <c r="AF133" s="1">
        <f>SUM(Table1[[#This Row],[T1]],Table1[[#This Row],[68,1 км]])</f>
        <v>0.12349537037037038</v>
      </c>
      <c r="AG133" s="1">
        <v>9.734953703703704E-2</v>
      </c>
      <c r="AH133" s="1">
        <f>SUM(Table1[[#This Row],[T1]],Table1[[#This Row],[70,9 км]])</f>
        <v>0.1270486111111111</v>
      </c>
      <c r="AI133" s="1">
        <v>0.10263888888888889</v>
      </c>
      <c r="AJ133" s="1">
        <f>SUM(Table1[[#This Row],[T1]],Table1[[#This Row],[74,9 км]])</f>
        <v>0.13233796296296296</v>
      </c>
      <c r="AK133" s="1">
        <v>0.11606481481481483</v>
      </c>
      <c r="AL133" s="1">
        <f>SUM(Table1[[#This Row],[T1]],Table1[[#This Row],[84,1 км]])</f>
        <v>0.14576388888888892</v>
      </c>
      <c r="AM133" s="1">
        <v>0.11917824074074074</v>
      </c>
      <c r="AN133" s="1">
        <f>SUM(Table1[[#This Row],[T1]],Table1[[#This Row],[86,6 км]])</f>
        <v>0.14887731481481481</v>
      </c>
      <c r="AO133" s="1">
        <v>0.12278935185185186</v>
      </c>
      <c r="AP133" s="1">
        <f>SUM(Table1[[#This Row],[T1]],Table1[[#This Row],[90 км]])</f>
        <v>0.15248842592592593</v>
      </c>
      <c r="AQ133" s="1">
        <v>0.15248842592592593</v>
      </c>
      <c r="AR133" s="1">
        <v>0.15379629629629629</v>
      </c>
      <c r="AS133" s="1">
        <v>4.6527777777777774E-3</v>
      </c>
      <c r="AT133" s="1">
        <f>SUM(Table1[[#This Row],[T2]],Table1[[#This Row],[1 км]])</f>
        <v>0.15844907407407408</v>
      </c>
      <c r="AU133" s="1">
        <v>1.525462962962963E-2</v>
      </c>
      <c r="AV133" s="1">
        <f>SUM(Table1[[#This Row],[T2]],Table1[[#This Row],[3,5 км]])</f>
        <v>0.16905092592592591</v>
      </c>
      <c r="AW133" s="1">
        <v>2.2789351851851852E-2</v>
      </c>
      <c r="AX133" s="1">
        <f>SUM(Table1[[#This Row],[T2]],Table1[[#This Row],[6 км]])</f>
        <v>0.17658564814814814</v>
      </c>
      <c r="AY133" s="1">
        <v>3.0810185185185187E-2</v>
      </c>
      <c r="AZ133" s="1">
        <f>SUM(Table1[[#This Row],[T2]],Table1[[#This Row],[8,5 км]])</f>
        <v>0.18460648148148148</v>
      </c>
      <c r="BA133" s="1">
        <v>3.636574074074074E-2</v>
      </c>
      <c r="BB133" s="1">
        <f>SUM(Table1[[#This Row],[T2]],Table1[[#This Row],[10,5 км]])</f>
        <v>0.19016203703703705</v>
      </c>
      <c r="BC133" s="1">
        <v>4.1087962962962958E-2</v>
      </c>
      <c r="BD133" s="1">
        <f>SUM(Table1[[#This Row],[T2]],Table1[[#This Row],[11,5 км]])</f>
        <v>0.19488425925925926</v>
      </c>
      <c r="BE133" s="1">
        <v>5.1759259259259262E-2</v>
      </c>
      <c r="BF133" s="1">
        <f>SUM(Table1[[#This Row],[T2]],Table1[[#This Row],[14 км]])</f>
        <v>0.20555555555555555</v>
      </c>
      <c r="BG133" s="1">
        <v>5.935185185185185E-2</v>
      </c>
      <c r="BH133" s="1">
        <f>SUM(Table1[[#This Row],[T2]],Table1[[#This Row],[16,5 км]])</f>
        <v>0.21314814814814814</v>
      </c>
      <c r="BI133" s="1">
        <v>6.7314814814814813E-2</v>
      </c>
      <c r="BJ133" s="1">
        <f>SUM(Table1[[#This Row],[T2]],Table1[[#This Row],[19 км]])</f>
        <v>0.22111111111111109</v>
      </c>
      <c r="BK133" s="1">
        <v>7.2719907407407414E-2</v>
      </c>
      <c r="BL133" s="1">
        <f>SUM(Table1[[#This Row],[T2]],Table1[[#This Row],[Финиш]])</f>
        <v>0.22651620370370371</v>
      </c>
      <c r="BM133" s="1">
        <v>0.22651620370370371</v>
      </c>
      <c r="BN133" s="1">
        <v>0</v>
      </c>
      <c r="BO133" s="1">
        <f>Table1[[#This Row],[Плавание]]-Table1[[#Totals],[Плавание]]</f>
        <v>1.0219907407407407E-2</v>
      </c>
      <c r="BP133" s="1">
        <f>Table1[[#This Row],[T1]]-Table1[[#Totals],[T1]]</f>
        <v>1.1041666666666665E-2</v>
      </c>
      <c r="BQ133" s="1">
        <f>Table1[[#This Row],[16 км_]]-Table1[[#Totals],[16 км_]]</f>
        <v>1.6331018518518522E-2</v>
      </c>
      <c r="BR133" s="1">
        <f>Table1[[#This Row],[18,5 км_]]-Table1[[#Totals],[18,5 км_]]</f>
        <v>1.7164351851851847E-2</v>
      </c>
      <c r="BS133" s="1">
        <f>Table1[[#This Row],[22,7 км_]]-Table1[[#Totals],[22,7 км_]]</f>
        <v>1.8807870370370364E-2</v>
      </c>
      <c r="BT133" s="1">
        <f>Table1[[#This Row],[38,7 км_]]-Table1[[#Totals],[38,7 км_]]</f>
        <v>2.4664351851851854E-2</v>
      </c>
      <c r="BU133" s="1">
        <f>Table1[[#This Row],[41,2 км_]]-Table1[[#Totals],[41,2 км_]]</f>
        <v>2.5381944444444443E-2</v>
      </c>
      <c r="BV133" s="1">
        <f>Table1[[#This Row],[45,4 км_]]-Table1[[#Totals],[45,4 км_]]</f>
        <v>2.6909722222222224E-2</v>
      </c>
      <c r="BW133" s="1">
        <f>Table1[[#This Row],[48,2 км_]]-Table1[[#Totals],[48,2 км_]]</f>
        <v>2.7974537037037034E-2</v>
      </c>
      <c r="BX133" s="1">
        <f>Table1[[#This Row],[52,2 км_]]-Table1[[#Totals],[52,2 км_]]</f>
        <v>2.9467592592592587E-2</v>
      </c>
      <c r="BY133" s="1">
        <f>Table1[[#This Row],[61,4 км_]]-Table1[[#Totals],[61,4 км_]]</f>
        <v>3.3009259259259238E-2</v>
      </c>
      <c r="BZ133" s="1">
        <f>Table1[[#This Row],[63,9 км_]]-Table1[[#Totals],[63,9 км_]]</f>
        <v>3.3657407407407414E-2</v>
      </c>
      <c r="CA133" s="1">
        <f>Table1[[#This Row],[68,1 км_]]-Table1[[#Totals],[68,1 км_]]</f>
        <v>3.4907407407407429E-2</v>
      </c>
      <c r="CB133" s="1">
        <f>Table1[[#This Row],[70,9 км_]]-Table1[[#Totals],[70,9 км_]]</f>
        <v>3.5578703703703696E-2</v>
      </c>
      <c r="CC133" s="1">
        <f>Table1[[#This Row],[74,9 км_]]-Table1[[#Totals],[74,9 км_]]</f>
        <v>3.6631944444444453E-2</v>
      </c>
      <c r="CD133" s="1">
        <f>Table1[[#This Row],[84,1 км_]]-Table1[[#Totals],[84,1 км_]]</f>
        <v>3.9444444444444476E-2</v>
      </c>
      <c r="CE133" s="1">
        <f>Table1[[#This Row],[86,6 км_]]-Table1[[#Totals],[86,6 км_]]</f>
        <v>4.0231481481481479E-2</v>
      </c>
      <c r="CF133" s="1">
        <f>Table1[[#This Row],[90 км_]]-Table1[[#Totals],[90 км_]]</f>
        <v>4.1134259259259259E-2</v>
      </c>
      <c r="CG133" s="1">
        <f>Table1[[#This Row],[T2]]-Table1[[#Totals],[T2]]</f>
        <v>4.1249999999999995E-2</v>
      </c>
      <c r="CH133" s="1">
        <f>Table1[[#This Row],[1 км_]]-Table1[[#Totals],[1 км_]]</f>
        <v>4.2592592592592599E-2</v>
      </c>
      <c r="CI133" s="1">
        <f>Table1[[#This Row],[3,5 км_]]-Table1[[#Totals],[3,5 км_]]</f>
        <v>4.5578703703703691E-2</v>
      </c>
      <c r="CJ133" s="1">
        <f>Table1[[#This Row],[6 км_]]-Table1[[#Totals],[6 км_]]</f>
        <v>4.7870370370370369E-2</v>
      </c>
      <c r="CK133" s="1">
        <f>Table1[[#This Row],[8,5 км_]]-Table1[[#Totals],[8,5 км_]]</f>
        <v>5.019675925925926E-2</v>
      </c>
      <c r="CL133" s="1">
        <f>Table1[[#This Row],[10,5 км_]]-Table1[[#Totals],[10,5 км_]]</f>
        <v>5.1782407407407416E-2</v>
      </c>
      <c r="CM133" s="1">
        <f>Table1[[#This Row],[11,5 км_]]-Table1[[#Totals],[11,5 км_]]</f>
        <v>5.3113425925925911E-2</v>
      </c>
      <c r="CN133" s="1">
        <f>Table1[[#This Row],[14 км_]]-Table1[[#Totals],[14 км_]]</f>
        <v>5.6076388888888884E-2</v>
      </c>
      <c r="CO133" s="1">
        <f>Table1[[#This Row],[16,5 км_]]-Table1[[#Totals],[16,5 км_]]</f>
        <v>5.8148148148148143E-2</v>
      </c>
      <c r="CP133" s="1">
        <f>Table1[[#This Row],[19 км_]]-Table1[[#Totals],[19 км_]]</f>
        <v>6.011574074074072E-2</v>
      </c>
      <c r="CQ133" s="1">
        <f>Table1[[#This Row],[21,1 км_]]-Table1[[#Totals],[21,1 км_]]</f>
        <v>6.1180555555555544E-2</v>
      </c>
    </row>
    <row r="134" spans="1:95" x14ac:dyDescent="0.2">
      <c r="A134">
        <v>133</v>
      </c>
      <c r="B134">
        <v>174</v>
      </c>
      <c r="C134" t="s">
        <v>261</v>
      </c>
      <c r="D134" t="s">
        <v>262</v>
      </c>
      <c r="E134">
        <v>24</v>
      </c>
      <c r="F134" t="s">
        <v>41</v>
      </c>
      <c r="G134" t="s">
        <v>53</v>
      </c>
      <c r="H134" t="s">
        <v>263</v>
      </c>
      <c r="I134" s="1">
        <v>3.1631944444444442E-2</v>
      </c>
      <c r="J134" s="1">
        <v>3.5497685185185188E-2</v>
      </c>
      <c r="K134" s="1">
        <v>1.9490740740740743E-2</v>
      </c>
      <c r="L134" s="1">
        <f>SUM(Table1[[#This Row],[T1]],Table1[[#This Row],[16 км]])</f>
        <v>5.4988425925925927E-2</v>
      </c>
      <c r="M134" s="1">
        <v>2.2141203703703705E-2</v>
      </c>
      <c r="N134" s="1">
        <f>SUM(Table1[[#This Row],[T1]],Table1[[#This Row],[18,5 км]])</f>
        <v>5.7638888888888892E-2</v>
      </c>
      <c r="O134" s="1">
        <v>2.6967592592592595E-2</v>
      </c>
      <c r="P134" s="1">
        <f>SUM(Table1[[#This Row],[T1]],Table1[[#This Row],[22,7 км]])</f>
        <v>6.2465277777777786E-2</v>
      </c>
      <c r="Q134" s="1">
        <v>4.6273148148148147E-2</v>
      </c>
      <c r="R134" s="1">
        <f>SUM(Table1[[#This Row],[T1]],Table1[[#This Row],[38,7 км]])</f>
        <v>8.1770833333333334E-2</v>
      </c>
      <c r="S134" s="1">
        <v>4.8969907407407413E-2</v>
      </c>
      <c r="T134" s="1">
        <f>SUM(Table1[[#This Row],[T1]],Table1[[#This Row],[41,2 км]])</f>
        <v>8.4467592592592594E-2</v>
      </c>
      <c r="U134" s="1">
        <v>5.395833333333333E-2</v>
      </c>
      <c r="V134" s="1">
        <f>SUM(Table1[[#This Row],[T1]],Table1[[#This Row],[45,4 км]])</f>
        <v>8.9456018518518518E-2</v>
      </c>
      <c r="W134" s="1">
        <v>5.7187500000000002E-2</v>
      </c>
      <c r="X134" s="1">
        <f>SUM(Table1[[#This Row],[T1]],Table1[[#This Row],[48,2 км]])</f>
        <v>9.268518518518519E-2</v>
      </c>
      <c r="Y134" s="1">
        <v>6.2002314814814809E-2</v>
      </c>
      <c r="Z134" s="1">
        <f>SUM(Table1[[#This Row],[T1]],Table1[[#This Row],[52,2 км]])</f>
        <v>9.7500000000000003E-2</v>
      </c>
      <c r="AA134" s="1">
        <v>7.4004629629629629E-2</v>
      </c>
      <c r="AB134" s="1">
        <f>SUM(Table1[[#This Row],[T1]],Table1[[#This Row],[61,4 км]])</f>
        <v>0.10950231481481482</v>
      </c>
      <c r="AC134" s="1">
        <v>7.6736111111111116E-2</v>
      </c>
      <c r="AD134" s="1">
        <f>SUM(Table1[[#This Row],[T1]],Table1[[#This Row],[63,9 км]])</f>
        <v>0.1122337962962963</v>
      </c>
      <c r="AE134" s="1">
        <v>8.1944444444444445E-2</v>
      </c>
      <c r="AF134" s="1">
        <f>SUM(Table1[[#This Row],[T1]],Table1[[#This Row],[68,1 км]])</f>
        <v>0.11744212962962963</v>
      </c>
      <c r="AG134" s="1">
        <v>8.5358796296296294E-2</v>
      </c>
      <c r="AH134" s="1">
        <f>SUM(Table1[[#This Row],[T1]],Table1[[#This Row],[70,9 км]])</f>
        <v>0.12085648148148148</v>
      </c>
      <c r="AI134" s="1">
        <v>9.0289351851851843E-2</v>
      </c>
      <c r="AJ134" s="1">
        <f>SUM(Table1[[#This Row],[T1]],Table1[[#This Row],[74,9 км]])</f>
        <v>0.12578703703703703</v>
      </c>
      <c r="AK134" s="1">
        <v>0.10292824074074074</v>
      </c>
      <c r="AL134" s="1">
        <f>SUM(Table1[[#This Row],[T1]],Table1[[#This Row],[84,1 км]])</f>
        <v>0.13842592592592592</v>
      </c>
      <c r="AM134" s="1">
        <v>0.10585648148148148</v>
      </c>
      <c r="AN134" s="1">
        <f>SUM(Table1[[#This Row],[T1]],Table1[[#This Row],[86,6 км]])</f>
        <v>0.14135416666666667</v>
      </c>
      <c r="AO134" s="1">
        <v>0.10935185185185185</v>
      </c>
      <c r="AP134" s="1">
        <f>SUM(Table1[[#This Row],[T1]],Table1[[#This Row],[90 км]])</f>
        <v>0.14484953703703704</v>
      </c>
      <c r="AQ134" s="1">
        <v>0.14484953703703704</v>
      </c>
      <c r="AR134" s="1">
        <v>0.14659722222222224</v>
      </c>
      <c r="AS134" s="1">
        <v>4.7569444444444447E-3</v>
      </c>
      <c r="AT134" s="1">
        <f>SUM(Table1[[#This Row],[T2]],Table1[[#This Row],[1 км]])</f>
        <v>0.15135416666666668</v>
      </c>
      <c r="AU134" s="1">
        <v>1.6076388888888887E-2</v>
      </c>
      <c r="AV134" s="1">
        <f>SUM(Table1[[#This Row],[T2]],Table1[[#This Row],[3,5 км]])</f>
        <v>0.16267361111111112</v>
      </c>
      <c r="AW134" s="1">
        <v>2.4583333333333332E-2</v>
      </c>
      <c r="AX134" s="1">
        <f>SUM(Table1[[#This Row],[T2]],Table1[[#This Row],[6 км]])</f>
        <v>0.17118055555555556</v>
      </c>
      <c r="AY134" s="1">
        <v>3.3622685185185179E-2</v>
      </c>
      <c r="AZ134" s="1">
        <f>SUM(Table1[[#This Row],[T2]],Table1[[#This Row],[8,5 км]])</f>
        <v>0.18021990740740743</v>
      </c>
      <c r="BA134" s="1">
        <v>3.9953703703703707E-2</v>
      </c>
      <c r="BB134" s="1">
        <f>SUM(Table1[[#This Row],[T2]],Table1[[#This Row],[10,5 км]])</f>
        <v>0.18655092592592595</v>
      </c>
      <c r="BC134" s="1">
        <v>4.53587962962963E-2</v>
      </c>
      <c r="BD134" s="1">
        <f>SUM(Table1[[#This Row],[T2]],Table1[[#This Row],[11,5 км]])</f>
        <v>0.19195601851851854</v>
      </c>
      <c r="BE134" s="1">
        <v>5.7430555555555561E-2</v>
      </c>
      <c r="BF134" s="1">
        <f>SUM(Table1[[#This Row],[T2]],Table1[[#This Row],[14 км]])</f>
        <v>0.20402777777777781</v>
      </c>
      <c r="BG134" s="1">
        <v>6.6203703703703709E-2</v>
      </c>
      <c r="BH134" s="1">
        <f>SUM(Table1[[#This Row],[T2]],Table1[[#This Row],[16,5 км]])</f>
        <v>0.21280092592592595</v>
      </c>
      <c r="BI134" s="1">
        <v>7.5231481481481483E-2</v>
      </c>
      <c r="BJ134" s="1">
        <f>SUM(Table1[[#This Row],[T2]],Table1[[#This Row],[19 км]])</f>
        <v>0.22182870370370372</v>
      </c>
      <c r="BK134" s="1">
        <v>8.1666666666666665E-2</v>
      </c>
      <c r="BL134" s="1">
        <f>SUM(Table1[[#This Row],[T2]],Table1[[#This Row],[Финиш]])</f>
        <v>0.22826388888888891</v>
      </c>
      <c r="BM134" s="1">
        <v>0.22826388888888891</v>
      </c>
      <c r="BN134" s="1">
        <v>0</v>
      </c>
      <c r="BO134" s="1">
        <f>Table1[[#This Row],[Плавание]]-Table1[[#Totals],[Плавание]]</f>
        <v>1.4027777777777774E-2</v>
      </c>
      <c r="BP134" s="1">
        <f>Table1[[#This Row],[T1]]-Table1[[#Totals],[T1]]</f>
        <v>1.684027777777778E-2</v>
      </c>
      <c r="BQ134" s="1">
        <f>Table1[[#This Row],[16 км_]]-Table1[[#Totals],[16 км_]]</f>
        <v>1.9421296296296298E-2</v>
      </c>
      <c r="BR134" s="1">
        <f>Table1[[#This Row],[18,5 км_]]-Table1[[#Totals],[18,5 км_]]</f>
        <v>1.9722222222222224E-2</v>
      </c>
      <c r="BS134" s="1">
        <f>Table1[[#This Row],[22,7 км_]]-Table1[[#Totals],[22,7 км_]]</f>
        <v>2.0428240740740747E-2</v>
      </c>
      <c r="BT134" s="1">
        <f>Table1[[#This Row],[38,7 км_]]-Table1[[#Totals],[38,7 км_]]</f>
        <v>2.3182870370370368E-2</v>
      </c>
      <c r="BU134" s="1">
        <f>Table1[[#This Row],[41,2 км_]]-Table1[[#Totals],[41,2 км_]]</f>
        <v>2.3518518518518522E-2</v>
      </c>
      <c r="BV134" s="1">
        <f>Table1[[#This Row],[45,4 км_]]-Table1[[#Totals],[45,4 км_]]</f>
        <v>2.4293981481481486E-2</v>
      </c>
      <c r="BW134" s="1">
        <f>Table1[[#This Row],[48,2 км_]]-Table1[[#Totals],[48,2 км_]]</f>
        <v>2.4837962962962964E-2</v>
      </c>
      <c r="BX134" s="1">
        <f>Table1[[#This Row],[52,2 км_]]-Table1[[#Totals],[52,2 км_]]</f>
        <v>2.568287037037037E-2</v>
      </c>
      <c r="BY134" s="1">
        <f>Table1[[#This Row],[61,4 км_]]-Table1[[#Totals],[61,4 км_]]</f>
        <v>2.7731481481481468E-2</v>
      </c>
      <c r="BZ134" s="1">
        <f>Table1[[#This Row],[63,9 км_]]-Table1[[#Totals],[63,9 км_]]</f>
        <v>2.8067129629629636E-2</v>
      </c>
      <c r="CA134" s="1">
        <f>Table1[[#This Row],[68,1 км_]]-Table1[[#Totals],[68,1 км_]]</f>
        <v>2.8854166666666681E-2</v>
      </c>
      <c r="CB134" s="1">
        <f>Table1[[#This Row],[70,9 км_]]-Table1[[#Totals],[70,9 км_]]</f>
        <v>2.9386574074074079E-2</v>
      </c>
      <c r="CC134" s="1">
        <f>Table1[[#This Row],[74,9 км_]]-Table1[[#Totals],[74,9 км_]]</f>
        <v>3.0081018518518521E-2</v>
      </c>
      <c r="CD134" s="1">
        <f>Table1[[#This Row],[84,1 км_]]-Table1[[#Totals],[84,1 км_]]</f>
        <v>3.2106481481481486E-2</v>
      </c>
      <c r="CE134" s="1">
        <f>Table1[[#This Row],[86,6 км_]]-Table1[[#Totals],[86,6 км_]]</f>
        <v>3.2708333333333339E-2</v>
      </c>
      <c r="CF134" s="1">
        <f>Table1[[#This Row],[90 км_]]-Table1[[#Totals],[90 км_]]</f>
        <v>3.349537037037037E-2</v>
      </c>
      <c r="CG134" s="1">
        <f>Table1[[#This Row],[T2]]-Table1[[#Totals],[T2]]</f>
        <v>3.4050925925925943E-2</v>
      </c>
      <c r="CH134" s="1">
        <f>Table1[[#This Row],[1 км_]]-Table1[[#Totals],[1 км_]]</f>
        <v>3.5497685185185202E-2</v>
      </c>
      <c r="CI134" s="1">
        <f>Table1[[#This Row],[3,5 км_]]-Table1[[#Totals],[3,5 км_]]</f>
        <v>3.9201388888888897E-2</v>
      </c>
      <c r="CJ134" s="1">
        <f>Table1[[#This Row],[6 км_]]-Table1[[#Totals],[6 км_]]</f>
        <v>4.2465277777777782E-2</v>
      </c>
      <c r="CK134" s="1">
        <f>Table1[[#This Row],[8,5 км_]]-Table1[[#Totals],[8,5 км_]]</f>
        <v>4.5810185185185204E-2</v>
      </c>
      <c r="CL134" s="1">
        <f>Table1[[#This Row],[10,5 км_]]-Table1[[#Totals],[10,5 км_]]</f>
        <v>4.8171296296296323E-2</v>
      </c>
      <c r="CM134" s="1">
        <f>Table1[[#This Row],[11,5 км_]]-Table1[[#Totals],[11,5 км_]]</f>
        <v>5.0185185185185194E-2</v>
      </c>
      <c r="CN134" s="1">
        <f>Table1[[#This Row],[14 км_]]-Table1[[#Totals],[14 км_]]</f>
        <v>5.4548611111111145E-2</v>
      </c>
      <c r="CO134" s="1">
        <f>Table1[[#This Row],[16,5 км_]]-Table1[[#Totals],[16,5 км_]]</f>
        <v>5.780092592592595E-2</v>
      </c>
      <c r="CP134" s="1">
        <f>Table1[[#This Row],[19 км_]]-Table1[[#Totals],[19 км_]]</f>
        <v>6.083333333333335E-2</v>
      </c>
      <c r="CQ134" s="1">
        <f>Table1[[#This Row],[21,1 км_]]-Table1[[#Totals],[21,1 км_]]</f>
        <v>6.2928240740740743E-2</v>
      </c>
    </row>
    <row r="135" spans="1:95" x14ac:dyDescent="0.2">
      <c r="A135">
        <v>134</v>
      </c>
      <c r="B135">
        <v>142</v>
      </c>
      <c r="C135" t="s">
        <v>264</v>
      </c>
      <c r="D135" t="s">
        <v>56</v>
      </c>
      <c r="E135">
        <v>47</v>
      </c>
      <c r="F135" t="s">
        <v>41</v>
      </c>
      <c r="G135" t="s">
        <v>50</v>
      </c>
      <c r="H135" t="s">
        <v>103</v>
      </c>
      <c r="I135" s="1">
        <v>2.5821759259259256E-2</v>
      </c>
      <c r="J135" s="1">
        <v>2.9456018518518517E-2</v>
      </c>
      <c r="K135" s="1">
        <v>1.9467592592592595E-2</v>
      </c>
      <c r="L135" s="1">
        <f>SUM(Table1[[#This Row],[T1]],Table1[[#This Row],[16 км]])</f>
        <v>4.8923611111111112E-2</v>
      </c>
      <c r="M135" s="1">
        <v>2.2199074074074076E-2</v>
      </c>
      <c r="N135" s="1">
        <f>SUM(Table1[[#This Row],[T1]],Table1[[#This Row],[18,5 км]])</f>
        <v>5.1655092592592593E-2</v>
      </c>
      <c r="O135" s="1">
        <v>2.7094907407407404E-2</v>
      </c>
      <c r="P135" s="1">
        <f>SUM(Table1[[#This Row],[T1]],Table1[[#This Row],[22,7 км]])</f>
        <v>5.6550925925925921E-2</v>
      </c>
      <c r="Q135" s="1">
        <v>4.7256944444444449E-2</v>
      </c>
      <c r="R135" s="1">
        <f>SUM(Table1[[#This Row],[T1]],Table1[[#This Row],[38,7 км]])</f>
        <v>7.6712962962962969E-2</v>
      </c>
      <c r="S135" s="1">
        <v>5.004629629629629E-2</v>
      </c>
      <c r="T135" s="1">
        <f>SUM(Table1[[#This Row],[T1]],Table1[[#This Row],[41,2 км]])</f>
        <v>7.9502314814814803E-2</v>
      </c>
      <c r="U135" s="1">
        <v>5.5289351851851853E-2</v>
      </c>
      <c r="V135" s="1">
        <f>SUM(Table1[[#This Row],[T1]],Table1[[#This Row],[45,4 км]])</f>
        <v>8.4745370370370374E-2</v>
      </c>
      <c r="W135" s="1">
        <v>5.873842592592593E-2</v>
      </c>
      <c r="X135" s="1">
        <f>SUM(Table1[[#This Row],[T1]],Table1[[#This Row],[48,2 км]])</f>
        <v>8.819444444444445E-2</v>
      </c>
      <c r="Y135" s="1">
        <v>6.385416666666667E-2</v>
      </c>
      <c r="Z135" s="1">
        <f>SUM(Table1[[#This Row],[T1]],Table1[[#This Row],[52,2 км]])</f>
        <v>9.331018518518519E-2</v>
      </c>
      <c r="AA135" s="1">
        <v>7.6759259259259263E-2</v>
      </c>
      <c r="AB135" s="1">
        <f>SUM(Table1[[#This Row],[T1]],Table1[[#This Row],[61,4 км]])</f>
        <v>0.10621527777777778</v>
      </c>
      <c r="AC135" s="1">
        <v>7.9710648148148142E-2</v>
      </c>
      <c r="AD135" s="1">
        <f>SUM(Table1[[#This Row],[T1]],Table1[[#This Row],[63,9 км]])</f>
        <v>0.10916666666666666</v>
      </c>
      <c r="AE135" s="1">
        <v>8.5428240740740735E-2</v>
      </c>
      <c r="AF135" s="1">
        <f>SUM(Table1[[#This Row],[T1]],Table1[[#This Row],[68,1 км]])</f>
        <v>0.11488425925925926</v>
      </c>
      <c r="AG135" s="1">
        <v>8.9166666666666672E-2</v>
      </c>
      <c r="AH135" s="1">
        <f>SUM(Table1[[#This Row],[T1]],Table1[[#This Row],[70,9 км]])</f>
        <v>0.11862268518518519</v>
      </c>
      <c r="AI135" s="1">
        <v>9.4467592592592589E-2</v>
      </c>
      <c r="AJ135" s="1">
        <f>SUM(Table1[[#This Row],[T1]],Table1[[#This Row],[74,9 км]])</f>
        <v>0.12392361111111111</v>
      </c>
      <c r="AK135" s="1">
        <v>0.10778935185185186</v>
      </c>
      <c r="AL135" s="1">
        <f>SUM(Table1[[#This Row],[T1]],Table1[[#This Row],[84,1 км]])</f>
        <v>0.13724537037037038</v>
      </c>
      <c r="AM135" s="1">
        <v>0.11083333333333334</v>
      </c>
      <c r="AN135" s="1">
        <f>SUM(Table1[[#This Row],[T1]],Table1[[#This Row],[86,6 км]])</f>
        <v>0.14028935185185185</v>
      </c>
      <c r="AO135" s="1">
        <v>0.11467592592592592</v>
      </c>
      <c r="AP135" s="1">
        <f>SUM(Table1[[#This Row],[T1]],Table1[[#This Row],[90 км]])</f>
        <v>0.14413194444444444</v>
      </c>
      <c r="AQ135" s="1">
        <v>0.14413194444444444</v>
      </c>
      <c r="AR135" s="1">
        <v>0.1459375</v>
      </c>
      <c r="AS135" s="1">
        <v>5.185185185185185E-3</v>
      </c>
      <c r="AT135" s="1">
        <f>SUM(Table1[[#This Row],[T2]],Table1[[#This Row],[1 км]])</f>
        <v>0.15112268518518518</v>
      </c>
      <c r="AU135" s="1">
        <v>1.7638888888888888E-2</v>
      </c>
      <c r="AV135" s="1">
        <f>SUM(Table1[[#This Row],[T2]],Table1[[#This Row],[3,5 км]])</f>
        <v>0.1635763888888889</v>
      </c>
      <c r="AW135" s="1">
        <v>2.5578703703703704E-2</v>
      </c>
      <c r="AX135" s="1">
        <f>SUM(Table1[[#This Row],[T2]],Table1[[#This Row],[6 км]])</f>
        <v>0.17151620370370371</v>
      </c>
      <c r="AY135" s="1">
        <v>3.3981481481481481E-2</v>
      </c>
      <c r="AZ135" s="1">
        <f>SUM(Table1[[#This Row],[T2]],Table1[[#This Row],[8,5 км]])</f>
        <v>0.17991898148148147</v>
      </c>
      <c r="BA135" s="1">
        <v>3.9849537037037037E-2</v>
      </c>
      <c r="BB135" s="1">
        <f>SUM(Table1[[#This Row],[T2]],Table1[[#This Row],[10,5 км]])</f>
        <v>0.18578703703703703</v>
      </c>
      <c r="BC135" s="1">
        <v>4.5023148148148145E-2</v>
      </c>
      <c r="BD135" s="1">
        <f>SUM(Table1[[#This Row],[T2]],Table1[[#This Row],[11,5 км]])</f>
        <v>0.19096064814814814</v>
      </c>
      <c r="BE135" s="1">
        <v>5.7199074074074076E-2</v>
      </c>
      <c r="BF135" s="1">
        <f>SUM(Table1[[#This Row],[T2]],Table1[[#This Row],[14 км]])</f>
        <v>0.20313657407407407</v>
      </c>
      <c r="BG135" s="1">
        <v>6.6620370370370371E-2</v>
      </c>
      <c r="BH135" s="1">
        <f>SUM(Table1[[#This Row],[T2]],Table1[[#This Row],[16,5 км]])</f>
        <v>0.21255787037037038</v>
      </c>
      <c r="BI135" s="1">
        <v>7.6203703703703704E-2</v>
      </c>
      <c r="BJ135" s="1">
        <f>SUM(Table1[[#This Row],[T2]],Table1[[#This Row],[19 км]])</f>
        <v>0.22214120370370372</v>
      </c>
      <c r="BK135" s="1">
        <v>8.2361111111111107E-2</v>
      </c>
      <c r="BL135" s="1">
        <f>SUM(Table1[[#This Row],[T2]],Table1[[#This Row],[Финиш]])</f>
        <v>0.2282986111111111</v>
      </c>
      <c r="BM135" s="1">
        <v>0.22829861111111113</v>
      </c>
      <c r="BN135" s="1">
        <v>0</v>
      </c>
      <c r="BO135" s="1">
        <f>Table1[[#This Row],[Плавание]]-Table1[[#Totals],[Плавание]]</f>
        <v>8.2175925925925888E-3</v>
      </c>
      <c r="BP135" s="1">
        <f>Table1[[#This Row],[T1]]-Table1[[#Totals],[T1]]</f>
        <v>1.079861111111111E-2</v>
      </c>
      <c r="BQ135" s="1">
        <f>Table1[[#This Row],[16 км_]]-Table1[[#Totals],[16 км_]]</f>
        <v>1.3356481481481483E-2</v>
      </c>
      <c r="BR135" s="1">
        <f>Table1[[#This Row],[18,5 км_]]-Table1[[#Totals],[18,5 км_]]</f>
        <v>1.3738425925925925E-2</v>
      </c>
      <c r="BS135" s="1">
        <f>Table1[[#This Row],[22,7 км_]]-Table1[[#Totals],[22,7 км_]]</f>
        <v>1.4513888888888882E-2</v>
      </c>
      <c r="BT135" s="1">
        <f>Table1[[#This Row],[38,7 км_]]-Table1[[#Totals],[38,7 км_]]</f>
        <v>1.8125000000000002E-2</v>
      </c>
      <c r="BU135" s="1">
        <f>Table1[[#This Row],[41,2 км_]]-Table1[[#Totals],[41,2 км_]]</f>
        <v>1.8553240740740731E-2</v>
      </c>
      <c r="BV135" s="1">
        <f>Table1[[#This Row],[45,4 км_]]-Table1[[#Totals],[45,4 км_]]</f>
        <v>1.9583333333333341E-2</v>
      </c>
      <c r="BW135" s="1">
        <f>Table1[[#This Row],[48,2 км_]]-Table1[[#Totals],[48,2 км_]]</f>
        <v>2.0347222222222225E-2</v>
      </c>
      <c r="BX135" s="1">
        <f>Table1[[#This Row],[52,2 км_]]-Table1[[#Totals],[52,2 км_]]</f>
        <v>2.1493055555555557E-2</v>
      </c>
      <c r="BY135" s="1">
        <f>Table1[[#This Row],[61,4 км_]]-Table1[[#Totals],[61,4 км_]]</f>
        <v>2.4444444444444435E-2</v>
      </c>
      <c r="BZ135" s="1">
        <f>Table1[[#This Row],[63,9 км_]]-Table1[[#Totals],[63,9 км_]]</f>
        <v>2.4999999999999994E-2</v>
      </c>
      <c r="CA135" s="1">
        <f>Table1[[#This Row],[68,1 км_]]-Table1[[#Totals],[68,1 км_]]</f>
        <v>2.6296296296296304E-2</v>
      </c>
      <c r="CB135" s="1">
        <f>Table1[[#This Row],[70,9 км_]]-Table1[[#Totals],[70,9 км_]]</f>
        <v>2.715277777777779E-2</v>
      </c>
      <c r="CC135" s="1">
        <f>Table1[[#This Row],[74,9 км_]]-Table1[[#Totals],[74,9 км_]]</f>
        <v>2.82175925925926E-2</v>
      </c>
      <c r="CD135" s="1">
        <f>Table1[[#This Row],[84,1 км_]]-Table1[[#Totals],[84,1 км_]]</f>
        <v>3.092592592592594E-2</v>
      </c>
      <c r="CE135" s="1">
        <f>Table1[[#This Row],[86,6 км_]]-Table1[[#Totals],[86,6 км_]]</f>
        <v>3.1643518518518515E-2</v>
      </c>
      <c r="CF135" s="1">
        <f>Table1[[#This Row],[90 км_]]-Table1[[#Totals],[90 км_]]</f>
        <v>3.2777777777777767E-2</v>
      </c>
      <c r="CG135" s="1">
        <f>Table1[[#This Row],[T2]]-Table1[[#Totals],[T2]]</f>
        <v>3.3391203703703701E-2</v>
      </c>
      <c r="CH135" s="1">
        <f>Table1[[#This Row],[1 км_]]-Table1[[#Totals],[1 км_]]</f>
        <v>3.5266203703703702E-2</v>
      </c>
      <c r="CI135" s="1">
        <f>Table1[[#This Row],[3,5 км_]]-Table1[[#Totals],[3,5 км_]]</f>
        <v>4.0104166666666677E-2</v>
      </c>
      <c r="CJ135" s="1">
        <f>Table1[[#This Row],[6 км_]]-Table1[[#Totals],[6 км_]]</f>
        <v>4.2800925925925937E-2</v>
      </c>
      <c r="CK135" s="1">
        <f>Table1[[#This Row],[8,5 км_]]-Table1[[#Totals],[8,5 км_]]</f>
        <v>4.5509259259259249E-2</v>
      </c>
      <c r="CL135" s="1">
        <f>Table1[[#This Row],[10,5 км_]]-Table1[[#Totals],[10,5 км_]]</f>
        <v>4.7407407407407398E-2</v>
      </c>
      <c r="CM135" s="1">
        <f>Table1[[#This Row],[11,5 км_]]-Table1[[#Totals],[11,5 км_]]</f>
        <v>4.9189814814814797E-2</v>
      </c>
      <c r="CN135" s="1">
        <f>Table1[[#This Row],[14 км_]]-Table1[[#Totals],[14 км_]]</f>
        <v>5.3657407407407404E-2</v>
      </c>
      <c r="CO135" s="1">
        <f>Table1[[#This Row],[16,5 км_]]-Table1[[#Totals],[16,5 км_]]</f>
        <v>5.7557870370370384E-2</v>
      </c>
      <c r="CP135" s="1">
        <f>Table1[[#This Row],[19 км_]]-Table1[[#Totals],[19 км_]]</f>
        <v>6.1145833333333344E-2</v>
      </c>
      <c r="CQ135" s="1">
        <f>Table1[[#This Row],[21,1 км_]]-Table1[[#Totals],[21,1 км_]]</f>
        <v>6.2962962962962943E-2</v>
      </c>
    </row>
    <row r="136" spans="1:95" x14ac:dyDescent="0.2">
      <c r="A136">
        <v>135</v>
      </c>
      <c r="B136">
        <v>240</v>
      </c>
      <c r="C136" t="s">
        <v>96</v>
      </c>
      <c r="D136" t="s">
        <v>75</v>
      </c>
      <c r="E136">
        <v>35</v>
      </c>
      <c r="F136" t="s">
        <v>46</v>
      </c>
      <c r="H136" t="s">
        <v>62</v>
      </c>
      <c r="I136" s="1">
        <v>2.8900462962962961E-2</v>
      </c>
      <c r="J136" s="1">
        <v>3.2858796296296296E-2</v>
      </c>
      <c r="K136" s="1">
        <v>2.2337962962962962E-2</v>
      </c>
      <c r="L136" s="1">
        <f>SUM(Table1[[#This Row],[T1]],Table1[[#This Row],[16 км]])</f>
        <v>5.5196759259259258E-2</v>
      </c>
      <c r="M136" s="1">
        <v>2.5347222222222219E-2</v>
      </c>
      <c r="N136" s="1">
        <f>SUM(Table1[[#This Row],[T1]],Table1[[#This Row],[18,5 км]])</f>
        <v>5.8206018518518518E-2</v>
      </c>
      <c r="O136" s="1">
        <v>3.079861111111111E-2</v>
      </c>
      <c r="P136" s="1">
        <f>SUM(Table1[[#This Row],[T1]],Table1[[#This Row],[22,7 км]])</f>
        <v>6.3657407407407413E-2</v>
      </c>
      <c r="Q136" s="1">
        <v>5.2118055555555563E-2</v>
      </c>
      <c r="R136" s="1">
        <f>SUM(Table1[[#This Row],[T1]],Table1[[#This Row],[38,7 км]])</f>
        <v>8.4976851851851859E-2</v>
      </c>
      <c r="S136" s="1">
        <v>5.5057870370370375E-2</v>
      </c>
      <c r="T136" s="1">
        <f>SUM(Table1[[#This Row],[T1]],Table1[[#This Row],[41,2 км]])</f>
        <v>8.7916666666666671E-2</v>
      </c>
      <c r="U136" s="1">
        <v>6.0682870370370373E-2</v>
      </c>
      <c r="V136" s="1">
        <f>SUM(Table1[[#This Row],[T1]],Table1[[#This Row],[45,4 км]])</f>
        <v>9.3541666666666662E-2</v>
      </c>
      <c r="W136" s="1">
        <v>6.4212962962962958E-2</v>
      </c>
      <c r="X136" s="1">
        <f>SUM(Table1[[#This Row],[T1]],Table1[[#This Row],[48,2 км]])</f>
        <v>9.707175925925926E-2</v>
      </c>
      <c r="Y136" s="1">
        <v>6.9479166666666661E-2</v>
      </c>
      <c r="Z136" s="1">
        <f>SUM(Table1[[#This Row],[T1]],Table1[[#This Row],[52,2 км]])</f>
        <v>0.10233796296296296</v>
      </c>
      <c r="AA136" s="1">
        <v>8.2476851851851843E-2</v>
      </c>
      <c r="AB136" s="1">
        <f>SUM(Table1[[#This Row],[T1]],Table1[[#This Row],[61,4 км]])</f>
        <v>0.11533564814814815</v>
      </c>
      <c r="AC136" s="1">
        <v>8.549768518518519E-2</v>
      </c>
      <c r="AD136" s="1">
        <f>SUM(Table1[[#This Row],[T1]],Table1[[#This Row],[63,9 км]])</f>
        <v>0.11835648148148148</v>
      </c>
      <c r="AE136" s="1">
        <v>9.1238425925925917E-2</v>
      </c>
      <c r="AF136" s="1">
        <f>SUM(Table1[[#This Row],[T1]],Table1[[#This Row],[68,1 км]])</f>
        <v>0.12409722222222222</v>
      </c>
      <c r="AG136" s="1">
        <v>9.4606481481481486E-2</v>
      </c>
      <c r="AH136" s="1">
        <f>SUM(Table1[[#This Row],[T1]],Table1[[#This Row],[70,9 км]])</f>
        <v>0.12746527777777777</v>
      </c>
      <c r="AI136" s="1">
        <v>9.9733796296296306E-2</v>
      </c>
      <c r="AJ136" s="1">
        <f>SUM(Table1[[#This Row],[T1]],Table1[[#This Row],[74,9 км]])</f>
        <v>0.1325925925925926</v>
      </c>
      <c r="AK136" s="1">
        <v>0.11328703703703703</v>
      </c>
      <c r="AL136" s="1">
        <f>SUM(Table1[[#This Row],[T1]],Table1[[#This Row],[84,1 км]])</f>
        <v>0.14614583333333334</v>
      </c>
      <c r="AM136" s="1">
        <v>0.1164236111111111</v>
      </c>
      <c r="AN136" s="1">
        <f>SUM(Table1[[#This Row],[T1]],Table1[[#This Row],[86,6 км]])</f>
        <v>0.14928240740740739</v>
      </c>
      <c r="AO136" s="1">
        <v>0.12030092592592594</v>
      </c>
      <c r="AP136" s="1">
        <f>SUM(Table1[[#This Row],[T1]],Table1[[#This Row],[90 км]])</f>
        <v>0.15315972222222224</v>
      </c>
      <c r="AQ136" s="1">
        <v>0.15315972222222221</v>
      </c>
      <c r="AR136" s="1">
        <v>0.15488425925925928</v>
      </c>
      <c r="AS136" s="1">
        <v>4.3981481481481484E-3</v>
      </c>
      <c r="AT136" s="1">
        <f>SUM(Table1[[#This Row],[T2]],Table1[[#This Row],[1 км]])</f>
        <v>0.15928240740740743</v>
      </c>
      <c r="AU136" s="1">
        <v>1.5057870370370369E-2</v>
      </c>
      <c r="AV136" s="1">
        <f>SUM(Table1[[#This Row],[T2]],Table1[[#This Row],[3,5 км]])</f>
        <v>0.16994212962962965</v>
      </c>
      <c r="AW136" s="1">
        <v>2.2893518518518521E-2</v>
      </c>
      <c r="AX136" s="1">
        <f>SUM(Table1[[#This Row],[T2]],Table1[[#This Row],[6 км]])</f>
        <v>0.17777777777777781</v>
      </c>
      <c r="AY136" s="1">
        <v>3.1111111111111107E-2</v>
      </c>
      <c r="AZ136" s="1">
        <f>SUM(Table1[[#This Row],[T2]],Table1[[#This Row],[8,5 км]])</f>
        <v>0.18599537037037039</v>
      </c>
      <c r="BA136" s="1">
        <v>3.6863425925925931E-2</v>
      </c>
      <c r="BB136" s="1">
        <f>SUM(Table1[[#This Row],[T2]],Table1[[#This Row],[10,5 км]])</f>
        <v>0.1917476851851852</v>
      </c>
      <c r="BC136" s="1">
        <v>4.1805555555555561E-2</v>
      </c>
      <c r="BD136" s="1">
        <f>SUM(Table1[[#This Row],[T2]],Table1[[#This Row],[11,5 км]])</f>
        <v>0.19668981481481485</v>
      </c>
      <c r="BE136" s="1">
        <v>5.2604166666666667E-2</v>
      </c>
      <c r="BF136" s="1">
        <f>SUM(Table1[[#This Row],[T2]],Table1[[#This Row],[14 км]])</f>
        <v>0.20748842592592595</v>
      </c>
      <c r="BG136" s="1">
        <v>6.0497685185185189E-2</v>
      </c>
      <c r="BH136" s="1">
        <f>SUM(Table1[[#This Row],[T2]],Table1[[#This Row],[16,5 км]])</f>
        <v>0.21538194444444447</v>
      </c>
      <c r="BI136" s="1">
        <v>6.8541666666666667E-2</v>
      </c>
      <c r="BJ136" s="1">
        <f>SUM(Table1[[#This Row],[T2]],Table1[[#This Row],[19 км]])</f>
        <v>0.22342592592592594</v>
      </c>
      <c r="BK136" s="1">
        <v>7.3958333333333334E-2</v>
      </c>
      <c r="BL136" s="1">
        <f>SUM(Table1[[#This Row],[T2]],Table1[[#This Row],[Финиш]])</f>
        <v>0.2288425925925926</v>
      </c>
      <c r="BM136" s="1">
        <v>0.22884259259259257</v>
      </c>
      <c r="BN136" s="1">
        <v>0</v>
      </c>
      <c r="BO136" s="1">
        <f>Table1[[#This Row],[Плавание]]-Table1[[#Totals],[Плавание]]</f>
        <v>1.1296296296296294E-2</v>
      </c>
      <c r="BP136" s="1">
        <f>Table1[[#This Row],[T1]]-Table1[[#Totals],[T1]]</f>
        <v>1.4201388888888888E-2</v>
      </c>
      <c r="BQ136" s="1">
        <f>Table1[[#This Row],[16 км_]]-Table1[[#Totals],[16 км_]]</f>
        <v>1.9629629629629629E-2</v>
      </c>
      <c r="BR136" s="1">
        <f>Table1[[#This Row],[18,5 км_]]-Table1[[#Totals],[18,5 км_]]</f>
        <v>2.028935185185185E-2</v>
      </c>
      <c r="BS136" s="1">
        <f>Table1[[#This Row],[22,7 км_]]-Table1[[#Totals],[22,7 км_]]</f>
        <v>2.1620370370370373E-2</v>
      </c>
      <c r="BT136" s="1">
        <f>Table1[[#This Row],[38,7 км_]]-Table1[[#Totals],[38,7 км_]]</f>
        <v>2.6388888888888892E-2</v>
      </c>
      <c r="BU136" s="1">
        <f>Table1[[#This Row],[41,2 км_]]-Table1[[#Totals],[41,2 км_]]</f>
        <v>2.6967592592592599E-2</v>
      </c>
      <c r="BV136" s="1">
        <f>Table1[[#This Row],[45,4 км_]]-Table1[[#Totals],[45,4 км_]]</f>
        <v>2.837962962962963E-2</v>
      </c>
      <c r="BW136" s="1">
        <f>Table1[[#This Row],[48,2 км_]]-Table1[[#Totals],[48,2 км_]]</f>
        <v>2.9224537037037035E-2</v>
      </c>
      <c r="BX136" s="1">
        <f>Table1[[#This Row],[52,2 км_]]-Table1[[#Totals],[52,2 км_]]</f>
        <v>3.052083333333333E-2</v>
      </c>
      <c r="BY136" s="1">
        <f>Table1[[#This Row],[61,4 км_]]-Table1[[#Totals],[61,4 км_]]</f>
        <v>3.3564814814814797E-2</v>
      </c>
      <c r="BZ136" s="1">
        <f>Table1[[#This Row],[63,9 км_]]-Table1[[#Totals],[63,9 км_]]</f>
        <v>3.4189814814814812E-2</v>
      </c>
      <c r="CA136" s="1">
        <f>Table1[[#This Row],[68,1 км_]]-Table1[[#Totals],[68,1 км_]]</f>
        <v>3.5509259259259268E-2</v>
      </c>
      <c r="CB136" s="1">
        <f>Table1[[#This Row],[70,9 км_]]-Table1[[#Totals],[70,9 км_]]</f>
        <v>3.5995370370370372E-2</v>
      </c>
      <c r="CC136" s="1">
        <f>Table1[[#This Row],[74,9 км_]]-Table1[[#Totals],[74,9 км_]]</f>
        <v>3.6886574074074086E-2</v>
      </c>
      <c r="CD136" s="1">
        <f>Table1[[#This Row],[84,1 км_]]-Table1[[#Totals],[84,1 км_]]</f>
        <v>3.9826388888888897E-2</v>
      </c>
      <c r="CE136" s="1">
        <f>Table1[[#This Row],[86,6 км_]]-Table1[[#Totals],[86,6 км_]]</f>
        <v>4.0636574074074061E-2</v>
      </c>
      <c r="CF136" s="1">
        <f>Table1[[#This Row],[90 км_]]-Table1[[#Totals],[90 км_]]</f>
        <v>4.1805555555555568E-2</v>
      </c>
      <c r="CG136" s="1">
        <f>Table1[[#This Row],[T2]]-Table1[[#Totals],[T2]]</f>
        <v>4.233796296296298E-2</v>
      </c>
      <c r="CH136" s="1">
        <f>Table1[[#This Row],[1 км_]]-Table1[[#Totals],[1 км_]]</f>
        <v>4.3425925925925951E-2</v>
      </c>
      <c r="CI136" s="1">
        <f>Table1[[#This Row],[3,5 км_]]-Table1[[#Totals],[3,5 км_]]</f>
        <v>4.6469907407407432E-2</v>
      </c>
      <c r="CJ136" s="1">
        <f>Table1[[#This Row],[6 км_]]-Table1[[#Totals],[6 км_]]</f>
        <v>4.9062500000000037E-2</v>
      </c>
      <c r="CK136" s="1">
        <f>Table1[[#This Row],[8,5 км_]]-Table1[[#Totals],[8,5 км_]]</f>
        <v>5.1585648148148172E-2</v>
      </c>
      <c r="CL136" s="1">
        <f>Table1[[#This Row],[10,5 км_]]-Table1[[#Totals],[10,5 км_]]</f>
        <v>5.3368055555555571E-2</v>
      </c>
      <c r="CM136" s="1">
        <f>Table1[[#This Row],[11,5 км_]]-Table1[[#Totals],[11,5 км_]]</f>
        <v>5.4918981481481499E-2</v>
      </c>
      <c r="CN136" s="1">
        <f>Table1[[#This Row],[14 км_]]-Table1[[#Totals],[14 км_]]</f>
        <v>5.8009259259259288E-2</v>
      </c>
      <c r="CO136" s="1">
        <f>Table1[[#This Row],[16,5 км_]]-Table1[[#Totals],[16,5 км_]]</f>
        <v>6.0381944444444474E-2</v>
      </c>
      <c r="CP136" s="1">
        <f>Table1[[#This Row],[19 км_]]-Table1[[#Totals],[19 км_]]</f>
        <v>6.2430555555555572E-2</v>
      </c>
      <c r="CQ136" s="1">
        <f>Table1[[#This Row],[21,1 км_]]-Table1[[#Totals],[21,1 км_]]</f>
        <v>6.3506944444444435E-2</v>
      </c>
    </row>
    <row r="137" spans="1:95" x14ac:dyDescent="0.2">
      <c r="A137">
        <v>136</v>
      </c>
      <c r="B137">
        <v>232</v>
      </c>
      <c r="C137" t="s">
        <v>265</v>
      </c>
      <c r="D137" t="s">
        <v>266</v>
      </c>
      <c r="E137">
        <v>61</v>
      </c>
      <c r="F137" t="s">
        <v>46</v>
      </c>
      <c r="H137" t="s">
        <v>189</v>
      </c>
      <c r="I137" s="1">
        <v>2.9837962962962965E-2</v>
      </c>
      <c r="J137" s="1">
        <v>3.3240740740740744E-2</v>
      </c>
      <c r="K137" s="1">
        <v>2.0196759259259258E-2</v>
      </c>
      <c r="L137" s="1">
        <f>SUM(Table1[[#This Row],[T1]],Table1[[#This Row],[16 км]])</f>
        <v>5.3437499999999999E-2</v>
      </c>
      <c r="M137" s="1">
        <v>2.3009259259259257E-2</v>
      </c>
      <c r="N137" s="1">
        <f>SUM(Table1[[#This Row],[T1]],Table1[[#This Row],[18,5 км]])</f>
        <v>5.6250000000000001E-2</v>
      </c>
      <c r="O137" s="1">
        <v>2.8159722222222221E-2</v>
      </c>
      <c r="P137" s="1">
        <f>SUM(Table1[[#This Row],[T1]],Table1[[#This Row],[22,7 км]])</f>
        <v>6.1400462962962962E-2</v>
      </c>
      <c r="Q137" s="1">
        <v>4.8356481481481479E-2</v>
      </c>
      <c r="R137" s="1">
        <f>SUM(Table1[[#This Row],[T1]],Table1[[#This Row],[38,7 км]])</f>
        <v>8.1597222222222224E-2</v>
      </c>
      <c r="S137" s="1">
        <v>5.1261574074074077E-2</v>
      </c>
      <c r="T137" s="1">
        <f>SUM(Table1[[#This Row],[T1]],Table1[[#This Row],[41,2 км]])</f>
        <v>8.4502314814814822E-2</v>
      </c>
      <c r="U137" s="1">
        <v>5.6666666666666671E-2</v>
      </c>
      <c r="V137" s="1">
        <f>SUM(Table1[[#This Row],[T1]],Table1[[#This Row],[45,4 км]])</f>
        <v>8.9907407407407408E-2</v>
      </c>
      <c r="W137" s="1">
        <v>5.9930555555555563E-2</v>
      </c>
      <c r="X137" s="1">
        <f>SUM(Table1[[#This Row],[T1]],Table1[[#This Row],[48,2 км]])</f>
        <v>9.3171296296296308E-2</v>
      </c>
      <c r="Y137" s="1">
        <v>6.4768518518518517E-2</v>
      </c>
      <c r="Z137" s="1">
        <f>SUM(Table1[[#This Row],[T1]],Table1[[#This Row],[52,2 км]])</f>
        <v>9.8009259259259268E-2</v>
      </c>
      <c r="AA137" s="1">
        <v>7.7141203703703712E-2</v>
      </c>
      <c r="AB137" s="1">
        <f>SUM(Table1[[#This Row],[T1]],Table1[[#This Row],[61,4 км]])</f>
        <v>0.11038194444444446</v>
      </c>
      <c r="AC137" s="1">
        <v>8.0069444444444443E-2</v>
      </c>
      <c r="AD137" s="1">
        <f>SUM(Table1[[#This Row],[T1]],Table1[[#This Row],[63,9 км]])</f>
        <v>0.11331018518518518</v>
      </c>
      <c r="AE137" s="1">
        <v>8.5428240740740735E-2</v>
      </c>
      <c r="AF137" s="1">
        <f>SUM(Table1[[#This Row],[T1]],Table1[[#This Row],[68,1 км]])</f>
        <v>0.11866898148148147</v>
      </c>
      <c r="AG137" s="1">
        <v>8.8703703703703715E-2</v>
      </c>
      <c r="AH137" s="1">
        <f>SUM(Table1[[#This Row],[T1]],Table1[[#This Row],[70,9 км]])</f>
        <v>0.12194444444444447</v>
      </c>
      <c r="AI137" s="1">
        <v>9.3541666666666676E-2</v>
      </c>
      <c r="AJ137" s="1">
        <f>SUM(Table1[[#This Row],[T1]],Table1[[#This Row],[74,9 км]])</f>
        <v>0.12678240740740743</v>
      </c>
      <c r="AK137" s="1">
        <v>0.10603009259259259</v>
      </c>
      <c r="AL137" s="1">
        <f>SUM(Table1[[#This Row],[T1]],Table1[[#This Row],[84,1 км]])</f>
        <v>0.13927083333333334</v>
      </c>
      <c r="AM137" s="1">
        <v>0.10892361111111111</v>
      </c>
      <c r="AN137" s="1">
        <f>SUM(Table1[[#This Row],[T1]],Table1[[#This Row],[86,6 км]])</f>
        <v>0.14216435185185186</v>
      </c>
      <c r="AO137" s="1">
        <v>0.11241898148148148</v>
      </c>
      <c r="AP137" s="1">
        <f>SUM(Table1[[#This Row],[T1]],Table1[[#This Row],[90 км]])</f>
        <v>0.14565972222222223</v>
      </c>
      <c r="AQ137" s="1">
        <v>0.14565972222222223</v>
      </c>
      <c r="AR137" s="1">
        <v>0.1479513888888889</v>
      </c>
      <c r="AS137" s="1">
        <v>4.7916666666666672E-3</v>
      </c>
      <c r="AT137" s="1">
        <f>SUM(Table1[[#This Row],[T2]],Table1[[#This Row],[1 км]])</f>
        <v>0.15274305555555556</v>
      </c>
      <c r="AU137" s="1">
        <v>1.5439814814814816E-2</v>
      </c>
      <c r="AV137" s="1">
        <f>SUM(Table1[[#This Row],[T2]],Table1[[#This Row],[3,5 км]])</f>
        <v>0.16339120370370372</v>
      </c>
      <c r="AW137" s="1">
        <v>2.3194444444444445E-2</v>
      </c>
      <c r="AX137" s="1">
        <f>SUM(Table1[[#This Row],[T2]],Table1[[#This Row],[6 км]])</f>
        <v>0.17114583333333333</v>
      </c>
      <c r="AY137" s="1">
        <v>3.1574074074074074E-2</v>
      </c>
      <c r="AZ137" s="1">
        <f>SUM(Table1[[#This Row],[T2]],Table1[[#This Row],[8,5 км]])</f>
        <v>0.17952546296296296</v>
      </c>
      <c r="BA137" s="1">
        <v>3.7256944444444447E-2</v>
      </c>
      <c r="BB137" s="1">
        <f>SUM(Table1[[#This Row],[T2]],Table1[[#This Row],[10,5 км]])</f>
        <v>0.18520833333333334</v>
      </c>
      <c r="BC137" s="1">
        <v>4.2175925925925922E-2</v>
      </c>
      <c r="BD137" s="1">
        <f>SUM(Table1[[#This Row],[T2]],Table1[[#This Row],[11,5 км]])</f>
        <v>0.19012731481481482</v>
      </c>
      <c r="BE137" s="1">
        <v>5.3287037037037042E-2</v>
      </c>
      <c r="BF137" s="1">
        <f>SUM(Table1[[#This Row],[T2]],Table1[[#This Row],[14 км]])</f>
        <v>0.20123842592592595</v>
      </c>
      <c r="BG137" s="1">
        <v>6.1354166666666675E-2</v>
      </c>
      <c r="BH137" s="1">
        <f>SUM(Table1[[#This Row],[T2]],Table1[[#This Row],[16,5 км]])</f>
        <v>0.20930555555555558</v>
      </c>
      <c r="BI137" s="1">
        <v>7.4756944444444445E-2</v>
      </c>
      <c r="BJ137" s="1">
        <f>SUM(Table1[[#This Row],[T2]],Table1[[#This Row],[19 км]])</f>
        <v>0.22270833333333334</v>
      </c>
      <c r="BK137" s="1">
        <v>8.0949074074074076E-2</v>
      </c>
      <c r="BL137" s="1">
        <f>SUM(Table1[[#This Row],[T2]],Table1[[#This Row],[Финиш]])</f>
        <v>0.22890046296296296</v>
      </c>
      <c r="BM137" s="1">
        <v>0.22890046296296296</v>
      </c>
      <c r="BN137" s="1">
        <v>0</v>
      </c>
      <c r="BO137" s="1">
        <f>Table1[[#This Row],[Плавание]]-Table1[[#Totals],[Плавание]]</f>
        <v>1.2233796296296298E-2</v>
      </c>
      <c r="BP137" s="1">
        <f>Table1[[#This Row],[T1]]-Table1[[#Totals],[T1]]</f>
        <v>1.4583333333333337E-2</v>
      </c>
      <c r="BQ137" s="1">
        <f>Table1[[#This Row],[16 км_]]-Table1[[#Totals],[16 км_]]</f>
        <v>1.787037037037037E-2</v>
      </c>
      <c r="BR137" s="1">
        <f>Table1[[#This Row],[18,5 км_]]-Table1[[#Totals],[18,5 км_]]</f>
        <v>1.8333333333333333E-2</v>
      </c>
      <c r="BS137" s="1">
        <f>Table1[[#This Row],[22,7 км_]]-Table1[[#Totals],[22,7 км_]]</f>
        <v>1.9363425925925923E-2</v>
      </c>
      <c r="BT137" s="1">
        <f>Table1[[#This Row],[38,7 км_]]-Table1[[#Totals],[38,7 км_]]</f>
        <v>2.3009259259259257E-2</v>
      </c>
      <c r="BU137" s="1">
        <f>Table1[[#This Row],[41,2 км_]]-Table1[[#Totals],[41,2 км_]]</f>
        <v>2.355324074074075E-2</v>
      </c>
      <c r="BV137" s="1">
        <f>Table1[[#This Row],[45,4 км_]]-Table1[[#Totals],[45,4 км_]]</f>
        <v>2.4745370370370376E-2</v>
      </c>
      <c r="BW137" s="1">
        <f>Table1[[#This Row],[48,2 км_]]-Table1[[#Totals],[48,2 км_]]</f>
        <v>2.5324074074074082E-2</v>
      </c>
      <c r="BX137" s="1">
        <f>Table1[[#This Row],[52,2 км_]]-Table1[[#Totals],[52,2 км_]]</f>
        <v>2.6192129629629635E-2</v>
      </c>
      <c r="BY137" s="1">
        <f>Table1[[#This Row],[61,4 км_]]-Table1[[#Totals],[61,4 км_]]</f>
        <v>2.8611111111111115E-2</v>
      </c>
      <c r="BZ137" s="1">
        <f>Table1[[#This Row],[63,9 км_]]-Table1[[#Totals],[63,9 км_]]</f>
        <v>2.9143518518518513E-2</v>
      </c>
      <c r="CA137" s="1">
        <f>Table1[[#This Row],[68,1 км_]]-Table1[[#Totals],[68,1 км_]]</f>
        <v>3.0081018518518521E-2</v>
      </c>
      <c r="CB137" s="1">
        <f>Table1[[#This Row],[70,9 км_]]-Table1[[#Totals],[70,9 км_]]</f>
        <v>3.0474537037037064E-2</v>
      </c>
      <c r="CC137" s="1">
        <f>Table1[[#This Row],[74,9 км_]]-Table1[[#Totals],[74,9 км_]]</f>
        <v>3.1076388888888917E-2</v>
      </c>
      <c r="CD137" s="1">
        <f>Table1[[#This Row],[84,1 км_]]-Table1[[#Totals],[84,1 км_]]</f>
        <v>3.2951388888888905E-2</v>
      </c>
      <c r="CE137" s="1">
        <f>Table1[[#This Row],[86,6 км_]]-Table1[[#Totals],[86,6 км_]]</f>
        <v>3.3518518518518531E-2</v>
      </c>
      <c r="CF137" s="1">
        <f>Table1[[#This Row],[90 км_]]-Table1[[#Totals],[90 км_]]</f>
        <v>3.4305555555555561E-2</v>
      </c>
      <c r="CG137" s="1">
        <f>Table1[[#This Row],[T2]]-Table1[[#Totals],[T2]]</f>
        <v>3.5405092592592599E-2</v>
      </c>
      <c r="CH137" s="1">
        <f>Table1[[#This Row],[1 км_]]-Table1[[#Totals],[1 км_]]</f>
        <v>3.6886574074074086E-2</v>
      </c>
      <c r="CI137" s="1">
        <f>Table1[[#This Row],[3,5 км_]]-Table1[[#Totals],[3,5 км_]]</f>
        <v>3.99189814814815E-2</v>
      </c>
      <c r="CJ137" s="1">
        <f>Table1[[#This Row],[6 км_]]-Table1[[#Totals],[6 км_]]</f>
        <v>4.2430555555555555E-2</v>
      </c>
      <c r="CK137" s="1">
        <f>Table1[[#This Row],[8,5 км_]]-Table1[[#Totals],[8,5 км_]]</f>
        <v>4.5115740740740734E-2</v>
      </c>
      <c r="CL137" s="1">
        <f>Table1[[#This Row],[10,5 км_]]-Table1[[#Totals],[10,5 км_]]</f>
        <v>4.6828703703703706E-2</v>
      </c>
      <c r="CM137" s="1">
        <f>Table1[[#This Row],[11,5 км_]]-Table1[[#Totals],[11,5 км_]]</f>
        <v>4.8356481481481473E-2</v>
      </c>
      <c r="CN137" s="1">
        <f>Table1[[#This Row],[14 км_]]-Table1[[#Totals],[14 км_]]</f>
        <v>5.1759259259259283E-2</v>
      </c>
      <c r="CO137" s="1">
        <f>Table1[[#This Row],[16,5 км_]]-Table1[[#Totals],[16,5 км_]]</f>
        <v>5.4305555555555579E-2</v>
      </c>
      <c r="CP137" s="1">
        <f>Table1[[#This Row],[19 км_]]-Table1[[#Totals],[19 км_]]</f>
        <v>6.1712962962962969E-2</v>
      </c>
      <c r="CQ137" s="1">
        <f>Table1[[#This Row],[21,1 км_]]-Table1[[#Totals],[21,1 км_]]</f>
        <v>6.3564814814814796E-2</v>
      </c>
    </row>
    <row r="138" spans="1:95" x14ac:dyDescent="0.2">
      <c r="A138">
        <v>137</v>
      </c>
      <c r="B138">
        <v>156</v>
      </c>
      <c r="C138" t="s">
        <v>267</v>
      </c>
      <c r="D138" t="s">
        <v>184</v>
      </c>
      <c r="E138">
        <v>35</v>
      </c>
      <c r="F138" t="s">
        <v>46</v>
      </c>
      <c r="G138" t="s">
        <v>268</v>
      </c>
      <c r="H138" t="s">
        <v>62</v>
      </c>
      <c r="I138" s="1">
        <v>2.9548611111111109E-2</v>
      </c>
      <c r="J138" s="1">
        <v>3.1967592592592589E-2</v>
      </c>
      <c r="K138" s="1">
        <v>2.1087962962962961E-2</v>
      </c>
      <c r="L138" s="1">
        <f>SUM(Table1[[#This Row],[T1]],Table1[[#This Row],[16 км]])</f>
        <v>5.305555555555555E-2</v>
      </c>
      <c r="M138" s="1">
        <v>2.3993055555555556E-2</v>
      </c>
      <c r="N138" s="1">
        <f>SUM(Table1[[#This Row],[T1]],Table1[[#This Row],[18,5 км]])</f>
        <v>5.5960648148148148E-2</v>
      </c>
      <c r="O138" s="1">
        <v>2.9282407407407406E-2</v>
      </c>
      <c r="P138" s="1">
        <f>SUM(Table1[[#This Row],[T1]],Table1[[#This Row],[22,7 км]])</f>
        <v>6.1249999999999999E-2</v>
      </c>
      <c r="Q138" s="1">
        <v>4.9976851851851856E-2</v>
      </c>
      <c r="R138" s="1">
        <f>SUM(Table1[[#This Row],[T1]],Table1[[#This Row],[38,7 км]])</f>
        <v>8.1944444444444445E-2</v>
      </c>
      <c r="S138" s="1">
        <v>5.2812500000000005E-2</v>
      </c>
      <c r="T138" s="1">
        <f>SUM(Table1[[#This Row],[T1]],Table1[[#This Row],[41,2 км]])</f>
        <v>8.4780092592592587E-2</v>
      </c>
      <c r="U138" s="1">
        <v>5.814814814814815E-2</v>
      </c>
      <c r="V138" s="1">
        <f>SUM(Table1[[#This Row],[T1]],Table1[[#This Row],[45,4 км]])</f>
        <v>9.0115740740740746E-2</v>
      </c>
      <c r="W138" s="1">
        <v>6.1666666666666668E-2</v>
      </c>
      <c r="X138" s="1">
        <f>SUM(Table1[[#This Row],[T1]],Table1[[#This Row],[48,2 км]])</f>
        <v>9.363425925925925E-2</v>
      </c>
      <c r="Y138" s="1">
        <v>6.6793981481481482E-2</v>
      </c>
      <c r="Z138" s="1">
        <f>SUM(Table1[[#This Row],[T1]],Table1[[#This Row],[52,2 км]])</f>
        <v>9.8761574074074071E-2</v>
      </c>
      <c r="AA138" s="1">
        <v>7.9293981481481479E-2</v>
      </c>
      <c r="AB138" s="1">
        <f>SUM(Table1[[#This Row],[T1]],Table1[[#This Row],[61,4 км]])</f>
        <v>0.11126157407407407</v>
      </c>
      <c r="AC138" s="1">
        <v>8.2141203703703702E-2</v>
      </c>
      <c r="AD138" s="1">
        <f>SUM(Table1[[#This Row],[T1]],Table1[[#This Row],[63,9 км]])</f>
        <v>0.11410879629629629</v>
      </c>
      <c r="AE138" s="1">
        <v>8.7581018518518516E-2</v>
      </c>
      <c r="AF138" s="1">
        <f>SUM(Table1[[#This Row],[T1]],Table1[[#This Row],[68,1 км]])</f>
        <v>0.11954861111111111</v>
      </c>
      <c r="AG138" s="1">
        <v>9.1064814814814821E-2</v>
      </c>
      <c r="AH138" s="1">
        <f>SUM(Table1[[#This Row],[T1]],Table1[[#This Row],[70,9 км]])</f>
        <v>0.12303240740740741</v>
      </c>
      <c r="AI138" s="1">
        <v>9.5972222222222223E-2</v>
      </c>
      <c r="AJ138" s="1">
        <f>SUM(Table1[[#This Row],[T1]],Table1[[#This Row],[74,9 км]])</f>
        <v>0.12793981481481481</v>
      </c>
      <c r="AK138" s="1">
        <v>0.10880787037037037</v>
      </c>
      <c r="AL138" s="1">
        <f>SUM(Table1[[#This Row],[T1]],Table1[[#This Row],[84,1 км]])</f>
        <v>0.14077546296296295</v>
      </c>
      <c r="AM138" s="1">
        <v>0.11178240740740741</v>
      </c>
      <c r="AN138" s="1">
        <f>SUM(Table1[[#This Row],[T1]],Table1[[#This Row],[86,6 км]])</f>
        <v>0.14374999999999999</v>
      </c>
      <c r="AO138" s="1">
        <v>0.11541666666666667</v>
      </c>
      <c r="AP138" s="1">
        <f>SUM(Table1[[#This Row],[T1]],Table1[[#This Row],[90 км]])</f>
        <v>0.14738425925925924</v>
      </c>
      <c r="AQ138" s="1">
        <v>0.14738425925925927</v>
      </c>
      <c r="AR138" s="1">
        <v>0.14947916666666666</v>
      </c>
      <c r="AS138" s="1">
        <v>4.4444444444444444E-3</v>
      </c>
      <c r="AT138" s="1">
        <f>SUM(Table1[[#This Row],[T2]],Table1[[#This Row],[1 км]])</f>
        <v>0.15392361111111111</v>
      </c>
      <c r="AU138" s="1">
        <v>1.4976851851851852E-2</v>
      </c>
      <c r="AV138" s="1">
        <f>SUM(Table1[[#This Row],[T2]],Table1[[#This Row],[3,5 км]])</f>
        <v>0.16445601851851852</v>
      </c>
      <c r="AW138" s="1">
        <v>2.2650462962962966E-2</v>
      </c>
      <c r="AX138" s="1">
        <f>SUM(Table1[[#This Row],[T2]],Table1[[#This Row],[6 км]])</f>
        <v>0.17212962962962963</v>
      </c>
      <c r="AY138" s="1">
        <v>3.1307870370370368E-2</v>
      </c>
      <c r="AZ138" s="1">
        <f>SUM(Table1[[#This Row],[T2]],Table1[[#This Row],[8,5 км]])</f>
        <v>0.18078703703703702</v>
      </c>
      <c r="BA138" s="1">
        <v>3.7939814814814815E-2</v>
      </c>
      <c r="BB138" s="1">
        <f>SUM(Table1[[#This Row],[T2]],Table1[[#This Row],[10,5 км]])</f>
        <v>0.18741898148148148</v>
      </c>
      <c r="BC138" s="1">
        <v>4.2847222222222224E-2</v>
      </c>
      <c r="BD138" s="1">
        <f>SUM(Table1[[#This Row],[T2]],Table1[[#This Row],[11,5 км]])</f>
        <v>0.19232638888888889</v>
      </c>
      <c r="BE138" s="1">
        <v>5.5821759259259258E-2</v>
      </c>
      <c r="BF138" s="1">
        <f>SUM(Table1[[#This Row],[T2]],Table1[[#This Row],[14 км]])</f>
        <v>0.20530092592592591</v>
      </c>
      <c r="BG138" s="1">
        <v>6.4328703703703707E-2</v>
      </c>
      <c r="BH138" s="1">
        <f>SUM(Table1[[#This Row],[T2]],Table1[[#This Row],[16,5 км]])</f>
        <v>0.21380787037037036</v>
      </c>
      <c r="BI138" s="1">
        <v>7.3506944444444444E-2</v>
      </c>
      <c r="BJ138" s="1">
        <f>SUM(Table1[[#This Row],[T2]],Table1[[#This Row],[19 км]])</f>
        <v>0.22298611111111111</v>
      </c>
      <c r="BK138" s="1">
        <v>7.9733796296296303E-2</v>
      </c>
      <c r="BL138" s="1">
        <f>SUM(Table1[[#This Row],[T2]],Table1[[#This Row],[Финиш]])</f>
        <v>0.22921296296296295</v>
      </c>
      <c r="BM138" s="1">
        <v>0.22921296296296298</v>
      </c>
      <c r="BN138" s="1">
        <v>0</v>
      </c>
      <c r="BO138" s="1">
        <f>Table1[[#This Row],[Плавание]]-Table1[[#Totals],[Плавание]]</f>
        <v>1.1944444444444442E-2</v>
      </c>
      <c r="BP138" s="1">
        <f>Table1[[#This Row],[T1]]-Table1[[#Totals],[T1]]</f>
        <v>1.3310185185185182E-2</v>
      </c>
      <c r="BQ138" s="1">
        <f>Table1[[#This Row],[16 км_]]-Table1[[#Totals],[16 км_]]</f>
        <v>1.7488425925925921E-2</v>
      </c>
      <c r="BR138" s="1">
        <f>Table1[[#This Row],[18,5 км_]]-Table1[[#Totals],[18,5 км_]]</f>
        <v>1.804398148148148E-2</v>
      </c>
      <c r="BS138" s="1">
        <f>Table1[[#This Row],[22,7 км_]]-Table1[[#Totals],[22,7 км_]]</f>
        <v>1.9212962962962959E-2</v>
      </c>
      <c r="BT138" s="1">
        <f>Table1[[#This Row],[38,7 км_]]-Table1[[#Totals],[38,7 км_]]</f>
        <v>2.3356481481481478E-2</v>
      </c>
      <c r="BU138" s="1">
        <f>Table1[[#This Row],[41,2 км_]]-Table1[[#Totals],[41,2 км_]]</f>
        <v>2.3831018518518515E-2</v>
      </c>
      <c r="BV138" s="1">
        <f>Table1[[#This Row],[45,4 км_]]-Table1[[#Totals],[45,4 км_]]</f>
        <v>2.4953703703703714E-2</v>
      </c>
      <c r="BW138" s="1">
        <f>Table1[[#This Row],[48,2 км_]]-Table1[[#Totals],[48,2 км_]]</f>
        <v>2.5787037037037025E-2</v>
      </c>
      <c r="BX138" s="1">
        <f>Table1[[#This Row],[52,2 км_]]-Table1[[#Totals],[52,2 км_]]</f>
        <v>2.6944444444444438E-2</v>
      </c>
      <c r="BY138" s="1">
        <f>Table1[[#This Row],[61,4 км_]]-Table1[[#Totals],[61,4 км_]]</f>
        <v>2.949074074074072E-2</v>
      </c>
      <c r="BZ138" s="1">
        <f>Table1[[#This Row],[63,9 км_]]-Table1[[#Totals],[63,9 км_]]</f>
        <v>2.9942129629629624E-2</v>
      </c>
      <c r="CA138" s="1">
        <f>Table1[[#This Row],[68,1 км_]]-Table1[[#Totals],[68,1 км_]]</f>
        <v>3.0960648148148154E-2</v>
      </c>
      <c r="CB138" s="1">
        <f>Table1[[#This Row],[70,9 км_]]-Table1[[#Totals],[70,9 км_]]</f>
        <v>3.1562500000000007E-2</v>
      </c>
      <c r="CC138" s="1">
        <f>Table1[[#This Row],[74,9 км_]]-Table1[[#Totals],[74,9 км_]]</f>
        <v>3.2233796296296302E-2</v>
      </c>
      <c r="CD138" s="1">
        <f>Table1[[#This Row],[84,1 км_]]-Table1[[#Totals],[84,1 км_]]</f>
        <v>3.4456018518518511E-2</v>
      </c>
      <c r="CE138" s="1">
        <f>Table1[[#This Row],[86,6 км_]]-Table1[[#Totals],[86,6 км_]]</f>
        <v>3.5104166666666659E-2</v>
      </c>
      <c r="CF138" s="1">
        <f>Table1[[#This Row],[90 км_]]-Table1[[#Totals],[90 км_]]</f>
        <v>3.6030092592592572E-2</v>
      </c>
      <c r="CG138" s="1">
        <f>Table1[[#This Row],[T2]]-Table1[[#Totals],[T2]]</f>
        <v>3.6932870370370366E-2</v>
      </c>
      <c r="CH138" s="1">
        <f>Table1[[#This Row],[1 км_]]-Table1[[#Totals],[1 км_]]</f>
        <v>3.8067129629629631E-2</v>
      </c>
      <c r="CI138" s="1">
        <f>Table1[[#This Row],[3,5 км_]]-Table1[[#Totals],[3,5 км_]]</f>
        <v>4.0983796296296296E-2</v>
      </c>
      <c r="CJ138" s="1">
        <f>Table1[[#This Row],[6 км_]]-Table1[[#Totals],[6 км_]]</f>
        <v>4.3414351851851857E-2</v>
      </c>
      <c r="CK138" s="1">
        <f>Table1[[#This Row],[8,5 км_]]-Table1[[#Totals],[8,5 км_]]</f>
        <v>4.6377314814814802E-2</v>
      </c>
      <c r="CL138" s="1">
        <f>Table1[[#This Row],[10,5 км_]]-Table1[[#Totals],[10,5 км_]]</f>
        <v>4.9039351851851848E-2</v>
      </c>
      <c r="CM138" s="1">
        <f>Table1[[#This Row],[11,5 км_]]-Table1[[#Totals],[11,5 км_]]</f>
        <v>5.0555555555555548E-2</v>
      </c>
      <c r="CN138" s="1">
        <f>Table1[[#This Row],[14 км_]]-Table1[[#Totals],[14 км_]]</f>
        <v>5.5821759259259252E-2</v>
      </c>
      <c r="CO138" s="1">
        <f>Table1[[#This Row],[16,5 км_]]-Table1[[#Totals],[16,5 км_]]</f>
        <v>5.8807870370370358E-2</v>
      </c>
      <c r="CP138" s="1">
        <f>Table1[[#This Row],[19 км_]]-Table1[[#Totals],[19 км_]]</f>
        <v>6.1990740740740735E-2</v>
      </c>
      <c r="CQ138" s="1">
        <f>Table1[[#This Row],[21,1 км_]]-Table1[[#Totals],[21,1 км_]]</f>
        <v>6.387731481481479E-2</v>
      </c>
    </row>
    <row r="139" spans="1:95" x14ac:dyDescent="0.2">
      <c r="A139">
        <v>138</v>
      </c>
      <c r="B139">
        <v>220</v>
      </c>
      <c r="C139" t="s">
        <v>269</v>
      </c>
      <c r="D139" t="s">
        <v>98</v>
      </c>
      <c r="E139">
        <v>37</v>
      </c>
      <c r="F139" t="s">
        <v>46</v>
      </c>
      <c r="H139" t="s">
        <v>62</v>
      </c>
      <c r="I139" s="1">
        <v>3.0914351851851849E-2</v>
      </c>
      <c r="J139" s="1">
        <v>3.2881944444444443E-2</v>
      </c>
      <c r="K139" s="1">
        <v>2.1307870370370369E-2</v>
      </c>
      <c r="L139" s="1">
        <f>SUM(Table1[[#This Row],[T1]],Table1[[#This Row],[16 км]])</f>
        <v>5.4189814814814816E-2</v>
      </c>
      <c r="M139" s="1">
        <v>2.4293981481481482E-2</v>
      </c>
      <c r="N139" s="1">
        <f>SUM(Table1[[#This Row],[T1]],Table1[[#This Row],[18,5 км]])</f>
        <v>5.7175925925925922E-2</v>
      </c>
      <c r="O139" s="1">
        <v>2.9513888888888892E-2</v>
      </c>
      <c r="P139" s="1">
        <f>SUM(Table1[[#This Row],[T1]],Table1[[#This Row],[22,7 км]])</f>
        <v>6.2395833333333331E-2</v>
      </c>
      <c r="Q139" s="1">
        <v>5.0763888888888886E-2</v>
      </c>
      <c r="R139" s="1">
        <f>SUM(Table1[[#This Row],[T1]],Table1[[#This Row],[38,7 км]])</f>
        <v>8.3645833333333336E-2</v>
      </c>
      <c r="S139" s="1">
        <v>5.3738425925925926E-2</v>
      </c>
      <c r="T139" s="1">
        <f>SUM(Table1[[#This Row],[T1]],Table1[[#This Row],[41,2 км]])</f>
        <v>8.6620370370370375E-2</v>
      </c>
      <c r="U139" s="1">
        <v>5.9270833333333335E-2</v>
      </c>
      <c r="V139" s="1">
        <f>SUM(Table1[[#This Row],[T1]],Table1[[#This Row],[45,4 км]])</f>
        <v>9.2152777777777778E-2</v>
      </c>
      <c r="W139" s="1">
        <v>6.2858796296296301E-2</v>
      </c>
      <c r="X139" s="1">
        <f>SUM(Table1[[#This Row],[T1]],Table1[[#This Row],[48,2 км]])</f>
        <v>9.5740740740740737E-2</v>
      </c>
      <c r="Y139" s="1">
        <v>6.805555555555555E-2</v>
      </c>
      <c r="Z139" s="1">
        <f>SUM(Table1[[#This Row],[T1]],Table1[[#This Row],[52,2 км]])</f>
        <v>0.10093749999999999</v>
      </c>
      <c r="AA139" s="1">
        <v>8.1516203703703702E-2</v>
      </c>
      <c r="AB139" s="1">
        <f>SUM(Table1[[#This Row],[T1]],Table1[[#This Row],[61,4 км]])</f>
        <v>0.11439814814814814</v>
      </c>
      <c r="AC139" s="1">
        <v>8.4594907407407396E-2</v>
      </c>
      <c r="AD139" s="1">
        <f>SUM(Table1[[#This Row],[T1]],Table1[[#This Row],[63,9 км]])</f>
        <v>0.11747685185185183</v>
      </c>
      <c r="AE139" s="1">
        <v>9.0277777777777776E-2</v>
      </c>
      <c r="AF139" s="1">
        <f>SUM(Table1[[#This Row],[T1]],Table1[[#This Row],[68,1 км]])</f>
        <v>0.12315972222222221</v>
      </c>
      <c r="AG139" s="1">
        <v>9.3923611111111097E-2</v>
      </c>
      <c r="AH139" s="1">
        <f>SUM(Table1[[#This Row],[T1]],Table1[[#This Row],[70,9 км]])</f>
        <v>0.12680555555555553</v>
      </c>
      <c r="AI139" s="1">
        <v>9.9247685185185189E-2</v>
      </c>
      <c r="AJ139" s="1">
        <f>SUM(Table1[[#This Row],[T1]],Table1[[#This Row],[74,9 км]])</f>
        <v>0.13212962962962962</v>
      </c>
      <c r="AK139" s="1">
        <v>0.11263888888888889</v>
      </c>
      <c r="AL139" s="1">
        <f>SUM(Table1[[#This Row],[T1]],Table1[[#This Row],[84,1 км]])</f>
        <v>0.14552083333333332</v>
      </c>
      <c r="AM139" s="1">
        <v>0.11574074074074074</v>
      </c>
      <c r="AN139" s="1">
        <f>SUM(Table1[[#This Row],[T1]],Table1[[#This Row],[86,6 км]])</f>
        <v>0.14862268518518518</v>
      </c>
      <c r="AO139" s="1">
        <v>0.11944444444444445</v>
      </c>
      <c r="AP139" s="1">
        <f>SUM(Table1[[#This Row],[T1]],Table1[[#This Row],[90 км]])</f>
        <v>0.15232638888888889</v>
      </c>
      <c r="AQ139" s="1">
        <v>0.15232638888888889</v>
      </c>
      <c r="AR139" s="1">
        <v>0.15445601851851851</v>
      </c>
      <c r="AS139" s="1">
        <v>4.31712962962963E-3</v>
      </c>
      <c r="AT139" s="1">
        <f>SUM(Table1[[#This Row],[T2]],Table1[[#This Row],[1 км]])</f>
        <v>0.15877314814814814</v>
      </c>
      <c r="AU139" s="1">
        <v>1.4664351851851852E-2</v>
      </c>
      <c r="AV139" s="1">
        <f>SUM(Table1[[#This Row],[T2]],Table1[[#This Row],[3,5 км]])</f>
        <v>0.16912037037037037</v>
      </c>
      <c r="AW139" s="1">
        <v>2.2175925925925929E-2</v>
      </c>
      <c r="AX139" s="1">
        <f>SUM(Table1[[#This Row],[T2]],Table1[[#This Row],[6 км]])</f>
        <v>0.17663194444444444</v>
      </c>
      <c r="AY139" s="1">
        <v>3.0416666666666665E-2</v>
      </c>
      <c r="AZ139" s="1">
        <f>SUM(Table1[[#This Row],[T2]],Table1[[#This Row],[8,5 км]])</f>
        <v>0.18487268518518518</v>
      </c>
      <c r="BA139" s="1">
        <v>3.6041666666666666E-2</v>
      </c>
      <c r="BB139" s="1">
        <f>SUM(Table1[[#This Row],[T2]],Table1[[#This Row],[10,5 км]])</f>
        <v>0.19049768518518517</v>
      </c>
      <c r="BC139" s="1">
        <v>4.0810185185185185E-2</v>
      </c>
      <c r="BD139" s="1">
        <f>SUM(Table1[[#This Row],[T2]],Table1[[#This Row],[11,5 км]])</f>
        <v>0.19526620370370368</v>
      </c>
      <c r="BE139" s="1">
        <v>5.1967592592592593E-2</v>
      </c>
      <c r="BF139" s="1">
        <f>SUM(Table1[[#This Row],[T2]],Table1[[#This Row],[14 км]])</f>
        <v>0.2064236111111111</v>
      </c>
      <c r="BG139" s="1">
        <v>6.0347222222222219E-2</v>
      </c>
      <c r="BH139" s="1">
        <f>SUM(Table1[[#This Row],[T2]],Table1[[#This Row],[16,5 км]])</f>
        <v>0.21480324074074073</v>
      </c>
      <c r="BI139" s="1">
        <v>6.9016203703703705E-2</v>
      </c>
      <c r="BJ139" s="1">
        <f>SUM(Table1[[#This Row],[T2]],Table1[[#This Row],[19 км]])</f>
        <v>0.22347222222222221</v>
      </c>
      <c r="BK139" s="1">
        <v>7.4780092592592592E-2</v>
      </c>
      <c r="BL139" s="1">
        <f>SUM(Table1[[#This Row],[T2]],Table1[[#This Row],[Финиш]])</f>
        <v>0.22923611111111108</v>
      </c>
      <c r="BM139" s="1">
        <v>0.22923611111111111</v>
      </c>
      <c r="BN139" s="1">
        <v>0</v>
      </c>
      <c r="BO139" s="1">
        <f>Table1[[#This Row],[Плавание]]-Table1[[#Totals],[Плавание]]</f>
        <v>1.3310185185185182E-2</v>
      </c>
      <c r="BP139" s="1">
        <f>Table1[[#This Row],[T1]]-Table1[[#Totals],[T1]]</f>
        <v>1.4224537037037036E-2</v>
      </c>
      <c r="BQ139" s="1">
        <f>Table1[[#This Row],[16 км_]]-Table1[[#Totals],[16 км_]]</f>
        <v>1.8622685185185187E-2</v>
      </c>
      <c r="BR139" s="1">
        <f>Table1[[#This Row],[18,5 км_]]-Table1[[#Totals],[18,5 км_]]</f>
        <v>1.9259259259259254E-2</v>
      </c>
      <c r="BS139" s="1">
        <f>Table1[[#This Row],[22,7 км_]]-Table1[[#Totals],[22,7 км_]]</f>
        <v>2.0358796296296292E-2</v>
      </c>
      <c r="BT139" s="1">
        <f>Table1[[#This Row],[38,7 км_]]-Table1[[#Totals],[38,7 км_]]</f>
        <v>2.5057870370370369E-2</v>
      </c>
      <c r="BU139" s="1">
        <f>Table1[[#This Row],[41,2 км_]]-Table1[[#Totals],[41,2 км_]]</f>
        <v>2.5671296296296303E-2</v>
      </c>
      <c r="BV139" s="1">
        <f>Table1[[#This Row],[45,4 км_]]-Table1[[#Totals],[45,4 км_]]</f>
        <v>2.6990740740740746E-2</v>
      </c>
      <c r="BW139" s="1">
        <f>Table1[[#This Row],[48,2 км_]]-Table1[[#Totals],[48,2 км_]]</f>
        <v>2.7893518518518512E-2</v>
      </c>
      <c r="BX139" s="1">
        <f>Table1[[#This Row],[52,2 км_]]-Table1[[#Totals],[52,2 км_]]</f>
        <v>2.9120370370370352E-2</v>
      </c>
      <c r="BY139" s="1">
        <f>Table1[[#This Row],[61,4 км_]]-Table1[[#Totals],[61,4 км_]]</f>
        <v>3.262731481481479E-2</v>
      </c>
      <c r="BZ139" s="1">
        <f>Table1[[#This Row],[63,9 км_]]-Table1[[#Totals],[63,9 км_]]</f>
        <v>3.3310185185185165E-2</v>
      </c>
      <c r="CA139" s="1">
        <f>Table1[[#This Row],[68,1 км_]]-Table1[[#Totals],[68,1 км_]]</f>
        <v>3.457175925925926E-2</v>
      </c>
      <c r="CB139" s="1">
        <f>Table1[[#This Row],[70,9 км_]]-Table1[[#Totals],[70,9 км_]]</f>
        <v>3.533564814814813E-2</v>
      </c>
      <c r="CC139" s="1">
        <f>Table1[[#This Row],[74,9 км_]]-Table1[[#Totals],[74,9 км_]]</f>
        <v>3.6423611111111115E-2</v>
      </c>
      <c r="CD139" s="1">
        <f>Table1[[#This Row],[84,1 км_]]-Table1[[#Totals],[84,1 км_]]</f>
        <v>3.9201388888888883E-2</v>
      </c>
      <c r="CE139" s="1">
        <f>Table1[[#This Row],[86,6 км_]]-Table1[[#Totals],[86,6 км_]]</f>
        <v>3.9976851851851847E-2</v>
      </c>
      <c r="CF139" s="1">
        <f>Table1[[#This Row],[90 км_]]-Table1[[#Totals],[90 км_]]</f>
        <v>4.0972222222222215E-2</v>
      </c>
      <c r="CG139" s="1">
        <f>Table1[[#This Row],[T2]]-Table1[[#Totals],[T2]]</f>
        <v>4.1909722222222209E-2</v>
      </c>
      <c r="CH139" s="1">
        <f>Table1[[#This Row],[1 км_]]-Table1[[#Totals],[1 км_]]</f>
        <v>4.2916666666666659E-2</v>
      </c>
      <c r="CI139" s="1">
        <f>Table1[[#This Row],[3,5 км_]]-Table1[[#Totals],[3,5 км_]]</f>
        <v>4.5648148148148146E-2</v>
      </c>
      <c r="CJ139" s="1">
        <f>Table1[[#This Row],[6 км_]]-Table1[[#Totals],[6 км_]]</f>
        <v>4.7916666666666663E-2</v>
      </c>
      <c r="CK139" s="1">
        <f>Table1[[#This Row],[8,5 км_]]-Table1[[#Totals],[8,5 км_]]</f>
        <v>5.0462962962962959E-2</v>
      </c>
      <c r="CL139" s="1">
        <f>Table1[[#This Row],[10,5 км_]]-Table1[[#Totals],[10,5 км_]]</f>
        <v>5.2118055555555542E-2</v>
      </c>
      <c r="CM139" s="1">
        <f>Table1[[#This Row],[11,5 км_]]-Table1[[#Totals],[11,5 км_]]</f>
        <v>5.3495370370370332E-2</v>
      </c>
      <c r="CN139" s="1">
        <f>Table1[[#This Row],[14 км_]]-Table1[[#Totals],[14 км_]]</f>
        <v>5.6944444444444436E-2</v>
      </c>
      <c r="CO139" s="1">
        <f>Table1[[#This Row],[16,5 км_]]-Table1[[#Totals],[16,5 км_]]</f>
        <v>5.9803240740740726E-2</v>
      </c>
      <c r="CP139" s="1">
        <f>Table1[[#This Row],[19 км_]]-Table1[[#Totals],[19 км_]]</f>
        <v>6.2476851851851839E-2</v>
      </c>
      <c r="CQ139" s="1">
        <f>Table1[[#This Row],[21,1 км_]]-Table1[[#Totals],[21,1 км_]]</f>
        <v>6.3900462962962923E-2</v>
      </c>
    </row>
    <row r="140" spans="1:95" x14ac:dyDescent="0.2">
      <c r="A140">
        <v>139</v>
      </c>
      <c r="B140">
        <v>192</v>
      </c>
      <c r="C140" t="s">
        <v>270</v>
      </c>
      <c r="D140" t="s">
        <v>212</v>
      </c>
      <c r="E140">
        <v>41</v>
      </c>
      <c r="F140" t="s">
        <v>46</v>
      </c>
      <c r="H140" t="s">
        <v>54</v>
      </c>
      <c r="I140" s="1">
        <v>2.6898148148148147E-2</v>
      </c>
      <c r="J140" s="1">
        <v>2.9583333333333336E-2</v>
      </c>
      <c r="K140" s="1">
        <v>2.2025462962962958E-2</v>
      </c>
      <c r="L140" s="1">
        <f>SUM(Table1[[#This Row],[T1]],Table1[[#This Row],[16 км]])</f>
        <v>5.1608796296296292E-2</v>
      </c>
      <c r="M140" s="1">
        <v>2.5162037037037038E-2</v>
      </c>
      <c r="N140" s="1">
        <f>SUM(Table1[[#This Row],[T1]],Table1[[#This Row],[18,5 км]])</f>
        <v>5.4745370370370375E-2</v>
      </c>
      <c r="O140" s="1">
        <v>3.0567129629629628E-2</v>
      </c>
      <c r="P140" s="1">
        <f>SUM(Table1[[#This Row],[T1]],Table1[[#This Row],[22,7 км]])</f>
        <v>6.0150462962962961E-2</v>
      </c>
      <c r="Q140" s="1">
        <v>5.2708333333333336E-2</v>
      </c>
      <c r="R140" s="1">
        <f>SUM(Table1[[#This Row],[T1]],Table1[[#This Row],[38,7 км]])</f>
        <v>8.229166666666668E-2</v>
      </c>
      <c r="S140" s="1">
        <v>5.5752314814814817E-2</v>
      </c>
      <c r="T140" s="1">
        <f>SUM(Table1[[#This Row],[T1]],Table1[[#This Row],[41,2 км]])</f>
        <v>8.5335648148148147E-2</v>
      </c>
      <c r="U140" s="1">
        <v>6.128472222222222E-2</v>
      </c>
      <c r="V140" s="1">
        <f>SUM(Table1[[#This Row],[T1]],Table1[[#This Row],[45,4 км]])</f>
        <v>9.0868055555555549E-2</v>
      </c>
      <c r="W140" s="1">
        <v>6.4884259259259267E-2</v>
      </c>
      <c r="X140" s="1">
        <f>SUM(Table1[[#This Row],[T1]],Table1[[#This Row],[48,2 км]])</f>
        <v>9.4467592592592603E-2</v>
      </c>
      <c r="Y140" s="1">
        <v>7.0289351851851853E-2</v>
      </c>
      <c r="Z140" s="1">
        <f>SUM(Table1[[#This Row],[T1]],Table1[[#This Row],[52,2 км]])</f>
        <v>9.9872685185185189E-2</v>
      </c>
      <c r="AA140" s="1">
        <v>8.4166666666666667E-2</v>
      </c>
      <c r="AB140" s="1">
        <f>SUM(Table1[[#This Row],[T1]],Table1[[#This Row],[61,4 км]])</f>
        <v>0.11375</v>
      </c>
      <c r="AC140" s="1">
        <v>8.7314814814814803E-2</v>
      </c>
      <c r="AD140" s="1">
        <f>SUM(Table1[[#This Row],[T1]],Table1[[#This Row],[63,9 км]])</f>
        <v>0.11689814814814814</v>
      </c>
      <c r="AE140" s="1">
        <v>9.3229166666666655E-2</v>
      </c>
      <c r="AF140" s="1">
        <f>SUM(Table1[[#This Row],[T1]],Table1[[#This Row],[68,1 км]])</f>
        <v>0.12281249999999999</v>
      </c>
      <c r="AG140" s="1">
        <v>9.7002314814814805E-2</v>
      </c>
      <c r="AH140" s="1">
        <f>SUM(Table1[[#This Row],[T1]],Table1[[#This Row],[70,9 км]])</f>
        <v>0.12658564814814816</v>
      </c>
      <c r="AI140" s="1">
        <v>0.10267361111111112</v>
      </c>
      <c r="AJ140" s="1">
        <f>SUM(Table1[[#This Row],[T1]],Table1[[#This Row],[74,9 км]])</f>
        <v>0.13225694444444447</v>
      </c>
      <c r="AK140" s="1">
        <v>0.11717592592592592</v>
      </c>
      <c r="AL140" s="1">
        <f>SUM(Table1[[#This Row],[T1]],Table1[[#This Row],[84,1 км]])</f>
        <v>0.14675925925925926</v>
      </c>
      <c r="AM140" s="1">
        <v>0.12053240740740741</v>
      </c>
      <c r="AN140" s="1">
        <f>SUM(Table1[[#This Row],[T1]],Table1[[#This Row],[86,6 км]])</f>
        <v>0.15011574074074074</v>
      </c>
      <c r="AO140" s="1">
        <v>0.12453703703703704</v>
      </c>
      <c r="AP140" s="1">
        <f>SUM(Table1[[#This Row],[T1]],Table1[[#This Row],[90 км]])</f>
        <v>0.15412037037037038</v>
      </c>
      <c r="AQ140" s="1">
        <v>0.15413194444444445</v>
      </c>
      <c r="AR140" s="1">
        <v>0.15615740740740741</v>
      </c>
      <c r="AS140" s="1">
        <v>5.8564814814814825E-3</v>
      </c>
      <c r="AT140" s="1">
        <f>SUM(Table1[[#This Row],[T2]],Table1[[#This Row],[1 км]])</f>
        <v>0.1620138888888889</v>
      </c>
      <c r="AU140" s="1">
        <v>1.5694444444444445E-2</v>
      </c>
      <c r="AV140" s="1">
        <f>SUM(Table1[[#This Row],[T2]],Table1[[#This Row],[3,5 км]])</f>
        <v>0.17185185185185187</v>
      </c>
      <c r="AW140" s="1">
        <v>2.2881944444444444E-2</v>
      </c>
      <c r="AX140" s="1">
        <f>SUM(Table1[[#This Row],[T2]],Table1[[#This Row],[6 км]])</f>
        <v>0.17903935185185185</v>
      </c>
      <c r="AY140" s="1">
        <v>3.0439814814814819E-2</v>
      </c>
      <c r="AZ140" s="1">
        <f>SUM(Table1[[#This Row],[T2]],Table1[[#This Row],[8,5 км]])</f>
        <v>0.18659722222222222</v>
      </c>
      <c r="BA140" s="1">
        <v>3.5833333333333335E-2</v>
      </c>
      <c r="BB140" s="1">
        <f>SUM(Table1[[#This Row],[T2]],Table1[[#This Row],[10,5 км]])</f>
        <v>0.19199074074074074</v>
      </c>
      <c r="BC140" s="1">
        <v>4.05787037037037E-2</v>
      </c>
      <c r="BD140" s="1">
        <f>SUM(Table1[[#This Row],[T2]],Table1[[#This Row],[11,5 км]])</f>
        <v>0.19673611111111111</v>
      </c>
      <c r="BE140" s="1">
        <v>5.1296296296296291E-2</v>
      </c>
      <c r="BF140" s="1">
        <f>SUM(Table1[[#This Row],[T2]],Table1[[#This Row],[14 км]])</f>
        <v>0.2074537037037037</v>
      </c>
      <c r="BG140" s="1">
        <v>5.9131944444444445E-2</v>
      </c>
      <c r="BH140" s="1">
        <f>SUM(Table1[[#This Row],[T2]],Table1[[#This Row],[16,5 км]])</f>
        <v>0.21528935185185186</v>
      </c>
      <c r="BI140" s="1">
        <v>6.744212962962963E-2</v>
      </c>
      <c r="BJ140" s="1">
        <f>SUM(Table1[[#This Row],[T2]],Table1[[#This Row],[19 км]])</f>
        <v>0.22359953703703705</v>
      </c>
      <c r="BK140" s="1">
        <v>7.3090277777777782E-2</v>
      </c>
      <c r="BL140" s="1">
        <f>SUM(Table1[[#This Row],[T2]],Table1[[#This Row],[Финиш]])</f>
        <v>0.22924768518518518</v>
      </c>
      <c r="BM140" s="1">
        <v>0.22924768518518521</v>
      </c>
      <c r="BN140" s="1">
        <v>0</v>
      </c>
      <c r="BO140" s="1">
        <f>Table1[[#This Row],[Плавание]]-Table1[[#Totals],[Плавание]]</f>
        <v>9.2939814814814795E-3</v>
      </c>
      <c r="BP140" s="1">
        <f>Table1[[#This Row],[T1]]-Table1[[#Totals],[T1]]</f>
        <v>1.0925925925925929E-2</v>
      </c>
      <c r="BQ140" s="1">
        <f>Table1[[#This Row],[16 км_]]-Table1[[#Totals],[16 км_]]</f>
        <v>1.6041666666666662E-2</v>
      </c>
      <c r="BR140" s="1">
        <f>Table1[[#This Row],[18,5 км_]]-Table1[[#Totals],[18,5 км_]]</f>
        <v>1.6828703703703707E-2</v>
      </c>
      <c r="BS140" s="1">
        <f>Table1[[#This Row],[22,7 км_]]-Table1[[#Totals],[22,7 км_]]</f>
        <v>1.8113425925925922E-2</v>
      </c>
      <c r="BT140" s="1">
        <f>Table1[[#This Row],[38,7 км_]]-Table1[[#Totals],[38,7 км_]]</f>
        <v>2.3703703703703713E-2</v>
      </c>
      <c r="BU140" s="1">
        <f>Table1[[#This Row],[41,2 км_]]-Table1[[#Totals],[41,2 км_]]</f>
        <v>2.4386574074074074E-2</v>
      </c>
      <c r="BV140" s="1">
        <f>Table1[[#This Row],[45,4 км_]]-Table1[[#Totals],[45,4 км_]]</f>
        <v>2.5706018518518517E-2</v>
      </c>
      <c r="BW140" s="1">
        <f>Table1[[#This Row],[48,2 км_]]-Table1[[#Totals],[48,2 км_]]</f>
        <v>2.6620370370370378E-2</v>
      </c>
      <c r="BX140" s="1">
        <f>Table1[[#This Row],[52,2 км_]]-Table1[[#Totals],[52,2 км_]]</f>
        <v>2.8055555555555556E-2</v>
      </c>
      <c r="BY140" s="1">
        <f>Table1[[#This Row],[61,4 км_]]-Table1[[#Totals],[61,4 км_]]</f>
        <v>3.1979166666666656E-2</v>
      </c>
      <c r="BZ140" s="1">
        <f>Table1[[#This Row],[63,9 км_]]-Table1[[#Totals],[63,9 км_]]</f>
        <v>3.2731481481481473E-2</v>
      </c>
      <c r="CA140" s="1">
        <f>Table1[[#This Row],[68,1 км_]]-Table1[[#Totals],[68,1 км_]]</f>
        <v>3.4224537037037039E-2</v>
      </c>
      <c r="CB140" s="1">
        <f>Table1[[#This Row],[70,9 км_]]-Table1[[#Totals],[70,9 км_]]</f>
        <v>3.5115740740740753E-2</v>
      </c>
      <c r="CC140" s="1">
        <f>Table1[[#This Row],[74,9 км_]]-Table1[[#Totals],[74,9 км_]]</f>
        <v>3.6550925925925959E-2</v>
      </c>
      <c r="CD140" s="1">
        <f>Table1[[#This Row],[84,1 км_]]-Table1[[#Totals],[84,1 км_]]</f>
        <v>4.0439814814814817E-2</v>
      </c>
      <c r="CE140" s="1">
        <f>Table1[[#This Row],[86,6 км_]]-Table1[[#Totals],[86,6 км_]]</f>
        <v>4.1469907407407414E-2</v>
      </c>
      <c r="CF140" s="1">
        <f>Table1[[#This Row],[90 км_]]-Table1[[#Totals],[90 км_]]</f>
        <v>4.2766203703703709E-2</v>
      </c>
      <c r="CG140" s="1">
        <f>Table1[[#This Row],[T2]]-Table1[[#Totals],[T2]]</f>
        <v>4.3611111111111114E-2</v>
      </c>
      <c r="CH140" s="1">
        <f>Table1[[#This Row],[1 км_]]-Table1[[#Totals],[1 км_]]</f>
        <v>4.6157407407407425E-2</v>
      </c>
      <c r="CI140" s="1">
        <f>Table1[[#This Row],[3,5 км_]]-Table1[[#Totals],[3,5 км_]]</f>
        <v>4.8379629629629647E-2</v>
      </c>
      <c r="CJ140" s="1">
        <f>Table1[[#This Row],[6 км_]]-Table1[[#Totals],[6 км_]]</f>
        <v>5.0324074074074077E-2</v>
      </c>
      <c r="CK140" s="1">
        <f>Table1[[#This Row],[8,5 км_]]-Table1[[#Totals],[8,5 км_]]</f>
        <v>5.2187499999999998E-2</v>
      </c>
      <c r="CL140" s="1">
        <f>Table1[[#This Row],[10,5 км_]]-Table1[[#Totals],[10,5 км_]]</f>
        <v>5.3611111111111109E-2</v>
      </c>
      <c r="CM140" s="1">
        <f>Table1[[#This Row],[11,5 км_]]-Table1[[#Totals],[11,5 км_]]</f>
        <v>5.4965277777777766E-2</v>
      </c>
      <c r="CN140" s="1">
        <f>Table1[[#This Row],[14 км_]]-Table1[[#Totals],[14 км_]]</f>
        <v>5.7974537037037033E-2</v>
      </c>
      <c r="CO140" s="1">
        <f>Table1[[#This Row],[16,5 км_]]-Table1[[#Totals],[16,5 км_]]</f>
        <v>6.0289351851851858E-2</v>
      </c>
      <c r="CP140" s="1">
        <f>Table1[[#This Row],[19 км_]]-Table1[[#Totals],[19 км_]]</f>
        <v>6.2604166666666683E-2</v>
      </c>
      <c r="CQ140" s="1">
        <f>Table1[[#This Row],[21,1 км_]]-Table1[[#Totals],[21,1 км_]]</f>
        <v>6.3912037037037017E-2</v>
      </c>
    </row>
    <row r="141" spans="1:95" x14ac:dyDescent="0.2">
      <c r="A141">
        <v>140</v>
      </c>
      <c r="B141">
        <v>225</v>
      </c>
      <c r="C141" t="s">
        <v>271</v>
      </c>
      <c r="D141" t="s">
        <v>272</v>
      </c>
      <c r="E141">
        <v>46</v>
      </c>
      <c r="F141" t="s">
        <v>46</v>
      </c>
      <c r="H141" t="s">
        <v>200</v>
      </c>
      <c r="I141" s="1">
        <v>2.988425925925926E-2</v>
      </c>
      <c r="J141" s="1">
        <v>3.1921296296296302E-2</v>
      </c>
      <c r="K141" s="1">
        <v>2.2395833333333334E-2</v>
      </c>
      <c r="L141" s="1">
        <f>SUM(Table1[[#This Row],[T1]],Table1[[#This Row],[16 км]])</f>
        <v>5.4317129629629632E-2</v>
      </c>
      <c r="M141" s="1">
        <v>2.5543981481481483E-2</v>
      </c>
      <c r="N141" s="1">
        <f>SUM(Table1[[#This Row],[T1]],Table1[[#This Row],[18,5 км]])</f>
        <v>5.7465277777777782E-2</v>
      </c>
      <c r="O141" s="1">
        <v>3.1006944444444445E-2</v>
      </c>
      <c r="P141" s="1">
        <f>SUM(Table1[[#This Row],[T1]],Table1[[#This Row],[22,7 км]])</f>
        <v>6.2928240740740743E-2</v>
      </c>
      <c r="Q141" s="1">
        <v>5.3229166666666661E-2</v>
      </c>
      <c r="R141" s="1">
        <f>SUM(Table1[[#This Row],[T1]],Table1[[#This Row],[38,7 км]])</f>
        <v>8.5150462962962969E-2</v>
      </c>
      <c r="S141" s="1">
        <v>5.6331018518518516E-2</v>
      </c>
      <c r="T141" s="1">
        <f>SUM(Table1[[#This Row],[T1]],Table1[[#This Row],[41,2 км]])</f>
        <v>8.8252314814814825E-2</v>
      </c>
      <c r="U141" s="1">
        <v>6.1851851851851852E-2</v>
      </c>
      <c r="V141" s="1">
        <f>SUM(Table1[[#This Row],[T1]],Table1[[#This Row],[45,4 км]])</f>
        <v>9.3773148148148161E-2</v>
      </c>
      <c r="W141" s="1">
        <v>6.5381944444444437E-2</v>
      </c>
      <c r="X141" s="1">
        <f>SUM(Table1[[#This Row],[T1]],Table1[[#This Row],[48,2 км]])</f>
        <v>9.7303240740740732E-2</v>
      </c>
      <c r="Y141" s="1">
        <v>7.0844907407407412E-2</v>
      </c>
      <c r="Z141" s="1">
        <f>SUM(Table1[[#This Row],[T1]],Table1[[#This Row],[52,2 км]])</f>
        <v>0.10276620370370371</v>
      </c>
      <c r="AA141" s="1">
        <v>8.4444444444444447E-2</v>
      </c>
      <c r="AB141" s="1">
        <f>SUM(Table1[[#This Row],[T1]],Table1[[#This Row],[61,4 км]])</f>
        <v>0.11636574074074074</v>
      </c>
      <c r="AC141" s="1">
        <v>8.7638888888888891E-2</v>
      </c>
      <c r="AD141" s="1">
        <f>SUM(Table1[[#This Row],[T1]],Table1[[#This Row],[63,9 км]])</f>
        <v>0.11956018518518519</v>
      </c>
      <c r="AE141" s="1">
        <v>9.3402777777777779E-2</v>
      </c>
      <c r="AF141" s="1">
        <f>SUM(Table1[[#This Row],[T1]],Table1[[#This Row],[68,1 км]])</f>
        <v>0.12532407407407409</v>
      </c>
      <c r="AG141" s="1">
        <v>9.707175925925926E-2</v>
      </c>
      <c r="AH141" s="1">
        <f>SUM(Table1[[#This Row],[T1]],Table1[[#This Row],[70,9 км]])</f>
        <v>0.12899305555555557</v>
      </c>
      <c r="AI141" s="1">
        <v>0.10230324074074075</v>
      </c>
      <c r="AJ141" s="1">
        <f>SUM(Table1[[#This Row],[T1]],Table1[[#This Row],[74,9 км]])</f>
        <v>0.13422453703703704</v>
      </c>
      <c r="AK141" s="1">
        <v>0.11641203703703702</v>
      </c>
      <c r="AL141" s="1">
        <f>SUM(Table1[[#This Row],[T1]],Table1[[#This Row],[84,1 км]])</f>
        <v>0.14833333333333332</v>
      </c>
      <c r="AM141" s="1">
        <v>0.1196875</v>
      </c>
      <c r="AN141" s="1">
        <f>SUM(Table1[[#This Row],[T1]],Table1[[#This Row],[86,6 км]])</f>
        <v>0.15160879629629631</v>
      </c>
      <c r="AO141" s="1">
        <v>0.12349537037037038</v>
      </c>
      <c r="AP141" s="1">
        <f>SUM(Table1[[#This Row],[T1]],Table1[[#This Row],[90 км]])</f>
        <v>0.15541666666666668</v>
      </c>
      <c r="AQ141" s="1">
        <v>0.15541666666666668</v>
      </c>
      <c r="AR141" s="1">
        <v>0.1567361111111111</v>
      </c>
      <c r="AS141" s="1">
        <v>4.6527777777777774E-3</v>
      </c>
      <c r="AT141" s="1">
        <f>SUM(Table1[[#This Row],[T2]],Table1[[#This Row],[1 км]])</f>
        <v>0.16138888888888889</v>
      </c>
      <c r="AU141" s="1">
        <v>1.5196759259259259E-2</v>
      </c>
      <c r="AV141" s="1">
        <f>SUM(Table1[[#This Row],[T2]],Table1[[#This Row],[3,5 км]])</f>
        <v>0.17193287037037036</v>
      </c>
      <c r="AW141" s="1">
        <v>2.2743055555555555E-2</v>
      </c>
      <c r="AX141" s="1">
        <f>SUM(Table1[[#This Row],[T2]],Table1[[#This Row],[6 км]])</f>
        <v>0.17947916666666666</v>
      </c>
      <c r="AY141" s="1">
        <v>3.0682870370370371E-2</v>
      </c>
      <c r="AZ141" s="1">
        <f>SUM(Table1[[#This Row],[T2]],Table1[[#This Row],[8,5 км]])</f>
        <v>0.18741898148148148</v>
      </c>
      <c r="BA141" s="1">
        <v>3.6238425925925924E-2</v>
      </c>
      <c r="BB141" s="1">
        <f>SUM(Table1[[#This Row],[T2]],Table1[[#This Row],[10,5 км]])</f>
        <v>0.19297453703703704</v>
      </c>
      <c r="BC141" s="1">
        <v>4.0960648148148149E-2</v>
      </c>
      <c r="BD141" s="1">
        <f>SUM(Table1[[#This Row],[T2]],Table1[[#This Row],[11,5 км]])</f>
        <v>0.19769675925925925</v>
      </c>
      <c r="BE141" s="1">
        <v>5.167824074074074E-2</v>
      </c>
      <c r="BF141" s="1">
        <f>SUM(Table1[[#This Row],[T2]],Table1[[#This Row],[14 км]])</f>
        <v>0.20841435185185184</v>
      </c>
      <c r="BG141" s="1">
        <v>5.950231481481482E-2</v>
      </c>
      <c r="BH141" s="1">
        <f>SUM(Table1[[#This Row],[T2]],Table1[[#This Row],[16,5 км]])</f>
        <v>0.21623842592592593</v>
      </c>
      <c r="BI141" s="1">
        <v>6.7592592592592593E-2</v>
      </c>
      <c r="BJ141" s="1">
        <f>SUM(Table1[[#This Row],[T2]],Table1[[#This Row],[19 км]])</f>
        <v>0.2243287037037037</v>
      </c>
      <c r="BK141" s="1">
        <v>7.3229166666666665E-2</v>
      </c>
      <c r="BL141" s="1">
        <f>SUM(Table1[[#This Row],[T2]],Table1[[#This Row],[Финиш]])</f>
        <v>0.22996527777777775</v>
      </c>
      <c r="BM141" s="1">
        <v>0.22996527777777778</v>
      </c>
      <c r="BN141" s="1">
        <v>0</v>
      </c>
      <c r="BO141" s="1">
        <f>Table1[[#This Row],[Плавание]]-Table1[[#Totals],[Плавание]]</f>
        <v>1.2280092592592592E-2</v>
      </c>
      <c r="BP141" s="1">
        <f>Table1[[#This Row],[T1]]-Table1[[#Totals],[T1]]</f>
        <v>1.3263888888888895E-2</v>
      </c>
      <c r="BQ141" s="1">
        <f>Table1[[#This Row],[16 км_]]-Table1[[#Totals],[16 км_]]</f>
        <v>1.8750000000000003E-2</v>
      </c>
      <c r="BR141" s="1">
        <f>Table1[[#This Row],[18,5 км_]]-Table1[[#Totals],[18,5 км_]]</f>
        <v>1.9548611111111114E-2</v>
      </c>
      <c r="BS141" s="1">
        <f>Table1[[#This Row],[22,7 км_]]-Table1[[#Totals],[22,7 км_]]</f>
        <v>2.0891203703703703E-2</v>
      </c>
      <c r="BT141" s="1">
        <f>Table1[[#This Row],[38,7 км_]]-Table1[[#Totals],[38,7 км_]]</f>
        <v>2.6562500000000003E-2</v>
      </c>
      <c r="BU141" s="1">
        <f>Table1[[#This Row],[41,2 км_]]-Table1[[#Totals],[41,2 км_]]</f>
        <v>2.7303240740740753E-2</v>
      </c>
      <c r="BV141" s="1">
        <f>Table1[[#This Row],[45,4 км_]]-Table1[[#Totals],[45,4 км_]]</f>
        <v>2.8611111111111129E-2</v>
      </c>
      <c r="BW141" s="1">
        <f>Table1[[#This Row],[48,2 км_]]-Table1[[#Totals],[48,2 км_]]</f>
        <v>2.9456018518518506E-2</v>
      </c>
      <c r="BX141" s="1">
        <f>Table1[[#This Row],[52,2 км_]]-Table1[[#Totals],[52,2 км_]]</f>
        <v>3.0949074074074073E-2</v>
      </c>
      <c r="BY141" s="1">
        <f>Table1[[#This Row],[61,4 км_]]-Table1[[#Totals],[61,4 км_]]</f>
        <v>3.4594907407407394E-2</v>
      </c>
      <c r="BZ141" s="1">
        <f>Table1[[#This Row],[63,9 км_]]-Table1[[#Totals],[63,9 км_]]</f>
        <v>3.5393518518518519E-2</v>
      </c>
      <c r="CA141" s="1">
        <f>Table1[[#This Row],[68,1 км_]]-Table1[[#Totals],[68,1 км_]]</f>
        <v>3.6736111111111136E-2</v>
      </c>
      <c r="CB141" s="1">
        <f>Table1[[#This Row],[70,9 км_]]-Table1[[#Totals],[70,9 км_]]</f>
        <v>3.7523148148148167E-2</v>
      </c>
      <c r="CC141" s="1">
        <f>Table1[[#This Row],[74,9 км_]]-Table1[[#Totals],[74,9 км_]]</f>
        <v>3.8518518518518535E-2</v>
      </c>
      <c r="CD141" s="1">
        <f>Table1[[#This Row],[84,1 км_]]-Table1[[#Totals],[84,1 км_]]</f>
        <v>4.2013888888888878E-2</v>
      </c>
      <c r="CE141" s="1">
        <f>Table1[[#This Row],[86,6 км_]]-Table1[[#Totals],[86,6 км_]]</f>
        <v>4.2962962962962981E-2</v>
      </c>
      <c r="CF141" s="1">
        <f>Table1[[#This Row],[90 км_]]-Table1[[#Totals],[90 км_]]</f>
        <v>4.4062500000000004E-2</v>
      </c>
      <c r="CG141" s="1">
        <f>Table1[[#This Row],[T2]]-Table1[[#Totals],[T2]]</f>
        <v>4.4189814814814807E-2</v>
      </c>
      <c r="CH141" s="1">
        <f>Table1[[#This Row],[1 км_]]-Table1[[#Totals],[1 км_]]</f>
        <v>4.553240740740741E-2</v>
      </c>
      <c r="CI141" s="1">
        <f>Table1[[#This Row],[3,5 км_]]-Table1[[#Totals],[3,5 км_]]</f>
        <v>4.8460648148148142E-2</v>
      </c>
      <c r="CJ141" s="1">
        <f>Table1[[#This Row],[6 км_]]-Table1[[#Totals],[6 км_]]</f>
        <v>5.0763888888888886E-2</v>
      </c>
      <c r="CK141" s="1">
        <f>Table1[[#This Row],[8,5 км_]]-Table1[[#Totals],[8,5 км_]]</f>
        <v>5.3009259259259256E-2</v>
      </c>
      <c r="CL141" s="1">
        <f>Table1[[#This Row],[10,5 км_]]-Table1[[#Totals],[10,5 км_]]</f>
        <v>5.4594907407407411E-2</v>
      </c>
      <c r="CM141" s="1">
        <f>Table1[[#This Row],[11,5 км_]]-Table1[[#Totals],[11,5 км_]]</f>
        <v>5.5925925925925907E-2</v>
      </c>
      <c r="CN141" s="1">
        <f>Table1[[#This Row],[14 км_]]-Table1[[#Totals],[14 км_]]</f>
        <v>5.8935185185185174E-2</v>
      </c>
      <c r="CO141" s="1">
        <f>Table1[[#This Row],[16,5 км_]]-Table1[[#Totals],[16,5 км_]]</f>
        <v>6.1238425925925932E-2</v>
      </c>
      <c r="CP141" s="1">
        <f>Table1[[#This Row],[19 км_]]-Table1[[#Totals],[19 км_]]</f>
        <v>6.3333333333333325E-2</v>
      </c>
      <c r="CQ141" s="1">
        <f>Table1[[#This Row],[21,1 км_]]-Table1[[#Totals],[21,1 км_]]</f>
        <v>6.4629629629629592E-2</v>
      </c>
    </row>
    <row r="142" spans="1:95" x14ac:dyDescent="0.2">
      <c r="A142">
        <v>141</v>
      </c>
      <c r="B142">
        <v>244</v>
      </c>
      <c r="C142" t="s">
        <v>273</v>
      </c>
      <c r="D142" t="s">
        <v>274</v>
      </c>
      <c r="E142">
        <v>41</v>
      </c>
      <c r="F142" t="s">
        <v>46</v>
      </c>
      <c r="H142" t="s">
        <v>200</v>
      </c>
      <c r="I142" s="1">
        <v>2.8356481481481483E-2</v>
      </c>
      <c r="J142" s="1">
        <v>3.1215277777777783E-2</v>
      </c>
      <c r="K142" s="1">
        <v>2.1550925925925928E-2</v>
      </c>
      <c r="L142" s="1">
        <f>SUM(Table1[[#This Row],[T1]],Table1[[#This Row],[16 км]])</f>
        <v>5.2766203703703711E-2</v>
      </c>
      <c r="M142" s="1">
        <v>2.461805555555556E-2</v>
      </c>
      <c r="N142" s="1">
        <f>SUM(Table1[[#This Row],[T1]],Table1[[#This Row],[18,5 км]])</f>
        <v>5.5833333333333346E-2</v>
      </c>
      <c r="O142" s="1">
        <v>2.9953703703703705E-2</v>
      </c>
      <c r="P142" s="1">
        <f>SUM(Table1[[#This Row],[T1]],Table1[[#This Row],[22,7 км]])</f>
        <v>6.1168981481481491E-2</v>
      </c>
      <c r="Q142" s="1">
        <v>5.1423611111111107E-2</v>
      </c>
      <c r="R142" s="1">
        <f>SUM(Table1[[#This Row],[T1]],Table1[[#This Row],[38,7 км]])</f>
        <v>8.2638888888888887E-2</v>
      </c>
      <c r="S142" s="1">
        <v>5.4467592592592595E-2</v>
      </c>
      <c r="T142" s="1">
        <f>SUM(Table1[[#This Row],[T1]],Table1[[#This Row],[41,2 км]])</f>
        <v>8.5682870370370381E-2</v>
      </c>
      <c r="U142" s="1">
        <v>6.011574074074074E-2</v>
      </c>
      <c r="V142" s="1">
        <f>SUM(Table1[[#This Row],[T1]],Table1[[#This Row],[45,4 км]])</f>
        <v>9.133101851851852E-2</v>
      </c>
      <c r="W142" s="1">
        <v>6.3645833333333332E-2</v>
      </c>
      <c r="X142" s="1">
        <f>SUM(Table1[[#This Row],[T1]],Table1[[#This Row],[48,2 км]])</f>
        <v>9.4861111111111118E-2</v>
      </c>
      <c r="Y142" s="1">
        <v>6.8935185185185183E-2</v>
      </c>
      <c r="Z142" s="1">
        <f>SUM(Table1[[#This Row],[T1]],Table1[[#This Row],[52,2 км]])</f>
        <v>0.10015046296296297</v>
      </c>
      <c r="AA142" s="1">
        <v>8.1990740740740739E-2</v>
      </c>
      <c r="AB142" s="1">
        <f>SUM(Table1[[#This Row],[T1]],Table1[[#This Row],[61,4 км]])</f>
        <v>0.11320601851851853</v>
      </c>
      <c r="AC142" s="1">
        <v>8.5138888888888889E-2</v>
      </c>
      <c r="AD142" s="1">
        <f>SUM(Table1[[#This Row],[T1]],Table1[[#This Row],[63,9 км]])</f>
        <v>0.11635416666666668</v>
      </c>
      <c r="AE142" s="1">
        <v>9.0810185185185188E-2</v>
      </c>
      <c r="AF142" s="1">
        <f>SUM(Table1[[#This Row],[T1]],Table1[[#This Row],[68,1 км]])</f>
        <v>0.12202546296296297</v>
      </c>
      <c r="AG142" s="1">
        <v>9.4328703703703706E-2</v>
      </c>
      <c r="AH142" s="1">
        <f>SUM(Table1[[#This Row],[T1]],Table1[[#This Row],[70,9 км]])</f>
        <v>0.12554398148148149</v>
      </c>
      <c r="AI142" s="1">
        <v>9.9652777777777771E-2</v>
      </c>
      <c r="AJ142" s="1">
        <f>SUM(Table1[[#This Row],[T1]],Table1[[#This Row],[74,9 км]])</f>
        <v>0.13086805555555556</v>
      </c>
      <c r="AK142" s="1">
        <v>0.11354166666666667</v>
      </c>
      <c r="AL142" s="1">
        <f>SUM(Table1[[#This Row],[T1]],Table1[[#This Row],[84,1 км]])</f>
        <v>0.14475694444444445</v>
      </c>
      <c r="AM142" s="1">
        <v>0.11675925925925927</v>
      </c>
      <c r="AN142" s="1">
        <f>SUM(Table1[[#This Row],[T1]],Table1[[#This Row],[86,6 км]])</f>
        <v>0.14797453703703706</v>
      </c>
      <c r="AO142" s="1">
        <v>0.12056712962962964</v>
      </c>
      <c r="AP142" s="1">
        <f>SUM(Table1[[#This Row],[T1]],Table1[[#This Row],[90 км]])</f>
        <v>0.15178240740740742</v>
      </c>
      <c r="AQ142" s="1">
        <v>0.15178240740740742</v>
      </c>
      <c r="AR142" s="1">
        <v>0.15344907407407407</v>
      </c>
      <c r="AS142" s="1">
        <v>4.8263888888888887E-3</v>
      </c>
      <c r="AT142" s="1">
        <f>SUM(Table1[[#This Row],[T2]],Table1[[#This Row],[1 км]])</f>
        <v>0.15827546296296297</v>
      </c>
      <c r="AU142" s="1">
        <v>1.5625E-2</v>
      </c>
      <c r="AV142" s="1">
        <f>SUM(Table1[[#This Row],[T2]],Table1[[#This Row],[3,5 км]])</f>
        <v>0.16907407407407407</v>
      </c>
      <c r="AW142" s="1">
        <v>2.3506944444444445E-2</v>
      </c>
      <c r="AX142" s="1">
        <f>SUM(Table1[[#This Row],[T2]],Table1[[#This Row],[6 км]])</f>
        <v>0.17695601851851853</v>
      </c>
      <c r="AY142" s="1">
        <v>3.1747685185185184E-2</v>
      </c>
      <c r="AZ142" s="1">
        <f>SUM(Table1[[#This Row],[T2]],Table1[[#This Row],[8,5 км]])</f>
        <v>0.18519675925925927</v>
      </c>
      <c r="BA142" s="1">
        <v>3.7511574074074072E-2</v>
      </c>
      <c r="BB142" s="1">
        <f>SUM(Table1[[#This Row],[T2]],Table1[[#This Row],[10,5 км]])</f>
        <v>0.19096064814814814</v>
      </c>
      <c r="BC142" s="1">
        <v>4.2604166666666665E-2</v>
      </c>
      <c r="BD142" s="1">
        <f>SUM(Table1[[#This Row],[T2]],Table1[[#This Row],[11,5 км]])</f>
        <v>0.19605324074074074</v>
      </c>
      <c r="BE142" s="1">
        <v>5.3946759259259257E-2</v>
      </c>
      <c r="BF142" s="1">
        <f>SUM(Table1[[#This Row],[T2]],Table1[[#This Row],[14 км]])</f>
        <v>0.20739583333333333</v>
      </c>
      <c r="BG142" s="1">
        <v>6.2256944444444441E-2</v>
      </c>
      <c r="BH142" s="1">
        <f>SUM(Table1[[#This Row],[T2]],Table1[[#This Row],[16,5 км]])</f>
        <v>0.21570601851851851</v>
      </c>
      <c r="BI142" s="1">
        <v>7.0879629629629626E-2</v>
      </c>
      <c r="BJ142" s="1">
        <f>SUM(Table1[[#This Row],[T2]],Table1[[#This Row],[19 км]])</f>
        <v>0.2243287037037037</v>
      </c>
      <c r="BK142" s="1">
        <v>7.6840277777777785E-2</v>
      </c>
      <c r="BL142" s="1">
        <f>SUM(Table1[[#This Row],[T2]],Table1[[#This Row],[Финиш]])</f>
        <v>0.23028935185185184</v>
      </c>
      <c r="BM142" s="1">
        <v>0.23028935185185184</v>
      </c>
      <c r="BN142" s="1">
        <v>0</v>
      </c>
      <c r="BO142" s="1">
        <f>Table1[[#This Row],[Плавание]]-Table1[[#Totals],[Плавание]]</f>
        <v>1.0752314814814815E-2</v>
      </c>
      <c r="BP142" s="1">
        <f>Table1[[#This Row],[T1]]-Table1[[#Totals],[T1]]</f>
        <v>1.2557870370370375E-2</v>
      </c>
      <c r="BQ142" s="1">
        <f>Table1[[#This Row],[16 км_]]-Table1[[#Totals],[16 км_]]</f>
        <v>1.7199074074074082E-2</v>
      </c>
      <c r="BR142" s="1">
        <f>Table1[[#This Row],[18,5 км_]]-Table1[[#Totals],[18,5 км_]]</f>
        <v>1.7916666666666678E-2</v>
      </c>
      <c r="BS142" s="1">
        <f>Table1[[#This Row],[22,7 км_]]-Table1[[#Totals],[22,7 км_]]</f>
        <v>1.9131944444444451E-2</v>
      </c>
      <c r="BT142" s="1">
        <f>Table1[[#This Row],[38,7 км_]]-Table1[[#Totals],[38,7 км_]]</f>
        <v>2.405092592592592E-2</v>
      </c>
      <c r="BU142" s="1">
        <f>Table1[[#This Row],[41,2 км_]]-Table1[[#Totals],[41,2 км_]]</f>
        <v>2.4733796296296309E-2</v>
      </c>
      <c r="BV142" s="1">
        <f>Table1[[#This Row],[45,4 км_]]-Table1[[#Totals],[45,4 км_]]</f>
        <v>2.6168981481481488E-2</v>
      </c>
      <c r="BW142" s="1">
        <f>Table1[[#This Row],[48,2 км_]]-Table1[[#Totals],[48,2 км_]]</f>
        <v>2.7013888888888893E-2</v>
      </c>
      <c r="BX142" s="1">
        <f>Table1[[#This Row],[52,2 км_]]-Table1[[#Totals],[52,2 км_]]</f>
        <v>2.8333333333333335E-2</v>
      </c>
      <c r="BY142" s="1">
        <f>Table1[[#This Row],[61,4 км_]]-Table1[[#Totals],[61,4 км_]]</f>
        <v>3.1435185185185177E-2</v>
      </c>
      <c r="BZ142" s="1">
        <f>Table1[[#This Row],[63,9 км_]]-Table1[[#Totals],[63,9 км_]]</f>
        <v>3.2187500000000008E-2</v>
      </c>
      <c r="CA142" s="1">
        <f>Table1[[#This Row],[68,1 км_]]-Table1[[#Totals],[68,1 км_]]</f>
        <v>3.3437500000000023E-2</v>
      </c>
      <c r="CB142" s="1">
        <f>Table1[[#This Row],[70,9 км_]]-Table1[[#Totals],[70,9 км_]]</f>
        <v>3.407407407407409E-2</v>
      </c>
      <c r="CC142" s="1">
        <f>Table1[[#This Row],[74,9 км_]]-Table1[[#Totals],[74,9 км_]]</f>
        <v>3.5162037037037047E-2</v>
      </c>
      <c r="CD142" s="1">
        <f>Table1[[#This Row],[84,1 км_]]-Table1[[#Totals],[84,1 км_]]</f>
        <v>3.8437500000000013E-2</v>
      </c>
      <c r="CE142" s="1">
        <f>Table1[[#This Row],[86,6 км_]]-Table1[[#Totals],[86,6 км_]]</f>
        <v>3.9328703703703727E-2</v>
      </c>
      <c r="CF142" s="1">
        <f>Table1[[#This Row],[90 км_]]-Table1[[#Totals],[90 км_]]</f>
        <v>4.0428240740740751E-2</v>
      </c>
      <c r="CG142" s="1">
        <f>Table1[[#This Row],[T2]]-Table1[[#Totals],[T2]]</f>
        <v>4.0902777777777774E-2</v>
      </c>
      <c r="CH142" s="1">
        <f>Table1[[#This Row],[1 км_]]-Table1[[#Totals],[1 км_]]</f>
        <v>4.2418981481481488E-2</v>
      </c>
      <c r="CI142" s="1">
        <f>Table1[[#This Row],[3,5 км_]]-Table1[[#Totals],[3,5 км_]]</f>
        <v>4.5601851851851852E-2</v>
      </c>
      <c r="CJ142" s="1">
        <f>Table1[[#This Row],[6 км_]]-Table1[[#Totals],[6 км_]]</f>
        <v>4.8240740740740751E-2</v>
      </c>
      <c r="CK142" s="1">
        <f>Table1[[#This Row],[8,5 км_]]-Table1[[#Totals],[8,5 км_]]</f>
        <v>5.0787037037037047E-2</v>
      </c>
      <c r="CL142" s="1">
        <f>Table1[[#This Row],[10,5 км_]]-Table1[[#Totals],[10,5 км_]]</f>
        <v>5.2581018518518513E-2</v>
      </c>
      <c r="CM142" s="1">
        <f>Table1[[#This Row],[11,5 км_]]-Table1[[#Totals],[11,5 км_]]</f>
        <v>5.428240740740739E-2</v>
      </c>
      <c r="CN142" s="1">
        <f>Table1[[#This Row],[14 км_]]-Table1[[#Totals],[14 км_]]</f>
        <v>5.7916666666666672E-2</v>
      </c>
      <c r="CO142" s="1">
        <f>Table1[[#This Row],[16,5 км_]]-Table1[[#Totals],[16,5 км_]]</f>
        <v>6.0706018518518506E-2</v>
      </c>
      <c r="CP142" s="1">
        <f>Table1[[#This Row],[19 км_]]-Table1[[#Totals],[19 км_]]</f>
        <v>6.3333333333333325E-2</v>
      </c>
      <c r="CQ142" s="1">
        <f>Table1[[#This Row],[21,1 км_]]-Table1[[#Totals],[21,1 км_]]</f>
        <v>6.495370370370368E-2</v>
      </c>
    </row>
    <row r="143" spans="1:95" x14ac:dyDescent="0.2">
      <c r="A143">
        <v>142</v>
      </c>
      <c r="B143">
        <v>245</v>
      </c>
      <c r="C143" t="s">
        <v>275</v>
      </c>
      <c r="D143" t="s">
        <v>56</v>
      </c>
      <c r="E143">
        <v>38</v>
      </c>
      <c r="F143" t="s">
        <v>46</v>
      </c>
      <c r="H143" t="s">
        <v>62</v>
      </c>
      <c r="I143" s="1">
        <v>2.8171296296296302E-2</v>
      </c>
      <c r="J143" s="1">
        <v>3.0636574074074076E-2</v>
      </c>
      <c r="K143" s="1">
        <v>2.210648148148148E-2</v>
      </c>
      <c r="L143" s="1">
        <f>SUM(Table1[[#This Row],[T1]],Table1[[#This Row],[16 км]])</f>
        <v>5.2743055555555557E-2</v>
      </c>
      <c r="M143" s="1">
        <v>2.5173611111111108E-2</v>
      </c>
      <c r="N143" s="1">
        <f>SUM(Table1[[#This Row],[T1]],Table1[[#This Row],[18,5 км]])</f>
        <v>5.5810185185185185E-2</v>
      </c>
      <c r="O143" s="1">
        <v>3.0497685185185183E-2</v>
      </c>
      <c r="P143" s="1">
        <f>SUM(Table1[[#This Row],[T1]],Table1[[#This Row],[22,7 км]])</f>
        <v>6.1134259259259263E-2</v>
      </c>
      <c r="Q143" s="1">
        <v>5.1990740740740747E-2</v>
      </c>
      <c r="R143" s="1">
        <f>SUM(Table1[[#This Row],[T1]],Table1[[#This Row],[38,7 км]])</f>
        <v>8.262731481481482E-2</v>
      </c>
      <c r="S143" s="1">
        <v>5.5011574074074067E-2</v>
      </c>
      <c r="T143" s="1">
        <f>SUM(Table1[[#This Row],[T1]],Table1[[#This Row],[41,2 км]])</f>
        <v>8.564814814814814E-2</v>
      </c>
      <c r="U143" s="1">
        <v>6.06712962962963E-2</v>
      </c>
      <c r="V143" s="1">
        <f>SUM(Table1[[#This Row],[T1]],Table1[[#This Row],[45,4 км]])</f>
        <v>9.1307870370370373E-2</v>
      </c>
      <c r="W143" s="1">
        <v>6.4224537037037038E-2</v>
      </c>
      <c r="X143" s="1">
        <f>SUM(Table1[[#This Row],[T1]],Table1[[#This Row],[48,2 км]])</f>
        <v>9.4861111111111118E-2</v>
      </c>
      <c r="Y143" s="1">
        <v>6.9479166666666661E-2</v>
      </c>
      <c r="Z143" s="1">
        <f>SUM(Table1[[#This Row],[T1]],Table1[[#This Row],[52,2 км]])</f>
        <v>0.10011574074074074</v>
      </c>
      <c r="AA143" s="1">
        <v>8.2546296296296298E-2</v>
      </c>
      <c r="AB143" s="1">
        <f>SUM(Table1[[#This Row],[T1]],Table1[[#This Row],[61,4 км]])</f>
        <v>0.11318287037037038</v>
      </c>
      <c r="AC143" s="1">
        <v>8.5671296296296287E-2</v>
      </c>
      <c r="AD143" s="1">
        <f>SUM(Table1[[#This Row],[T1]],Table1[[#This Row],[63,9 км]])</f>
        <v>0.11630787037037037</v>
      </c>
      <c r="AE143" s="1">
        <v>9.1365740740740733E-2</v>
      </c>
      <c r="AF143" s="1">
        <f>SUM(Table1[[#This Row],[T1]],Table1[[#This Row],[68,1 км]])</f>
        <v>0.12200231481481481</v>
      </c>
      <c r="AG143" s="1">
        <v>9.4884259259259252E-2</v>
      </c>
      <c r="AH143" s="1">
        <f>SUM(Table1[[#This Row],[T1]],Table1[[#This Row],[70,9 км]])</f>
        <v>0.12552083333333333</v>
      </c>
      <c r="AI143" s="1">
        <v>0.10016203703703704</v>
      </c>
      <c r="AJ143" s="1">
        <f>SUM(Table1[[#This Row],[T1]],Table1[[#This Row],[74,9 км]])</f>
        <v>0.1307986111111111</v>
      </c>
      <c r="AK143" s="1">
        <v>0.11412037037037037</v>
      </c>
      <c r="AL143" s="1">
        <f>SUM(Table1[[#This Row],[T1]],Table1[[#This Row],[84,1 км]])</f>
        <v>0.14475694444444445</v>
      </c>
      <c r="AM143" s="1">
        <v>0.11734953703703704</v>
      </c>
      <c r="AN143" s="1">
        <f>SUM(Table1[[#This Row],[T1]],Table1[[#This Row],[86,6 км]])</f>
        <v>0.14798611111111112</v>
      </c>
      <c r="AO143" s="1">
        <v>0.12103009259259261</v>
      </c>
      <c r="AP143" s="1">
        <f>SUM(Table1[[#This Row],[T1]],Table1[[#This Row],[90 км]])</f>
        <v>0.15166666666666667</v>
      </c>
      <c r="AQ143" s="1">
        <v>0.15166666666666667</v>
      </c>
      <c r="AR143" s="1">
        <v>0.15341435185185184</v>
      </c>
      <c r="AS143" s="1">
        <v>4.8611111111111112E-3</v>
      </c>
      <c r="AT143" s="1">
        <f>SUM(Table1[[#This Row],[T2]],Table1[[#This Row],[1 км]])</f>
        <v>0.15827546296296297</v>
      </c>
      <c r="AU143" s="1">
        <v>1.5659722222222224E-2</v>
      </c>
      <c r="AV143" s="1">
        <f>SUM(Table1[[#This Row],[T2]],Table1[[#This Row],[3,5 км]])</f>
        <v>0.16907407407407407</v>
      </c>
      <c r="AW143" s="1">
        <v>2.3541666666666666E-2</v>
      </c>
      <c r="AX143" s="1">
        <f>SUM(Table1[[#This Row],[T2]],Table1[[#This Row],[6 км]])</f>
        <v>0.1769560185185185</v>
      </c>
      <c r="AY143" s="1">
        <v>3.1782407407407405E-2</v>
      </c>
      <c r="AZ143" s="1">
        <f>SUM(Table1[[#This Row],[T2]],Table1[[#This Row],[8,5 км]])</f>
        <v>0.18519675925925924</v>
      </c>
      <c r="BA143" s="1">
        <v>3.75462962962963E-2</v>
      </c>
      <c r="BB143" s="1">
        <f>SUM(Table1[[#This Row],[T2]],Table1[[#This Row],[10,5 км]])</f>
        <v>0.19096064814814814</v>
      </c>
      <c r="BC143" s="1">
        <v>4.2650462962962959E-2</v>
      </c>
      <c r="BD143" s="1">
        <f>SUM(Table1[[#This Row],[T2]],Table1[[#This Row],[11,5 км]])</f>
        <v>0.1960648148148148</v>
      </c>
      <c r="BE143" s="1">
        <v>5.3969907407407404E-2</v>
      </c>
      <c r="BF143" s="1">
        <f>SUM(Table1[[#This Row],[T2]],Table1[[#This Row],[14 км]])</f>
        <v>0.20738425925925924</v>
      </c>
      <c r="BG143" s="1">
        <v>6.2280092592592595E-2</v>
      </c>
      <c r="BH143" s="1">
        <f>SUM(Table1[[#This Row],[T2]],Table1[[#This Row],[16,5 км]])</f>
        <v>0.21569444444444444</v>
      </c>
      <c r="BI143" s="1">
        <v>7.0902777777777773E-2</v>
      </c>
      <c r="BJ143" s="1">
        <f>SUM(Table1[[#This Row],[T2]],Table1[[#This Row],[19 км]])</f>
        <v>0.22431712962962963</v>
      </c>
      <c r="BK143" s="1">
        <v>7.6875000000000013E-2</v>
      </c>
      <c r="BL143" s="1">
        <f>SUM(Table1[[#This Row],[T2]],Table1[[#This Row],[Финиш]])</f>
        <v>0.23028935185185184</v>
      </c>
      <c r="BM143" s="1">
        <v>0.23030092592592591</v>
      </c>
      <c r="BN143" s="1">
        <v>0</v>
      </c>
      <c r="BO143" s="1">
        <f>Table1[[#This Row],[Плавание]]-Table1[[#Totals],[Плавание]]</f>
        <v>1.0567129629629635E-2</v>
      </c>
      <c r="BP143" s="1">
        <f>Table1[[#This Row],[T1]]-Table1[[#Totals],[T1]]</f>
        <v>1.1979166666666669E-2</v>
      </c>
      <c r="BQ143" s="1">
        <f>Table1[[#This Row],[16 км_]]-Table1[[#Totals],[16 км_]]</f>
        <v>1.7175925925925928E-2</v>
      </c>
      <c r="BR143" s="1">
        <f>Table1[[#This Row],[18,5 км_]]-Table1[[#Totals],[18,5 км_]]</f>
        <v>1.7893518518518517E-2</v>
      </c>
      <c r="BS143" s="1">
        <f>Table1[[#This Row],[22,7 км_]]-Table1[[#Totals],[22,7 км_]]</f>
        <v>1.9097222222222224E-2</v>
      </c>
      <c r="BT143" s="1">
        <f>Table1[[#This Row],[38,7 км_]]-Table1[[#Totals],[38,7 км_]]</f>
        <v>2.4039351851851853E-2</v>
      </c>
      <c r="BU143" s="1">
        <f>Table1[[#This Row],[41,2 км_]]-Table1[[#Totals],[41,2 км_]]</f>
        <v>2.4699074074074068E-2</v>
      </c>
      <c r="BV143" s="1">
        <f>Table1[[#This Row],[45,4 км_]]-Table1[[#Totals],[45,4 км_]]</f>
        <v>2.614583333333334E-2</v>
      </c>
      <c r="BW143" s="1">
        <f>Table1[[#This Row],[48,2 км_]]-Table1[[#Totals],[48,2 км_]]</f>
        <v>2.7013888888888893E-2</v>
      </c>
      <c r="BX143" s="1">
        <f>Table1[[#This Row],[52,2 км_]]-Table1[[#Totals],[52,2 км_]]</f>
        <v>2.8298611111111108E-2</v>
      </c>
      <c r="BY143" s="1">
        <f>Table1[[#This Row],[61,4 км_]]-Table1[[#Totals],[61,4 км_]]</f>
        <v>3.141203703703703E-2</v>
      </c>
      <c r="BZ143" s="1">
        <f>Table1[[#This Row],[63,9 км_]]-Table1[[#Totals],[63,9 км_]]</f>
        <v>3.21412037037037E-2</v>
      </c>
      <c r="CA143" s="1">
        <f>Table1[[#This Row],[68,1 км_]]-Table1[[#Totals],[68,1 км_]]</f>
        <v>3.3414351851851862E-2</v>
      </c>
      <c r="CB143" s="1">
        <f>Table1[[#This Row],[70,9 км_]]-Table1[[#Totals],[70,9 км_]]</f>
        <v>3.4050925925925929E-2</v>
      </c>
      <c r="CC143" s="1">
        <f>Table1[[#This Row],[74,9 км_]]-Table1[[#Totals],[74,9 км_]]</f>
        <v>3.5092592592592592E-2</v>
      </c>
      <c r="CD143" s="1">
        <f>Table1[[#This Row],[84,1 км_]]-Table1[[#Totals],[84,1 км_]]</f>
        <v>3.8437500000000013E-2</v>
      </c>
      <c r="CE143" s="1">
        <f>Table1[[#This Row],[86,6 км_]]-Table1[[#Totals],[86,6 км_]]</f>
        <v>3.9340277777777793E-2</v>
      </c>
      <c r="CF143" s="1">
        <f>Table1[[#This Row],[90 км_]]-Table1[[#Totals],[90 км_]]</f>
        <v>4.0312500000000001E-2</v>
      </c>
      <c r="CG143" s="1">
        <f>Table1[[#This Row],[T2]]-Table1[[#Totals],[T2]]</f>
        <v>4.0868055555555546E-2</v>
      </c>
      <c r="CH143" s="1">
        <f>Table1[[#This Row],[1 км_]]-Table1[[#Totals],[1 км_]]</f>
        <v>4.2418981481481488E-2</v>
      </c>
      <c r="CI143" s="1">
        <f>Table1[[#This Row],[3,5 км_]]-Table1[[#Totals],[3,5 км_]]</f>
        <v>4.5601851851851852E-2</v>
      </c>
      <c r="CJ143" s="1">
        <f>Table1[[#This Row],[6 км_]]-Table1[[#Totals],[6 км_]]</f>
        <v>4.8240740740740723E-2</v>
      </c>
      <c r="CK143" s="1">
        <f>Table1[[#This Row],[8,5 км_]]-Table1[[#Totals],[8,5 км_]]</f>
        <v>5.0787037037037019E-2</v>
      </c>
      <c r="CL143" s="1">
        <f>Table1[[#This Row],[10,5 км_]]-Table1[[#Totals],[10,5 км_]]</f>
        <v>5.2581018518518513E-2</v>
      </c>
      <c r="CM143" s="1">
        <f>Table1[[#This Row],[11,5 км_]]-Table1[[#Totals],[11,5 км_]]</f>
        <v>5.4293981481481457E-2</v>
      </c>
      <c r="CN143" s="1">
        <f>Table1[[#This Row],[14 км_]]-Table1[[#Totals],[14 км_]]</f>
        <v>5.7905092592592577E-2</v>
      </c>
      <c r="CO143" s="1">
        <f>Table1[[#This Row],[16,5 км_]]-Table1[[#Totals],[16,5 км_]]</f>
        <v>6.069444444444444E-2</v>
      </c>
      <c r="CP143" s="1">
        <f>Table1[[#This Row],[19 км_]]-Table1[[#Totals],[19 км_]]</f>
        <v>6.3321759259259258E-2</v>
      </c>
      <c r="CQ143" s="1">
        <f>Table1[[#This Row],[21,1 км_]]-Table1[[#Totals],[21,1 км_]]</f>
        <v>6.495370370370368E-2</v>
      </c>
    </row>
    <row r="144" spans="1:95" x14ac:dyDescent="0.2">
      <c r="A144">
        <v>143</v>
      </c>
      <c r="B144">
        <v>51</v>
      </c>
      <c r="C144" t="s">
        <v>276</v>
      </c>
      <c r="D144" t="s">
        <v>252</v>
      </c>
      <c r="E144">
        <v>41</v>
      </c>
      <c r="F144" t="s">
        <v>41</v>
      </c>
      <c r="G144" t="s">
        <v>53</v>
      </c>
      <c r="H144" t="s">
        <v>54</v>
      </c>
      <c r="I144" s="1">
        <v>2.8958333333333336E-2</v>
      </c>
      <c r="J144" s="1">
        <v>3.138888888888889E-2</v>
      </c>
      <c r="K144" s="1">
        <v>2.1585648148148145E-2</v>
      </c>
      <c r="L144" s="1">
        <f>SUM(Table1[[#This Row],[T1]],Table1[[#This Row],[16 км]])</f>
        <v>5.2974537037037035E-2</v>
      </c>
      <c r="M144" s="1">
        <v>2.4710648148148148E-2</v>
      </c>
      <c r="N144" s="1">
        <f>SUM(Table1[[#This Row],[T1]],Table1[[#This Row],[18,5 км]])</f>
        <v>5.6099537037037038E-2</v>
      </c>
      <c r="O144" s="1">
        <v>3.0266203703703708E-2</v>
      </c>
      <c r="P144" s="1">
        <f>SUM(Table1[[#This Row],[T1]],Table1[[#This Row],[22,7 км]])</f>
        <v>6.1655092592592595E-2</v>
      </c>
      <c r="Q144" s="1">
        <v>5.2488425925925924E-2</v>
      </c>
      <c r="R144" s="1">
        <f>SUM(Table1[[#This Row],[T1]],Table1[[#This Row],[38,7 км]])</f>
        <v>8.3877314814814807E-2</v>
      </c>
      <c r="S144" s="1">
        <v>5.5520833333333332E-2</v>
      </c>
      <c r="T144" s="1">
        <f>SUM(Table1[[#This Row],[T1]],Table1[[#This Row],[41,2 км]])</f>
        <v>8.6909722222222222E-2</v>
      </c>
      <c r="U144" s="1">
        <v>6.1238425925925925E-2</v>
      </c>
      <c r="V144" s="1">
        <f>SUM(Table1[[#This Row],[T1]],Table1[[#This Row],[45,4 км]])</f>
        <v>9.2627314814814815E-2</v>
      </c>
      <c r="W144" s="1">
        <v>6.4861111111111105E-2</v>
      </c>
      <c r="X144" s="1">
        <f>SUM(Table1[[#This Row],[T1]],Table1[[#This Row],[48,2 км]])</f>
        <v>9.6250000000000002E-2</v>
      </c>
      <c r="Y144" s="1">
        <v>7.0370370370370375E-2</v>
      </c>
      <c r="Z144" s="1">
        <f>SUM(Table1[[#This Row],[T1]],Table1[[#This Row],[52,2 км]])</f>
        <v>0.10175925925925927</v>
      </c>
      <c r="AA144" s="1">
        <v>8.3854166666666674E-2</v>
      </c>
      <c r="AB144" s="1">
        <f>SUM(Table1[[#This Row],[T1]],Table1[[#This Row],[61,4 км]])</f>
        <v>0.11524305555555556</v>
      </c>
      <c r="AC144" s="1">
        <v>8.7037037037037038E-2</v>
      </c>
      <c r="AD144" s="1">
        <f>SUM(Table1[[#This Row],[T1]],Table1[[#This Row],[63,9 км]])</f>
        <v>0.11842592592592593</v>
      </c>
      <c r="AE144" s="1">
        <v>9.2650462962962962E-2</v>
      </c>
      <c r="AF144" s="1">
        <f>SUM(Table1[[#This Row],[T1]],Table1[[#This Row],[68,1 км]])</f>
        <v>0.12403935185185186</v>
      </c>
      <c r="AG144" s="1">
        <v>9.6203703703703694E-2</v>
      </c>
      <c r="AH144" s="1">
        <f>SUM(Table1[[#This Row],[T1]],Table1[[#This Row],[70,9 км]])</f>
        <v>0.12759259259259259</v>
      </c>
      <c r="AI144" s="1">
        <v>0.10151620370370369</v>
      </c>
      <c r="AJ144" s="1">
        <f>SUM(Table1[[#This Row],[T1]],Table1[[#This Row],[74,9 км]])</f>
        <v>0.13290509259259259</v>
      </c>
      <c r="AK144" s="1">
        <v>0.1155324074074074</v>
      </c>
      <c r="AL144" s="1">
        <f>SUM(Table1[[#This Row],[T1]],Table1[[#This Row],[84,1 км]])</f>
        <v>0.1469212962962963</v>
      </c>
      <c r="AM144" s="1">
        <v>0.11878472222222221</v>
      </c>
      <c r="AN144" s="1">
        <f>SUM(Table1[[#This Row],[T1]],Table1[[#This Row],[86,6 км]])</f>
        <v>0.1501736111111111</v>
      </c>
      <c r="AO144" s="1">
        <v>0.12259259259259259</v>
      </c>
      <c r="AP144" s="1">
        <f>SUM(Table1[[#This Row],[T1]],Table1[[#This Row],[90 км]])</f>
        <v>0.15398148148148147</v>
      </c>
      <c r="AQ144" s="1">
        <v>0.15398148148148147</v>
      </c>
      <c r="AR144" s="1">
        <v>0.15581018518518519</v>
      </c>
      <c r="AS144" s="1">
        <v>5.185185185185185E-3</v>
      </c>
      <c r="AT144" s="1">
        <f>SUM(Table1[[#This Row],[T2]],Table1[[#This Row],[1 км]])</f>
        <v>0.16099537037037037</v>
      </c>
      <c r="AU144" s="1">
        <v>1.579861111111111E-2</v>
      </c>
      <c r="AV144" s="1">
        <f>SUM(Table1[[#This Row],[T2]],Table1[[#This Row],[3,5 км]])</f>
        <v>0.1716087962962963</v>
      </c>
      <c r="AW144" s="1">
        <v>2.3287037037037037E-2</v>
      </c>
      <c r="AX144" s="1">
        <f>SUM(Table1[[#This Row],[T2]],Table1[[#This Row],[6 км]])</f>
        <v>0.17909722222222224</v>
      </c>
      <c r="AY144" s="1">
        <v>3.138888888888889E-2</v>
      </c>
      <c r="AZ144" s="1">
        <f>SUM(Table1[[#This Row],[T2]],Table1[[#This Row],[8,5 км]])</f>
        <v>0.18719907407407407</v>
      </c>
      <c r="BA144" s="1">
        <v>3.7048611111111109E-2</v>
      </c>
      <c r="BB144" s="1">
        <f>SUM(Table1[[#This Row],[T2]],Table1[[#This Row],[10,5 км]])</f>
        <v>0.19285879629629629</v>
      </c>
      <c r="BC144" s="1">
        <v>4.207175925925926E-2</v>
      </c>
      <c r="BD144" s="1">
        <f>SUM(Table1[[#This Row],[T2]],Table1[[#This Row],[11,5 км]])</f>
        <v>0.19788194444444446</v>
      </c>
      <c r="BE144" s="1">
        <v>5.3090277777777778E-2</v>
      </c>
      <c r="BF144" s="1">
        <f>SUM(Table1[[#This Row],[T2]],Table1[[#This Row],[14 км]])</f>
        <v>0.20890046296296297</v>
      </c>
      <c r="BG144" s="1">
        <v>6.1041666666666661E-2</v>
      </c>
      <c r="BH144" s="1">
        <f>SUM(Table1[[#This Row],[T2]],Table1[[#This Row],[16,5 км]])</f>
        <v>0.21685185185185185</v>
      </c>
      <c r="BI144" s="1">
        <v>6.9189814814814815E-2</v>
      </c>
      <c r="BJ144" s="1">
        <f>SUM(Table1[[#This Row],[T2]],Table1[[#This Row],[19 км]])</f>
        <v>0.22500000000000001</v>
      </c>
      <c r="BK144" s="1">
        <v>7.464120370370371E-2</v>
      </c>
      <c r="BL144" s="1">
        <f>SUM(Table1[[#This Row],[T2]],Table1[[#This Row],[Финиш]])</f>
        <v>0.23045138888888889</v>
      </c>
      <c r="BM144" s="1">
        <v>0.23045138888888891</v>
      </c>
      <c r="BN144" s="1">
        <v>0</v>
      </c>
      <c r="BO144" s="1">
        <f>Table1[[#This Row],[Плавание]]-Table1[[#Totals],[Плавание]]</f>
        <v>1.1354166666666669E-2</v>
      </c>
      <c r="BP144" s="1">
        <f>Table1[[#This Row],[T1]]-Table1[[#Totals],[T1]]</f>
        <v>1.2731481481481483E-2</v>
      </c>
      <c r="BQ144" s="1">
        <f>Table1[[#This Row],[16 км_]]-Table1[[#Totals],[16 км_]]</f>
        <v>1.7407407407407406E-2</v>
      </c>
      <c r="BR144" s="1">
        <f>Table1[[#This Row],[18,5 км_]]-Table1[[#Totals],[18,5 км_]]</f>
        <v>1.818287037037037E-2</v>
      </c>
      <c r="BS144" s="1">
        <f>Table1[[#This Row],[22,7 км_]]-Table1[[#Totals],[22,7 км_]]</f>
        <v>1.9618055555555555E-2</v>
      </c>
      <c r="BT144" s="1">
        <f>Table1[[#This Row],[38,7 км_]]-Table1[[#Totals],[38,7 км_]]</f>
        <v>2.5289351851851841E-2</v>
      </c>
      <c r="BU144" s="1">
        <f>Table1[[#This Row],[41,2 км_]]-Table1[[#Totals],[41,2 км_]]</f>
        <v>2.5960648148148149E-2</v>
      </c>
      <c r="BV144" s="1">
        <f>Table1[[#This Row],[45,4 км_]]-Table1[[#Totals],[45,4 км_]]</f>
        <v>2.7465277777777783E-2</v>
      </c>
      <c r="BW144" s="1">
        <f>Table1[[#This Row],[48,2 км_]]-Table1[[#Totals],[48,2 км_]]</f>
        <v>2.8402777777777777E-2</v>
      </c>
      <c r="BX144" s="1">
        <f>Table1[[#This Row],[52,2 км_]]-Table1[[#Totals],[52,2 км_]]</f>
        <v>2.9942129629629638E-2</v>
      </c>
      <c r="BY144" s="1">
        <f>Table1[[#This Row],[61,4 км_]]-Table1[[#Totals],[61,4 км_]]</f>
        <v>3.3472222222222209E-2</v>
      </c>
      <c r="BZ144" s="1">
        <f>Table1[[#This Row],[63,9 км_]]-Table1[[#Totals],[63,9 км_]]</f>
        <v>3.4259259259259267E-2</v>
      </c>
      <c r="CA144" s="1">
        <f>Table1[[#This Row],[68,1 км_]]-Table1[[#Totals],[68,1 км_]]</f>
        <v>3.5451388888888907E-2</v>
      </c>
      <c r="CB144" s="1">
        <f>Table1[[#This Row],[70,9 км_]]-Table1[[#Totals],[70,9 км_]]</f>
        <v>3.6122685185185188E-2</v>
      </c>
      <c r="CC144" s="1">
        <f>Table1[[#This Row],[74,9 км_]]-Table1[[#Totals],[74,9 км_]]</f>
        <v>3.7199074074074079E-2</v>
      </c>
      <c r="CD144" s="1">
        <f>Table1[[#This Row],[84,1 км_]]-Table1[[#Totals],[84,1 км_]]</f>
        <v>4.0601851851851861E-2</v>
      </c>
      <c r="CE144" s="1">
        <f>Table1[[#This Row],[86,6 км_]]-Table1[[#Totals],[86,6 км_]]</f>
        <v>4.1527777777777775E-2</v>
      </c>
      <c r="CF144" s="1">
        <f>Table1[[#This Row],[90 км_]]-Table1[[#Totals],[90 км_]]</f>
        <v>4.2627314814814798E-2</v>
      </c>
      <c r="CG144" s="1">
        <f>Table1[[#This Row],[T2]]-Table1[[#Totals],[T2]]</f>
        <v>4.3263888888888893E-2</v>
      </c>
      <c r="CH144" s="1">
        <f>Table1[[#This Row],[1 км_]]-Table1[[#Totals],[1 км_]]</f>
        <v>4.5138888888888895E-2</v>
      </c>
      <c r="CI144" s="1">
        <f>Table1[[#This Row],[3,5 км_]]-Table1[[#Totals],[3,5 км_]]</f>
        <v>4.8136574074074082E-2</v>
      </c>
      <c r="CJ144" s="1">
        <f>Table1[[#This Row],[6 км_]]-Table1[[#Totals],[6 км_]]</f>
        <v>5.0381944444444465E-2</v>
      </c>
      <c r="CK144" s="1">
        <f>Table1[[#This Row],[8,5 км_]]-Table1[[#Totals],[8,5 км_]]</f>
        <v>5.2789351851851851E-2</v>
      </c>
      <c r="CL144" s="1">
        <f>Table1[[#This Row],[10,5 км_]]-Table1[[#Totals],[10,5 км_]]</f>
        <v>5.4479166666666662E-2</v>
      </c>
      <c r="CM144" s="1">
        <f>Table1[[#This Row],[11,5 км_]]-Table1[[#Totals],[11,5 км_]]</f>
        <v>5.6111111111111112E-2</v>
      </c>
      <c r="CN144" s="1">
        <f>Table1[[#This Row],[14 км_]]-Table1[[#Totals],[14 км_]]</f>
        <v>5.9421296296296305E-2</v>
      </c>
      <c r="CO144" s="1">
        <f>Table1[[#This Row],[16,5 км_]]-Table1[[#Totals],[16,5 км_]]</f>
        <v>6.1851851851851852E-2</v>
      </c>
      <c r="CP144" s="1">
        <f>Table1[[#This Row],[19 км_]]-Table1[[#Totals],[19 км_]]</f>
        <v>6.4004629629629634E-2</v>
      </c>
      <c r="CQ144" s="1">
        <f>Table1[[#This Row],[21,1 км_]]-Table1[[#Totals],[21,1 км_]]</f>
        <v>6.5115740740740724E-2</v>
      </c>
    </row>
    <row r="145" spans="1:95" x14ac:dyDescent="0.2">
      <c r="A145">
        <v>144</v>
      </c>
      <c r="B145">
        <v>168</v>
      </c>
      <c r="C145" t="s">
        <v>277</v>
      </c>
      <c r="D145" t="s">
        <v>278</v>
      </c>
      <c r="E145">
        <v>40</v>
      </c>
      <c r="F145" t="s">
        <v>41</v>
      </c>
      <c r="G145" t="s">
        <v>53</v>
      </c>
      <c r="H145" t="s">
        <v>54</v>
      </c>
      <c r="I145" s="1">
        <v>2.5266203703703704E-2</v>
      </c>
      <c r="J145" s="1">
        <v>2.7060185185185187E-2</v>
      </c>
      <c r="K145" s="1">
        <v>2.224537037037037E-2</v>
      </c>
      <c r="L145" s="1">
        <f>SUM(Table1[[#This Row],[T1]],Table1[[#This Row],[16 км]])</f>
        <v>4.9305555555555561E-2</v>
      </c>
      <c r="M145" s="1">
        <v>2.5312500000000002E-2</v>
      </c>
      <c r="N145" s="1">
        <f>SUM(Table1[[#This Row],[T1]],Table1[[#This Row],[18,5 км]])</f>
        <v>5.2372685185185189E-2</v>
      </c>
      <c r="O145" s="1">
        <v>3.079861111111111E-2</v>
      </c>
      <c r="P145" s="1">
        <f>SUM(Table1[[#This Row],[T1]],Table1[[#This Row],[22,7 км]])</f>
        <v>5.7858796296296297E-2</v>
      </c>
      <c r="Q145" s="1">
        <v>5.2569444444444446E-2</v>
      </c>
      <c r="R145" s="1">
        <f>SUM(Table1[[#This Row],[T1]],Table1[[#This Row],[38,7 км]])</f>
        <v>7.9629629629629634E-2</v>
      </c>
      <c r="S145" s="1">
        <v>5.5497685185185185E-2</v>
      </c>
      <c r="T145" s="1">
        <f>SUM(Table1[[#This Row],[T1]],Table1[[#This Row],[41,2 км]])</f>
        <v>8.2557870370370379E-2</v>
      </c>
      <c r="U145" s="1">
        <v>6.0914351851851851E-2</v>
      </c>
      <c r="V145" s="1">
        <f>SUM(Table1[[#This Row],[T1]],Table1[[#This Row],[45,4 км]])</f>
        <v>8.7974537037037032E-2</v>
      </c>
      <c r="W145" s="1">
        <v>6.4502314814814818E-2</v>
      </c>
      <c r="X145" s="1">
        <f>SUM(Table1[[#This Row],[T1]],Table1[[#This Row],[48,2 км]])</f>
        <v>9.1562500000000005E-2</v>
      </c>
      <c r="Y145" s="1">
        <v>6.9837962962962963E-2</v>
      </c>
      <c r="Z145" s="1">
        <f>SUM(Table1[[#This Row],[T1]],Table1[[#This Row],[52,2 км]])</f>
        <v>9.689814814814815E-2</v>
      </c>
      <c r="AA145" s="1">
        <v>8.2986111111111108E-2</v>
      </c>
      <c r="AB145" s="1">
        <f>SUM(Table1[[#This Row],[T1]],Table1[[#This Row],[61,4 км]])</f>
        <v>0.11004629629629629</v>
      </c>
      <c r="AC145" s="1">
        <v>8.6006944444444441E-2</v>
      </c>
      <c r="AD145" s="1">
        <f>SUM(Table1[[#This Row],[T1]],Table1[[#This Row],[63,9 км]])</f>
        <v>0.11306712962962963</v>
      </c>
      <c r="AE145" s="1">
        <v>9.1643518518518527E-2</v>
      </c>
      <c r="AF145" s="1">
        <f>SUM(Table1[[#This Row],[T1]],Table1[[#This Row],[68,1 км]])</f>
        <v>0.11870370370370371</v>
      </c>
      <c r="AG145" s="1">
        <v>9.525462962962962E-2</v>
      </c>
      <c r="AH145" s="1">
        <f>SUM(Table1[[#This Row],[T1]],Table1[[#This Row],[70,9 км]])</f>
        <v>0.12231481481481481</v>
      </c>
      <c r="AI145" s="1">
        <v>0.10049768518518519</v>
      </c>
      <c r="AJ145" s="1">
        <f>SUM(Table1[[#This Row],[T1]],Table1[[#This Row],[74,9 км]])</f>
        <v>0.12755787037037036</v>
      </c>
      <c r="AK145" s="1">
        <v>0.11459490740740741</v>
      </c>
      <c r="AL145" s="1">
        <f>SUM(Table1[[#This Row],[T1]],Table1[[#This Row],[84,1 км]])</f>
        <v>0.1416550925925926</v>
      </c>
      <c r="AM145" s="1">
        <v>0.11785879629629629</v>
      </c>
      <c r="AN145" s="1">
        <f>SUM(Table1[[#This Row],[T1]],Table1[[#This Row],[86,6 км]])</f>
        <v>0.14491898148148147</v>
      </c>
      <c r="AO145" s="1">
        <v>0.12167824074074074</v>
      </c>
      <c r="AP145" s="1">
        <f>SUM(Table1[[#This Row],[T1]],Table1[[#This Row],[90 км]])</f>
        <v>0.14873842592592593</v>
      </c>
      <c r="AQ145" s="1">
        <v>0.14875000000000002</v>
      </c>
      <c r="AR145" s="1">
        <v>0.15055555555555555</v>
      </c>
      <c r="AS145" s="1">
        <v>5.5208333333333333E-3</v>
      </c>
      <c r="AT145" s="1">
        <f>SUM(Table1[[#This Row],[T2]],Table1[[#This Row],[1 км]])</f>
        <v>0.15607638888888889</v>
      </c>
      <c r="AU145" s="1">
        <v>1.6006944444444445E-2</v>
      </c>
      <c r="AV145" s="1">
        <f>SUM(Table1[[#This Row],[T2]],Table1[[#This Row],[3,5 км]])</f>
        <v>0.1665625</v>
      </c>
      <c r="AW145" s="1">
        <v>2.3750000000000004E-2</v>
      </c>
      <c r="AX145" s="1">
        <f>SUM(Table1[[#This Row],[T2]],Table1[[#This Row],[6 км]])</f>
        <v>0.17430555555555555</v>
      </c>
      <c r="AY145" s="1">
        <v>3.2094907407407412E-2</v>
      </c>
      <c r="AZ145" s="1">
        <f>SUM(Table1[[#This Row],[T2]],Table1[[#This Row],[8,5 км]])</f>
        <v>0.18265046296296297</v>
      </c>
      <c r="BA145" s="1">
        <v>3.7939814814814815E-2</v>
      </c>
      <c r="BB145" s="1">
        <f>SUM(Table1[[#This Row],[T2]],Table1[[#This Row],[10,5 км]])</f>
        <v>0.18849537037037037</v>
      </c>
      <c r="BC145" s="1">
        <v>4.3194444444444445E-2</v>
      </c>
      <c r="BD145" s="1">
        <f>SUM(Table1[[#This Row],[T2]],Table1[[#This Row],[11,5 км]])</f>
        <v>0.19375000000000001</v>
      </c>
      <c r="BE145" s="1">
        <v>5.5405092592592596E-2</v>
      </c>
      <c r="BF145" s="1">
        <f>SUM(Table1[[#This Row],[T2]],Table1[[#This Row],[14 км]])</f>
        <v>0.20596064814814816</v>
      </c>
      <c r="BG145" s="1">
        <v>6.4479166666666657E-2</v>
      </c>
      <c r="BH145" s="1">
        <f>SUM(Table1[[#This Row],[T2]],Table1[[#This Row],[16,5 км]])</f>
        <v>0.2150347222222222</v>
      </c>
      <c r="BI145" s="1">
        <v>7.3935185185185187E-2</v>
      </c>
      <c r="BJ145" s="1">
        <f>SUM(Table1[[#This Row],[T2]],Table1[[#This Row],[19 км]])</f>
        <v>0.22449074074074074</v>
      </c>
      <c r="BK145" s="1">
        <v>8.0277777777777781E-2</v>
      </c>
      <c r="BL145" s="1">
        <f>SUM(Table1[[#This Row],[T2]],Table1[[#This Row],[Финиш]])</f>
        <v>0.23083333333333333</v>
      </c>
      <c r="BM145" s="1">
        <v>0.23083333333333333</v>
      </c>
      <c r="BN145" s="1">
        <v>0</v>
      </c>
      <c r="BO145" s="1">
        <f>Table1[[#This Row],[Плавание]]-Table1[[#Totals],[Плавание]]</f>
        <v>7.6620370370370366E-3</v>
      </c>
      <c r="BP145" s="1">
        <f>Table1[[#This Row],[T1]]-Table1[[#Totals],[T1]]</f>
        <v>8.4027777777777798E-3</v>
      </c>
      <c r="BQ145" s="1">
        <f>Table1[[#This Row],[16 км_]]-Table1[[#Totals],[16 км_]]</f>
        <v>1.3738425925925932E-2</v>
      </c>
      <c r="BR145" s="1">
        <f>Table1[[#This Row],[18,5 км_]]-Table1[[#Totals],[18,5 км_]]</f>
        <v>1.4456018518518521E-2</v>
      </c>
      <c r="BS145" s="1">
        <f>Table1[[#This Row],[22,7 км_]]-Table1[[#Totals],[22,7 км_]]</f>
        <v>1.5821759259259258E-2</v>
      </c>
      <c r="BT145" s="1">
        <f>Table1[[#This Row],[38,7 км_]]-Table1[[#Totals],[38,7 км_]]</f>
        <v>2.1041666666666667E-2</v>
      </c>
      <c r="BU145" s="1">
        <f>Table1[[#This Row],[41,2 км_]]-Table1[[#Totals],[41,2 км_]]</f>
        <v>2.1608796296296306E-2</v>
      </c>
      <c r="BV145" s="1">
        <f>Table1[[#This Row],[45,4 км_]]-Table1[[#Totals],[45,4 км_]]</f>
        <v>2.2812499999999999E-2</v>
      </c>
      <c r="BW145" s="1">
        <f>Table1[[#This Row],[48,2 км_]]-Table1[[#Totals],[48,2 км_]]</f>
        <v>2.371527777777778E-2</v>
      </c>
      <c r="BX145" s="1">
        <f>Table1[[#This Row],[52,2 км_]]-Table1[[#Totals],[52,2 км_]]</f>
        <v>2.5081018518518516E-2</v>
      </c>
      <c r="BY145" s="1">
        <f>Table1[[#This Row],[61,4 км_]]-Table1[[#Totals],[61,4 км_]]</f>
        <v>2.8275462962962947E-2</v>
      </c>
      <c r="BZ145" s="1">
        <f>Table1[[#This Row],[63,9 км_]]-Table1[[#Totals],[63,9 км_]]</f>
        <v>2.8900462962962961E-2</v>
      </c>
      <c r="CA145" s="1">
        <f>Table1[[#This Row],[68,1 км_]]-Table1[[#Totals],[68,1 км_]]</f>
        <v>3.0115740740740762E-2</v>
      </c>
      <c r="CB145" s="1">
        <f>Table1[[#This Row],[70,9 км_]]-Table1[[#Totals],[70,9 км_]]</f>
        <v>3.0844907407407404E-2</v>
      </c>
      <c r="CC145" s="1">
        <f>Table1[[#This Row],[74,9 км_]]-Table1[[#Totals],[74,9 км_]]</f>
        <v>3.1851851851851853E-2</v>
      </c>
      <c r="CD145" s="1">
        <f>Table1[[#This Row],[84,1 км_]]-Table1[[#Totals],[84,1 км_]]</f>
        <v>3.5335648148148158E-2</v>
      </c>
      <c r="CE145" s="1">
        <f>Table1[[#This Row],[86,6 км_]]-Table1[[#Totals],[86,6 км_]]</f>
        <v>3.6273148148148138E-2</v>
      </c>
      <c r="CF145" s="1">
        <f>Table1[[#This Row],[90 км_]]-Table1[[#Totals],[90 км_]]</f>
        <v>3.7384259259259256E-2</v>
      </c>
      <c r="CG145" s="1">
        <f>Table1[[#This Row],[T2]]-Table1[[#Totals],[T2]]</f>
        <v>3.8009259259259257E-2</v>
      </c>
      <c r="CH145" s="1">
        <f>Table1[[#This Row],[1 км_]]-Table1[[#Totals],[1 км_]]</f>
        <v>4.0219907407407413E-2</v>
      </c>
      <c r="CI145" s="1">
        <f>Table1[[#This Row],[3,5 км_]]-Table1[[#Totals],[3,5 км_]]</f>
        <v>4.3090277777777783E-2</v>
      </c>
      <c r="CJ145" s="1">
        <f>Table1[[#This Row],[6 км_]]-Table1[[#Totals],[6 км_]]</f>
        <v>4.5590277777777771E-2</v>
      </c>
      <c r="CK145" s="1">
        <f>Table1[[#This Row],[8,5 км_]]-Table1[[#Totals],[8,5 км_]]</f>
        <v>4.8240740740740751E-2</v>
      </c>
      <c r="CL145" s="1">
        <f>Table1[[#This Row],[10,5 км_]]-Table1[[#Totals],[10,5 км_]]</f>
        <v>5.0115740740740738E-2</v>
      </c>
      <c r="CM145" s="1">
        <f>Table1[[#This Row],[11,5 км_]]-Table1[[#Totals],[11,5 км_]]</f>
        <v>5.197916666666666E-2</v>
      </c>
      <c r="CN145" s="1">
        <f>Table1[[#This Row],[14 км_]]-Table1[[#Totals],[14 км_]]</f>
        <v>5.6481481481481494E-2</v>
      </c>
      <c r="CO145" s="1">
        <f>Table1[[#This Row],[16,5 км_]]-Table1[[#Totals],[16,5 км_]]</f>
        <v>6.0034722222222198E-2</v>
      </c>
      <c r="CP145" s="1">
        <f>Table1[[#This Row],[19 км_]]-Table1[[#Totals],[19 км_]]</f>
        <v>6.3495370370370369E-2</v>
      </c>
      <c r="CQ145" s="1">
        <f>Table1[[#This Row],[21,1 км_]]-Table1[[#Totals],[21,1 км_]]</f>
        <v>6.5497685185185173E-2</v>
      </c>
    </row>
    <row r="146" spans="1:95" x14ac:dyDescent="0.2">
      <c r="A146">
        <v>145</v>
      </c>
      <c r="B146">
        <v>214</v>
      </c>
      <c r="C146" t="s">
        <v>279</v>
      </c>
      <c r="D146" t="s">
        <v>56</v>
      </c>
      <c r="E146">
        <v>48</v>
      </c>
      <c r="F146" t="s">
        <v>46</v>
      </c>
      <c r="H146" t="s">
        <v>103</v>
      </c>
      <c r="I146" s="1">
        <v>2.7858796296296298E-2</v>
      </c>
      <c r="J146" s="1">
        <v>2.9768518518518517E-2</v>
      </c>
      <c r="K146" s="1">
        <v>2.1770833333333336E-2</v>
      </c>
      <c r="L146" s="1">
        <f>SUM(Table1[[#This Row],[T1]],Table1[[#This Row],[16 км]])</f>
        <v>5.153935185185185E-2</v>
      </c>
      <c r="M146" s="1">
        <v>2.4849537037037035E-2</v>
      </c>
      <c r="N146" s="1">
        <f>SUM(Table1[[#This Row],[T1]],Table1[[#This Row],[18,5 км]])</f>
        <v>5.4618055555555552E-2</v>
      </c>
      <c r="O146" s="1">
        <v>3.0335648148148143E-2</v>
      </c>
      <c r="P146" s="1">
        <f>SUM(Table1[[#This Row],[T1]],Table1[[#This Row],[22,7 км]])</f>
        <v>6.010416666666666E-2</v>
      </c>
      <c r="Q146" s="1">
        <v>5.1458333333333328E-2</v>
      </c>
      <c r="R146" s="1">
        <f>SUM(Table1[[#This Row],[T1]],Table1[[#This Row],[38,7 км]])</f>
        <v>8.1226851851851842E-2</v>
      </c>
      <c r="S146" s="1">
        <v>5.4363425925925933E-2</v>
      </c>
      <c r="T146" s="1">
        <f>SUM(Table1[[#This Row],[T1]],Table1[[#This Row],[41,2 км]])</f>
        <v>8.4131944444444454E-2</v>
      </c>
      <c r="U146" s="1">
        <v>5.9930555555555563E-2</v>
      </c>
      <c r="V146" s="1">
        <f>SUM(Table1[[#This Row],[T1]],Table1[[#This Row],[45,4 км]])</f>
        <v>8.9699074074074084E-2</v>
      </c>
      <c r="W146" s="1">
        <v>6.3472222222222222E-2</v>
      </c>
      <c r="X146" s="1">
        <f>SUM(Table1[[#This Row],[T1]],Table1[[#This Row],[48,2 км]])</f>
        <v>9.3240740740740735E-2</v>
      </c>
      <c r="Y146" s="1">
        <v>6.8622685185185189E-2</v>
      </c>
      <c r="Z146" s="1">
        <f>SUM(Table1[[#This Row],[T1]],Table1[[#This Row],[52,2 км]])</f>
        <v>9.8391203703703703E-2</v>
      </c>
      <c r="AA146" s="1">
        <v>8.1863425925925923E-2</v>
      </c>
      <c r="AB146" s="1">
        <f>SUM(Table1[[#This Row],[T1]],Table1[[#This Row],[61,4 км]])</f>
        <v>0.11163194444444444</v>
      </c>
      <c r="AC146" s="1">
        <v>8.4907407407407418E-2</v>
      </c>
      <c r="AD146" s="1">
        <f>SUM(Table1[[#This Row],[T1]],Table1[[#This Row],[63,9 км]])</f>
        <v>0.11467592592592593</v>
      </c>
      <c r="AE146" s="1">
        <v>9.0601851851851864E-2</v>
      </c>
      <c r="AF146" s="1">
        <f>SUM(Table1[[#This Row],[T1]],Table1[[#This Row],[68,1 км]])</f>
        <v>0.12037037037037038</v>
      </c>
      <c r="AG146" s="1">
        <v>9.4259259259259265E-2</v>
      </c>
      <c r="AH146" s="1">
        <f>SUM(Table1[[#This Row],[T1]],Table1[[#This Row],[70,9 км]])</f>
        <v>0.12402777777777778</v>
      </c>
      <c r="AI146" s="1">
        <v>9.9560185185185182E-2</v>
      </c>
      <c r="AJ146" s="1">
        <f>SUM(Table1[[#This Row],[T1]],Table1[[#This Row],[74,9 км]])</f>
        <v>0.1293287037037037</v>
      </c>
      <c r="AK146" s="1">
        <v>0.11311342592592592</v>
      </c>
      <c r="AL146" s="1">
        <f>SUM(Table1[[#This Row],[T1]],Table1[[#This Row],[84,1 км]])</f>
        <v>0.14288194444444444</v>
      </c>
      <c r="AM146" s="1">
        <v>0.11626157407407407</v>
      </c>
      <c r="AN146" s="1">
        <f>SUM(Table1[[#This Row],[T1]],Table1[[#This Row],[86,6 км]])</f>
        <v>0.14603009259259259</v>
      </c>
      <c r="AO146" s="1">
        <v>0.11976851851851851</v>
      </c>
      <c r="AP146" s="1">
        <f>SUM(Table1[[#This Row],[T1]],Table1[[#This Row],[90 км]])</f>
        <v>0.14953703703703702</v>
      </c>
      <c r="AQ146" s="1">
        <v>0.14954861111111112</v>
      </c>
      <c r="AR146" s="1">
        <v>0.1519675925925926</v>
      </c>
      <c r="AS146" s="1">
        <v>4.5833333333333334E-3</v>
      </c>
      <c r="AT146" s="1">
        <f>SUM(Table1[[#This Row],[T2]],Table1[[#This Row],[1 км]])</f>
        <v>0.15655092592592593</v>
      </c>
      <c r="AU146" s="1">
        <v>1.5185185185185185E-2</v>
      </c>
      <c r="AV146" s="1">
        <f>SUM(Table1[[#This Row],[T2]],Table1[[#This Row],[3,5 км]])</f>
        <v>0.16715277777777779</v>
      </c>
      <c r="AW146" s="1">
        <v>2.3067129629629632E-2</v>
      </c>
      <c r="AX146" s="1">
        <f>SUM(Table1[[#This Row],[T2]],Table1[[#This Row],[6 км]])</f>
        <v>0.17503472222222222</v>
      </c>
      <c r="AY146" s="1">
        <v>3.2361111111111111E-2</v>
      </c>
      <c r="AZ146" s="1">
        <f>SUM(Table1[[#This Row],[T2]],Table1[[#This Row],[8,5 км]])</f>
        <v>0.18432870370370372</v>
      </c>
      <c r="BA146" s="1">
        <v>3.8854166666666669E-2</v>
      </c>
      <c r="BB146" s="1">
        <f>SUM(Table1[[#This Row],[T2]],Table1[[#This Row],[10,5 км]])</f>
        <v>0.19082175925925926</v>
      </c>
      <c r="BC146" s="1">
        <v>4.386574074074074E-2</v>
      </c>
      <c r="BD146" s="1">
        <f>SUM(Table1[[#This Row],[T2]],Table1[[#This Row],[11,5 км]])</f>
        <v>0.19583333333333333</v>
      </c>
      <c r="BE146" s="1">
        <v>5.5173611111111111E-2</v>
      </c>
      <c r="BF146" s="1">
        <f>SUM(Table1[[#This Row],[T2]],Table1[[#This Row],[14 км]])</f>
        <v>0.2071412037037037</v>
      </c>
      <c r="BG146" s="1">
        <v>6.3472222222222222E-2</v>
      </c>
      <c r="BH146" s="1">
        <f>SUM(Table1[[#This Row],[T2]],Table1[[#This Row],[16,5 км]])</f>
        <v>0.21543981481481483</v>
      </c>
      <c r="BI146" s="1">
        <v>7.2418981481481473E-2</v>
      </c>
      <c r="BJ146" s="1">
        <f>SUM(Table1[[#This Row],[T2]],Table1[[#This Row],[19 км]])</f>
        <v>0.22438657407407409</v>
      </c>
      <c r="BK146" s="1">
        <v>7.8969907407407405E-2</v>
      </c>
      <c r="BL146" s="1">
        <f>SUM(Table1[[#This Row],[T2]],Table1[[#This Row],[Финиш]])</f>
        <v>0.23093750000000002</v>
      </c>
      <c r="BM146" s="1">
        <v>0.23094907407407406</v>
      </c>
      <c r="BN146" s="1">
        <v>0</v>
      </c>
      <c r="BO146" s="1">
        <f>Table1[[#This Row],[Плавание]]-Table1[[#Totals],[Плавание]]</f>
        <v>1.0254629629629631E-2</v>
      </c>
      <c r="BP146" s="1">
        <f>Table1[[#This Row],[T1]]-Table1[[#Totals],[T1]]</f>
        <v>1.111111111111111E-2</v>
      </c>
      <c r="BQ146" s="1">
        <f>Table1[[#This Row],[16 км_]]-Table1[[#Totals],[16 км_]]</f>
        <v>1.5972222222222221E-2</v>
      </c>
      <c r="BR146" s="1">
        <f>Table1[[#This Row],[18,5 км_]]-Table1[[#Totals],[18,5 км_]]</f>
        <v>1.6701388888888884E-2</v>
      </c>
      <c r="BS146" s="1">
        <f>Table1[[#This Row],[22,7 км_]]-Table1[[#Totals],[22,7 км_]]</f>
        <v>1.806712962962962E-2</v>
      </c>
      <c r="BT146" s="1">
        <f>Table1[[#This Row],[38,7 км_]]-Table1[[#Totals],[38,7 км_]]</f>
        <v>2.2638888888888875E-2</v>
      </c>
      <c r="BU146" s="1">
        <f>Table1[[#This Row],[41,2 км_]]-Table1[[#Totals],[41,2 км_]]</f>
        <v>2.3182870370370381E-2</v>
      </c>
      <c r="BV146" s="1">
        <f>Table1[[#This Row],[45,4 км_]]-Table1[[#Totals],[45,4 км_]]</f>
        <v>2.4537037037037052E-2</v>
      </c>
      <c r="BW146" s="1">
        <f>Table1[[#This Row],[48,2 км_]]-Table1[[#Totals],[48,2 км_]]</f>
        <v>2.539351851851851E-2</v>
      </c>
      <c r="BX146" s="1">
        <f>Table1[[#This Row],[52,2 км_]]-Table1[[#Totals],[52,2 км_]]</f>
        <v>2.6574074074074069E-2</v>
      </c>
      <c r="BY146" s="1">
        <f>Table1[[#This Row],[61,4 км_]]-Table1[[#Totals],[61,4 км_]]</f>
        <v>2.9861111111111088E-2</v>
      </c>
      <c r="BZ146" s="1">
        <f>Table1[[#This Row],[63,9 км_]]-Table1[[#Totals],[63,9 км_]]</f>
        <v>3.0509259259259264E-2</v>
      </c>
      <c r="CA146" s="1">
        <f>Table1[[#This Row],[68,1 км_]]-Table1[[#Totals],[68,1 км_]]</f>
        <v>3.1782407407407426E-2</v>
      </c>
      <c r="CB146" s="1">
        <f>Table1[[#This Row],[70,9 км_]]-Table1[[#Totals],[70,9 км_]]</f>
        <v>3.2557870370370376E-2</v>
      </c>
      <c r="CC146" s="1">
        <f>Table1[[#This Row],[74,9 км_]]-Table1[[#Totals],[74,9 км_]]</f>
        <v>3.3622685185185186E-2</v>
      </c>
      <c r="CD146" s="1">
        <f>Table1[[#This Row],[84,1 км_]]-Table1[[#Totals],[84,1 км_]]</f>
        <v>3.6562499999999998E-2</v>
      </c>
      <c r="CE146" s="1">
        <f>Table1[[#This Row],[86,6 км_]]-Table1[[#Totals],[86,6 км_]]</f>
        <v>3.7384259259259256E-2</v>
      </c>
      <c r="CF146" s="1">
        <f>Table1[[#This Row],[90 км_]]-Table1[[#Totals],[90 км_]]</f>
        <v>3.8182870370370353E-2</v>
      </c>
      <c r="CG146" s="1">
        <f>Table1[[#This Row],[T2]]-Table1[[#Totals],[T2]]</f>
        <v>3.9421296296296301E-2</v>
      </c>
      <c r="CH146" s="1">
        <f>Table1[[#This Row],[1 км_]]-Table1[[#Totals],[1 км_]]</f>
        <v>4.069444444444445E-2</v>
      </c>
      <c r="CI146" s="1">
        <f>Table1[[#This Row],[3,5 км_]]-Table1[[#Totals],[3,5 км_]]</f>
        <v>4.368055555555557E-2</v>
      </c>
      <c r="CJ146" s="1">
        <f>Table1[[#This Row],[6 км_]]-Table1[[#Totals],[6 км_]]</f>
        <v>4.6319444444444441E-2</v>
      </c>
      <c r="CK146" s="1">
        <f>Table1[[#This Row],[8,5 км_]]-Table1[[#Totals],[8,5 км_]]</f>
        <v>4.9918981481481495E-2</v>
      </c>
      <c r="CL146" s="1">
        <f>Table1[[#This Row],[10,5 км_]]-Table1[[#Totals],[10,5 км_]]</f>
        <v>5.244212962962963E-2</v>
      </c>
      <c r="CM146" s="1">
        <f>Table1[[#This Row],[11,5 км_]]-Table1[[#Totals],[11,5 км_]]</f>
        <v>5.4062499999999986E-2</v>
      </c>
      <c r="CN146" s="1">
        <f>Table1[[#This Row],[14 км_]]-Table1[[#Totals],[14 км_]]</f>
        <v>5.7662037037037039E-2</v>
      </c>
      <c r="CO146" s="1">
        <f>Table1[[#This Row],[16,5 км_]]-Table1[[#Totals],[16,5 км_]]</f>
        <v>6.0439814814814835E-2</v>
      </c>
      <c r="CP146" s="1">
        <f>Table1[[#This Row],[19 км_]]-Table1[[#Totals],[19 км_]]</f>
        <v>6.3391203703703713E-2</v>
      </c>
      <c r="CQ146" s="1">
        <f>Table1[[#This Row],[21,1 км_]]-Table1[[#Totals],[21,1 км_]]</f>
        <v>6.5601851851851856E-2</v>
      </c>
    </row>
    <row r="147" spans="1:95" x14ac:dyDescent="0.2">
      <c r="A147">
        <v>146</v>
      </c>
      <c r="B147">
        <v>33</v>
      </c>
      <c r="C147" t="s">
        <v>280</v>
      </c>
      <c r="D147" t="s">
        <v>281</v>
      </c>
      <c r="E147">
        <v>20</v>
      </c>
      <c r="F147" t="s">
        <v>41</v>
      </c>
      <c r="G147" t="s">
        <v>53</v>
      </c>
      <c r="H147" t="s">
        <v>112</v>
      </c>
      <c r="I147" s="1">
        <v>2.1747685185185186E-2</v>
      </c>
      <c r="J147" s="1">
        <v>2.2858796296296294E-2</v>
      </c>
      <c r="K147" s="1">
        <v>2.1331018518518517E-2</v>
      </c>
      <c r="L147" s="1">
        <f>SUM(Table1[[#This Row],[T1]],Table1[[#This Row],[16 км]])</f>
        <v>4.4189814814814807E-2</v>
      </c>
      <c r="M147" s="1">
        <v>2.4293981481481482E-2</v>
      </c>
      <c r="N147" s="1">
        <f>SUM(Table1[[#This Row],[T1]],Table1[[#This Row],[18,5 км]])</f>
        <v>4.715277777777778E-2</v>
      </c>
      <c r="O147" s="1">
        <v>2.9386574074074075E-2</v>
      </c>
      <c r="P147" s="1">
        <f>SUM(Table1[[#This Row],[T1]],Table1[[#This Row],[22,7 км]])</f>
        <v>5.2245370370370373E-2</v>
      </c>
      <c r="Q147" s="1">
        <v>5.0648148148148144E-2</v>
      </c>
      <c r="R147" s="1">
        <f>SUM(Table1[[#This Row],[T1]],Table1[[#This Row],[38,7 км]])</f>
        <v>7.3506944444444444E-2</v>
      </c>
      <c r="S147" s="1">
        <v>5.3437499999999999E-2</v>
      </c>
      <c r="T147" s="1">
        <f>SUM(Table1[[#This Row],[T1]],Table1[[#This Row],[41,2 км]])</f>
        <v>7.6296296296296293E-2</v>
      </c>
      <c r="U147" s="1">
        <v>5.8946759259259261E-2</v>
      </c>
      <c r="V147" s="1">
        <f>SUM(Table1[[#This Row],[T1]],Table1[[#This Row],[45,4 км]])</f>
        <v>8.1805555555555548E-2</v>
      </c>
      <c r="W147" s="1">
        <v>6.2453703703703706E-2</v>
      </c>
      <c r="X147" s="1">
        <f>SUM(Table1[[#This Row],[T1]],Table1[[#This Row],[48,2 км]])</f>
        <v>8.5312499999999999E-2</v>
      </c>
      <c r="Y147" s="1">
        <v>6.7708333333333329E-2</v>
      </c>
      <c r="Z147" s="1">
        <f>SUM(Table1[[#This Row],[T1]],Table1[[#This Row],[52,2 км]])</f>
        <v>9.0567129629629622E-2</v>
      </c>
      <c r="AA147" s="1">
        <v>8.1041666666666665E-2</v>
      </c>
      <c r="AB147" s="1">
        <f>SUM(Table1[[#This Row],[T1]],Table1[[#This Row],[61,4 км]])</f>
        <v>0.10390046296296296</v>
      </c>
      <c r="AC147" s="1">
        <v>8.4050925925925932E-2</v>
      </c>
      <c r="AD147" s="1">
        <f>SUM(Table1[[#This Row],[T1]],Table1[[#This Row],[63,9 км]])</f>
        <v>0.10690972222222223</v>
      </c>
      <c r="AE147" s="1">
        <v>8.9918981481481475E-2</v>
      </c>
      <c r="AF147" s="1">
        <f>SUM(Table1[[#This Row],[T1]],Table1[[#This Row],[68,1 км]])</f>
        <v>0.11277777777777777</v>
      </c>
      <c r="AG147" s="1">
        <v>9.3703703703703692E-2</v>
      </c>
      <c r="AH147" s="1">
        <f>SUM(Table1[[#This Row],[T1]],Table1[[#This Row],[70,9 км]])</f>
        <v>0.11656249999999999</v>
      </c>
      <c r="AI147" s="1">
        <v>9.9351851851851858E-2</v>
      </c>
      <c r="AJ147" s="1">
        <f>SUM(Table1[[#This Row],[T1]],Table1[[#This Row],[74,9 км]])</f>
        <v>0.12221064814814815</v>
      </c>
      <c r="AK147" s="1">
        <v>0.11391203703703705</v>
      </c>
      <c r="AL147" s="1">
        <f>SUM(Table1[[#This Row],[T1]],Table1[[#This Row],[84,1 км]])</f>
        <v>0.13677083333333334</v>
      </c>
      <c r="AM147" s="1">
        <v>0.11710648148148149</v>
      </c>
      <c r="AN147" s="1">
        <f>SUM(Table1[[#This Row],[T1]],Table1[[#This Row],[86,6 км]])</f>
        <v>0.13996527777777779</v>
      </c>
      <c r="AO147" s="1">
        <v>0.12099537037037038</v>
      </c>
      <c r="AP147" s="1">
        <f>SUM(Table1[[#This Row],[T1]],Table1[[#This Row],[90 км]])</f>
        <v>0.14385416666666667</v>
      </c>
      <c r="AQ147" s="1">
        <v>0.14386574074074074</v>
      </c>
      <c r="AR147" s="1">
        <v>0.14504629629629631</v>
      </c>
      <c r="AS147" s="1">
        <v>4.5254629629629629E-3</v>
      </c>
      <c r="AT147" s="1">
        <f>SUM(Table1[[#This Row],[T2]],Table1[[#This Row],[1 км]])</f>
        <v>0.14957175925925928</v>
      </c>
      <c r="AU147" s="1">
        <v>1.5752314814814813E-2</v>
      </c>
      <c r="AV147" s="1">
        <f>SUM(Table1[[#This Row],[T2]],Table1[[#This Row],[3,5 км]])</f>
        <v>0.16079861111111113</v>
      </c>
      <c r="AW147" s="1">
        <v>2.3993055555555556E-2</v>
      </c>
      <c r="AX147" s="1">
        <f>SUM(Table1[[#This Row],[T2]],Table1[[#This Row],[6 км]])</f>
        <v>0.16903935185185187</v>
      </c>
      <c r="AY147" s="1">
        <v>3.3333333333333333E-2</v>
      </c>
      <c r="AZ147" s="1">
        <f>SUM(Table1[[#This Row],[T2]],Table1[[#This Row],[8,5 км]])</f>
        <v>0.17837962962962964</v>
      </c>
      <c r="BA147" s="1">
        <v>3.9861111111111111E-2</v>
      </c>
      <c r="BB147" s="1">
        <f>SUM(Table1[[#This Row],[T2]],Table1[[#This Row],[10,5 км]])</f>
        <v>0.18490740740740741</v>
      </c>
      <c r="BC147" s="1">
        <v>4.538194444444444E-2</v>
      </c>
      <c r="BD147" s="1">
        <f>SUM(Table1[[#This Row],[T2]],Table1[[#This Row],[11,5 км]])</f>
        <v>0.19042824074074075</v>
      </c>
      <c r="BE147" s="1">
        <v>5.8564814814814813E-2</v>
      </c>
      <c r="BF147" s="1">
        <f>SUM(Table1[[#This Row],[T2]],Table1[[#This Row],[14 км]])</f>
        <v>0.20361111111111113</v>
      </c>
      <c r="BG147" s="1">
        <v>6.8368055555555557E-2</v>
      </c>
      <c r="BH147" s="1">
        <f>SUM(Table1[[#This Row],[T2]],Table1[[#This Row],[16,5 км]])</f>
        <v>0.21341435185185187</v>
      </c>
      <c r="BI147" s="1">
        <v>7.8831018518518522E-2</v>
      </c>
      <c r="BJ147" s="1">
        <f>SUM(Table1[[#This Row],[T2]],Table1[[#This Row],[19 км]])</f>
        <v>0.22387731481481482</v>
      </c>
      <c r="BK147" s="1">
        <v>8.5995370370370375E-2</v>
      </c>
      <c r="BL147" s="1">
        <f>SUM(Table1[[#This Row],[T2]],Table1[[#This Row],[Финиш]])</f>
        <v>0.2310416666666667</v>
      </c>
      <c r="BM147" s="1">
        <v>0.23104166666666667</v>
      </c>
      <c r="BN147" s="1">
        <v>0</v>
      </c>
      <c r="BO147" s="1">
        <f>Table1[[#This Row],[Плавание]]-Table1[[#Totals],[Плавание]]</f>
        <v>4.1435185185185186E-3</v>
      </c>
      <c r="BP147" s="1">
        <f>Table1[[#This Row],[T1]]-Table1[[#Totals],[T1]]</f>
        <v>4.2013888888888865E-3</v>
      </c>
      <c r="BQ147" s="1">
        <f>Table1[[#This Row],[16 км_]]-Table1[[#Totals],[16 км_]]</f>
        <v>8.6226851851851777E-3</v>
      </c>
      <c r="BR147" s="1">
        <f>Table1[[#This Row],[18,5 км_]]-Table1[[#Totals],[18,5 км_]]</f>
        <v>9.2361111111111116E-3</v>
      </c>
      <c r="BS147" s="1">
        <f>Table1[[#This Row],[22,7 км_]]-Table1[[#Totals],[22,7 км_]]</f>
        <v>1.0208333333333333E-2</v>
      </c>
      <c r="BT147" s="1">
        <f>Table1[[#This Row],[38,7 км_]]-Table1[[#Totals],[38,7 км_]]</f>
        <v>1.4918981481481478E-2</v>
      </c>
      <c r="BU147" s="1">
        <f>Table1[[#This Row],[41,2 км_]]-Table1[[#Totals],[41,2 км_]]</f>
        <v>1.534722222222222E-2</v>
      </c>
      <c r="BV147" s="1">
        <f>Table1[[#This Row],[45,4 км_]]-Table1[[#Totals],[45,4 км_]]</f>
        <v>1.6643518518518516E-2</v>
      </c>
      <c r="BW147" s="1">
        <f>Table1[[#This Row],[48,2 км_]]-Table1[[#Totals],[48,2 км_]]</f>
        <v>1.7465277777777774E-2</v>
      </c>
      <c r="BX147" s="1">
        <f>Table1[[#This Row],[52,2 км_]]-Table1[[#Totals],[52,2 км_]]</f>
        <v>1.8749999999999989E-2</v>
      </c>
      <c r="BY147" s="1">
        <f>Table1[[#This Row],[61,4 км_]]-Table1[[#Totals],[61,4 км_]]</f>
        <v>2.212962962962961E-2</v>
      </c>
      <c r="BZ147" s="1">
        <f>Table1[[#This Row],[63,9 км_]]-Table1[[#Totals],[63,9 км_]]</f>
        <v>2.2743055555555558E-2</v>
      </c>
      <c r="CA147" s="1">
        <f>Table1[[#This Row],[68,1 км_]]-Table1[[#Totals],[68,1 км_]]</f>
        <v>2.4189814814814817E-2</v>
      </c>
      <c r="CB147" s="1">
        <f>Table1[[#This Row],[70,9 км_]]-Table1[[#Totals],[70,9 км_]]</f>
        <v>2.5092592592592583E-2</v>
      </c>
      <c r="CC147" s="1">
        <f>Table1[[#This Row],[74,9 км_]]-Table1[[#Totals],[74,9 км_]]</f>
        <v>2.6504629629629642E-2</v>
      </c>
      <c r="CD147" s="1">
        <f>Table1[[#This Row],[84,1 км_]]-Table1[[#Totals],[84,1 км_]]</f>
        <v>3.0451388888888903E-2</v>
      </c>
      <c r="CE147" s="1">
        <f>Table1[[#This Row],[86,6 км_]]-Table1[[#Totals],[86,6 км_]]</f>
        <v>3.1319444444444455E-2</v>
      </c>
      <c r="CF147" s="1">
        <f>Table1[[#This Row],[90 км_]]-Table1[[#Totals],[90 км_]]</f>
        <v>3.2500000000000001E-2</v>
      </c>
      <c r="CG147" s="1">
        <f>Table1[[#This Row],[T2]]-Table1[[#Totals],[T2]]</f>
        <v>3.2500000000000015E-2</v>
      </c>
      <c r="CH147" s="1">
        <f>Table1[[#This Row],[1 км_]]-Table1[[#Totals],[1 км_]]</f>
        <v>3.3715277777777802E-2</v>
      </c>
      <c r="CI147" s="1">
        <f>Table1[[#This Row],[3,5 км_]]-Table1[[#Totals],[3,5 км_]]</f>
        <v>3.7326388888888909E-2</v>
      </c>
      <c r="CJ147" s="1">
        <f>Table1[[#This Row],[6 км_]]-Table1[[#Totals],[6 км_]]</f>
        <v>4.0324074074074095E-2</v>
      </c>
      <c r="CK147" s="1">
        <f>Table1[[#This Row],[8,5 км_]]-Table1[[#Totals],[8,5 км_]]</f>
        <v>4.3969907407407416E-2</v>
      </c>
      <c r="CL147" s="1">
        <f>Table1[[#This Row],[10,5 км_]]-Table1[[#Totals],[10,5 км_]]</f>
        <v>4.6527777777777779E-2</v>
      </c>
      <c r="CM147" s="1">
        <f>Table1[[#This Row],[11,5 км_]]-Table1[[#Totals],[11,5 км_]]</f>
        <v>4.8657407407407399E-2</v>
      </c>
      <c r="CN147" s="1">
        <f>Table1[[#This Row],[14 км_]]-Table1[[#Totals],[14 км_]]</f>
        <v>5.4131944444444469E-2</v>
      </c>
      <c r="CO147" s="1">
        <f>Table1[[#This Row],[16,5 км_]]-Table1[[#Totals],[16,5 км_]]</f>
        <v>5.841435185185187E-2</v>
      </c>
      <c r="CP147" s="1">
        <f>Table1[[#This Row],[19 км_]]-Table1[[#Totals],[19 км_]]</f>
        <v>6.2881944444444449E-2</v>
      </c>
      <c r="CQ147" s="1">
        <f>Table1[[#This Row],[21,1 км_]]-Table1[[#Totals],[21,1 км_]]</f>
        <v>6.5706018518518539E-2</v>
      </c>
    </row>
    <row r="148" spans="1:95" x14ac:dyDescent="0.2">
      <c r="A148">
        <v>147</v>
      </c>
      <c r="B148">
        <v>93</v>
      </c>
      <c r="C148" t="s">
        <v>282</v>
      </c>
      <c r="D148" t="s">
        <v>125</v>
      </c>
      <c r="E148">
        <v>52</v>
      </c>
      <c r="F148" t="s">
        <v>41</v>
      </c>
      <c r="G148" t="s">
        <v>53</v>
      </c>
      <c r="H148" t="s">
        <v>73</v>
      </c>
      <c r="I148" s="1">
        <v>2.7268518518518515E-2</v>
      </c>
      <c r="J148" s="1">
        <v>2.9548611111111109E-2</v>
      </c>
      <c r="K148" s="1">
        <v>1.8599537037037036E-2</v>
      </c>
      <c r="L148" s="1">
        <f>SUM(Table1[[#This Row],[T1]],Table1[[#This Row],[16 км]])</f>
        <v>4.8148148148148148E-2</v>
      </c>
      <c r="M148" s="1">
        <v>2.1388888888888888E-2</v>
      </c>
      <c r="N148" s="1">
        <f>SUM(Table1[[#This Row],[T1]],Table1[[#This Row],[18,5 км]])</f>
        <v>5.0937499999999997E-2</v>
      </c>
      <c r="O148" s="1">
        <v>2.6226851851851852E-2</v>
      </c>
      <c r="P148" s="1">
        <f>SUM(Table1[[#This Row],[T1]],Table1[[#This Row],[22,7 км]])</f>
        <v>5.5775462962962957E-2</v>
      </c>
      <c r="Q148" s="1">
        <v>4.5162037037037035E-2</v>
      </c>
      <c r="R148" s="1">
        <f>SUM(Table1[[#This Row],[T1]],Table1[[#This Row],[38,7 км]])</f>
        <v>7.4710648148148151E-2</v>
      </c>
      <c r="S148" s="1">
        <v>4.7835648148148148E-2</v>
      </c>
      <c r="T148" s="1">
        <f>SUM(Table1[[#This Row],[T1]],Table1[[#This Row],[41,2 км]])</f>
        <v>7.7384259259259264E-2</v>
      </c>
      <c r="U148" s="1">
        <v>5.2916666666666667E-2</v>
      </c>
      <c r="V148" s="1">
        <f>SUM(Table1[[#This Row],[T1]],Table1[[#This Row],[45,4 км]])</f>
        <v>8.2465277777777776E-2</v>
      </c>
      <c r="W148" s="1">
        <v>5.6250000000000001E-2</v>
      </c>
      <c r="X148" s="1">
        <f>SUM(Table1[[#This Row],[T1]],Table1[[#This Row],[48,2 км]])</f>
        <v>8.5798611111111117E-2</v>
      </c>
      <c r="Y148" s="1">
        <v>6.1053240740740734E-2</v>
      </c>
      <c r="Z148" s="1">
        <f>SUM(Table1[[#This Row],[T1]],Table1[[#This Row],[52,2 км]])</f>
        <v>9.060185185185185E-2</v>
      </c>
      <c r="AA148" s="1">
        <v>7.3171296296296304E-2</v>
      </c>
      <c r="AB148" s="1">
        <f>SUM(Table1[[#This Row],[T1]],Table1[[#This Row],[61,4 км]])</f>
        <v>0.10271990740740741</v>
      </c>
      <c r="AC148" s="1">
        <v>7.5925925925925938E-2</v>
      </c>
      <c r="AD148" s="1">
        <f>SUM(Table1[[#This Row],[T1]],Table1[[#This Row],[63,9 км]])</f>
        <v>0.10547453703703705</v>
      </c>
      <c r="AE148" s="1">
        <v>8.1226851851851856E-2</v>
      </c>
      <c r="AF148" s="1">
        <f>SUM(Table1[[#This Row],[T1]],Table1[[#This Row],[68,1 км]])</f>
        <v>0.11077546296296296</v>
      </c>
      <c r="AG148" s="1">
        <v>8.4606481481481477E-2</v>
      </c>
      <c r="AH148" s="1">
        <f>SUM(Table1[[#This Row],[T1]],Table1[[#This Row],[70,9 км]])</f>
        <v>0.11415509259259259</v>
      </c>
      <c r="AI148" s="1">
        <v>8.9525462962962973E-2</v>
      </c>
      <c r="AJ148" s="1">
        <f>SUM(Table1[[#This Row],[T1]],Table1[[#This Row],[74,9 км]])</f>
        <v>0.11907407407407408</v>
      </c>
      <c r="AK148" s="1">
        <v>0.10189814814814814</v>
      </c>
      <c r="AL148" s="1">
        <f>SUM(Table1[[#This Row],[T1]],Table1[[#This Row],[84,1 км]])</f>
        <v>0.13144675925925925</v>
      </c>
      <c r="AM148" s="1">
        <v>0.10476851851851852</v>
      </c>
      <c r="AN148" s="1">
        <f>SUM(Table1[[#This Row],[T1]],Table1[[#This Row],[86,6 км]])</f>
        <v>0.13431712962962963</v>
      </c>
      <c r="AO148" s="1">
        <v>0.10805555555555556</v>
      </c>
      <c r="AP148" s="1">
        <f>SUM(Table1[[#This Row],[T1]],Table1[[#This Row],[90 км]])</f>
        <v>0.13760416666666667</v>
      </c>
      <c r="AQ148" s="1">
        <v>0.13760416666666667</v>
      </c>
      <c r="AR148" s="1">
        <v>0.14017361111111112</v>
      </c>
      <c r="AS148" s="1">
        <v>4.8148148148148152E-3</v>
      </c>
      <c r="AT148" s="1">
        <f>SUM(Table1[[#This Row],[T2]],Table1[[#This Row],[1 км]])</f>
        <v>0.14498842592592595</v>
      </c>
      <c r="AU148" s="1">
        <v>1.6238425925925924E-2</v>
      </c>
      <c r="AV148" s="1">
        <f>SUM(Table1[[#This Row],[T2]],Table1[[#This Row],[3,5 км]])</f>
        <v>0.15641203703703704</v>
      </c>
      <c r="AW148" s="1">
        <v>2.4525462962962968E-2</v>
      </c>
      <c r="AX148" s="1">
        <f>SUM(Table1[[#This Row],[T2]],Table1[[#This Row],[6 км]])</f>
        <v>0.16469907407407408</v>
      </c>
      <c r="AY148" s="1">
        <v>3.3599537037037039E-2</v>
      </c>
      <c r="AZ148" s="1">
        <f>SUM(Table1[[#This Row],[T2]],Table1[[#This Row],[8,5 км]])</f>
        <v>0.17377314814814815</v>
      </c>
      <c r="BA148" s="1">
        <v>4.0219907407407406E-2</v>
      </c>
      <c r="BB148" s="1">
        <f>SUM(Table1[[#This Row],[T2]],Table1[[#This Row],[10,5 км]])</f>
        <v>0.18039351851851854</v>
      </c>
      <c r="BC148" s="1">
        <v>4.9143518518518524E-2</v>
      </c>
      <c r="BD148" s="1">
        <f>SUM(Table1[[#This Row],[T2]],Table1[[#This Row],[11,5 км]])</f>
        <v>0.18931712962962965</v>
      </c>
      <c r="BE148" s="1">
        <v>6.1967592592592595E-2</v>
      </c>
      <c r="BF148" s="1">
        <f>SUM(Table1[[#This Row],[T2]],Table1[[#This Row],[14 км]])</f>
        <v>0.20214120370370373</v>
      </c>
      <c r="BG148" s="1">
        <v>7.329861111111112E-2</v>
      </c>
      <c r="BH148" s="1">
        <f>SUM(Table1[[#This Row],[T2]],Table1[[#This Row],[16,5 км]])</f>
        <v>0.21347222222222223</v>
      </c>
      <c r="BI148" s="1">
        <v>8.3599537037037042E-2</v>
      </c>
      <c r="BJ148" s="1">
        <f>SUM(Table1[[#This Row],[T2]],Table1[[#This Row],[19 км]])</f>
        <v>0.22377314814814817</v>
      </c>
      <c r="BK148" s="1">
        <v>9.1041666666666674E-2</v>
      </c>
      <c r="BL148" s="1">
        <f>SUM(Table1[[#This Row],[T2]],Table1[[#This Row],[Финиш]])</f>
        <v>0.23121527777777778</v>
      </c>
      <c r="BM148" s="1">
        <v>0.23121527777777776</v>
      </c>
      <c r="BN148" s="1">
        <v>0</v>
      </c>
      <c r="BO148" s="1">
        <f>Table1[[#This Row],[Плавание]]-Table1[[#Totals],[Плавание]]</f>
        <v>9.6643518518518476E-3</v>
      </c>
      <c r="BP148" s="1">
        <f>Table1[[#This Row],[T1]]-Table1[[#Totals],[T1]]</f>
        <v>1.0891203703703702E-2</v>
      </c>
      <c r="BQ148" s="1">
        <f>Table1[[#This Row],[16 км_]]-Table1[[#Totals],[16 км_]]</f>
        <v>1.2581018518518519E-2</v>
      </c>
      <c r="BR148" s="1">
        <f>Table1[[#This Row],[18,5 км_]]-Table1[[#Totals],[18,5 км_]]</f>
        <v>1.3020833333333329E-2</v>
      </c>
      <c r="BS148" s="1">
        <f>Table1[[#This Row],[22,7 км_]]-Table1[[#Totals],[22,7 км_]]</f>
        <v>1.3738425925925918E-2</v>
      </c>
      <c r="BT148" s="1">
        <f>Table1[[#This Row],[38,7 км_]]-Table1[[#Totals],[38,7 км_]]</f>
        <v>1.6122685185185184E-2</v>
      </c>
      <c r="BU148" s="1">
        <f>Table1[[#This Row],[41,2 км_]]-Table1[[#Totals],[41,2 км_]]</f>
        <v>1.6435185185185192E-2</v>
      </c>
      <c r="BV148" s="1">
        <f>Table1[[#This Row],[45,4 км_]]-Table1[[#Totals],[45,4 км_]]</f>
        <v>1.7303240740740744E-2</v>
      </c>
      <c r="BW148" s="1">
        <f>Table1[[#This Row],[48,2 км_]]-Table1[[#Totals],[48,2 км_]]</f>
        <v>1.7951388888888892E-2</v>
      </c>
      <c r="BX148" s="1">
        <f>Table1[[#This Row],[52,2 км_]]-Table1[[#Totals],[52,2 км_]]</f>
        <v>1.8784722222222217E-2</v>
      </c>
      <c r="BY148" s="1">
        <f>Table1[[#This Row],[61,4 км_]]-Table1[[#Totals],[61,4 км_]]</f>
        <v>2.0949074074074064E-2</v>
      </c>
      <c r="BZ148" s="1">
        <f>Table1[[#This Row],[63,9 км_]]-Table1[[#Totals],[63,9 км_]]</f>
        <v>2.130787037037038E-2</v>
      </c>
      <c r="CA148" s="1">
        <f>Table1[[#This Row],[68,1 км_]]-Table1[[#Totals],[68,1 км_]]</f>
        <v>2.2187500000000013E-2</v>
      </c>
      <c r="CB148" s="1">
        <f>Table1[[#This Row],[70,9 км_]]-Table1[[#Totals],[70,9 км_]]</f>
        <v>2.2685185185185183E-2</v>
      </c>
      <c r="CC148" s="1">
        <f>Table1[[#This Row],[74,9 км_]]-Table1[[#Totals],[74,9 км_]]</f>
        <v>2.3368055555555572E-2</v>
      </c>
      <c r="CD148" s="1">
        <f>Table1[[#This Row],[84,1 км_]]-Table1[[#Totals],[84,1 км_]]</f>
        <v>2.5127314814814811E-2</v>
      </c>
      <c r="CE148" s="1">
        <f>Table1[[#This Row],[86,6 км_]]-Table1[[#Totals],[86,6 км_]]</f>
        <v>2.5671296296296303E-2</v>
      </c>
      <c r="CF148" s="1">
        <f>Table1[[#This Row],[90 км_]]-Table1[[#Totals],[90 км_]]</f>
        <v>2.6249999999999996E-2</v>
      </c>
      <c r="CG148" s="1">
        <f>Table1[[#This Row],[T2]]-Table1[[#Totals],[T2]]</f>
        <v>2.7627314814814827E-2</v>
      </c>
      <c r="CH148" s="1">
        <f>Table1[[#This Row],[1 км_]]-Table1[[#Totals],[1 км_]]</f>
        <v>2.9131944444444474E-2</v>
      </c>
      <c r="CI148" s="1">
        <f>Table1[[#This Row],[3,5 км_]]-Table1[[#Totals],[3,5 км_]]</f>
        <v>3.2939814814814825E-2</v>
      </c>
      <c r="CJ148" s="1">
        <f>Table1[[#This Row],[6 км_]]-Table1[[#Totals],[6 км_]]</f>
        <v>3.5983796296296305E-2</v>
      </c>
      <c r="CK148" s="1">
        <f>Table1[[#This Row],[8,5 км_]]-Table1[[#Totals],[8,5 км_]]</f>
        <v>3.9363425925925927E-2</v>
      </c>
      <c r="CL148" s="1">
        <f>Table1[[#This Row],[10,5 км_]]-Table1[[#Totals],[10,5 км_]]</f>
        <v>4.2013888888888906E-2</v>
      </c>
      <c r="CM148" s="1">
        <f>Table1[[#This Row],[11,5 км_]]-Table1[[#Totals],[11,5 км_]]</f>
        <v>4.7546296296296309E-2</v>
      </c>
      <c r="CN148" s="1">
        <f>Table1[[#This Row],[14 км_]]-Table1[[#Totals],[14 км_]]</f>
        <v>5.2662037037037063E-2</v>
      </c>
      <c r="CO148" s="1">
        <f>Table1[[#This Row],[16,5 км_]]-Table1[[#Totals],[16,5 км_]]</f>
        <v>5.8472222222222231E-2</v>
      </c>
      <c r="CP148" s="1">
        <f>Table1[[#This Row],[19 км_]]-Table1[[#Totals],[19 км_]]</f>
        <v>6.2777777777777793E-2</v>
      </c>
      <c r="CQ148" s="1">
        <f>Table1[[#This Row],[21,1 км_]]-Table1[[#Totals],[21,1 км_]]</f>
        <v>6.5879629629629621E-2</v>
      </c>
    </row>
    <row r="149" spans="1:95" x14ac:dyDescent="0.2">
      <c r="A149">
        <v>148</v>
      </c>
      <c r="B149">
        <v>167</v>
      </c>
      <c r="C149" t="s">
        <v>283</v>
      </c>
      <c r="D149" t="s">
        <v>284</v>
      </c>
      <c r="E149">
        <v>33</v>
      </c>
      <c r="F149" t="s">
        <v>46</v>
      </c>
      <c r="G149" t="s">
        <v>53</v>
      </c>
      <c r="H149" t="s">
        <v>146</v>
      </c>
      <c r="I149" s="1">
        <v>2.6643518518518521E-2</v>
      </c>
      <c r="J149" s="1">
        <v>2.8449074074074075E-2</v>
      </c>
      <c r="K149" s="1">
        <v>2.193287037037037E-2</v>
      </c>
      <c r="L149" s="1">
        <f>SUM(Table1[[#This Row],[T1]],Table1[[#This Row],[16 км]])</f>
        <v>5.0381944444444444E-2</v>
      </c>
      <c r="M149" s="1">
        <v>2.5023148148148145E-2</v>
      </c>
      <c r="N149" s="1">
        <f>SUM(Table1[[#This Row],[T1]],Table1[[#This Row],[18,5 км]])</f>
        <v>5.347222222222222E-2</v>
      </c>
      <c r="O149" s="1">
        <v>3.0659722222222224E-2</v>
      </c>
      <c r="P149" s="1">
        <f>SUM(Table1[[#This Row],[T1]],Table1[[#This Row],[22,7 км]])</f>
        <v>5.9108796296296298E-2</v>
      </c>
      <c r="Q149" s="1">
        <v>5.3136574074074072E-2</v>
      </c>
      <c r="R149" s="1">
        <f>SUM(Table1[[#This Row],[T1]],Table1[[#This Row],[38,7 км]])</f>
        <v>8.1585648148148143E-2</v>
      </c>
      <c r="S149" s="1">
        <v>5.6238425925925928E-2</v>
      </c>
      <c r="T149" s="1">
        <f>SUM(Table1[[#This Row],[T1]],Table1[[#This Row],[41,2 км]])</f>
        <v>8.4687499999999999E-2</v>
      </c>
      <c r="U149" s="1">
        <v>6.2106481481481485E-2</v>
      </c>
      <c r="V149" s="1">
        <f>SUM(Table1[[#This Row],[T1]],Table1[[#This Row],[45,4 км]])</f>
        <v>9.0555555555555556E-2</v>
      </c>
      <c r="W149" s="1">
        <v>6.581018518518518E-2</v>
      </c>
      <c r="X149" s="1">
        <f>SUM(Table1[[#This Row],[T1]],Table1[[#This Row],[48,2 км]])</f>
        <v>9.4259259259259251E-2</v>
      </c>
      <c r="Y149" s="1">
        <v>7.1145833333333339E-2</v>
      </c>
      <c r="Z149" s="1">
        <f>SUM(Table1[[#This Row],[T1]],Table1[[#This Row],[52,2 км]])</f>
        <v>9.959490740740741E-2</v>
      </c>
      <c r="AA149" s="1">
        <v>8.4664351851851852E-2</v>
      </c>
      <c r="AB149" s="1">
        <f>SUM(Table1[[#This Row],[T1]],Table1[[#This Row],[61,4 км]])</f>
        <v>0.11311342592592592</v>
      </c>
      <c r="AC149" s="1">
        <v>8.7777777777777774E-2</v>
      </c>
      <c r="AD149" s="1">
        <f>SUM(Table1[[#This Row],[T1]],Table1[[#This Row],[63,9 км]])</f>
        <v>0.11622685185185185</v>
      </c>
      <c r="AE149" s="1">
        <v>9.3622685185185184E-2</v>
      </c>
      <c r="AF149" s="1">
        <f>SUM(Table1[[#This Row],[T1]],Table1[[#This Row],[68,1 км]])</f>
        <v>0.12207175925925925</v>
      </c>
      <c r="AG149" s="1">
        <v>9.734953703703704E-2</v>
      </c>
      <c r="AH149" s="1">
        <f>SUM(Table1[[#This Row],[T1]],Table1[[#This Row],[70,9 км]])</f>
        <v>0.12579861111111112</v>
      </c>
      <c r="AI149" s="1">
        <v>0.10269675925925925</v>
      </c>
      <c r="AJ149" s="1">
        <f>SUM(Table1[[#This Row],[T1]],Table1[[#This Row],[74,9 км]])</f>
        <v>0.13114583333333332</v>
      </c>
      <c r="AK149" s="1">
        <v>0.11636574074074074</v>
      </c>
      <c r="AL149" s="1">
        <f>SUM(Table1[[#This Row],[T1]],Table1[[#This Row],[84,1 км]])</f>
        <v>0.14481481481481481</v>
      </c>
      <c r="AM149" s="1">
        <v>0.11953703703703704</v>
      </c>
      <c r="AN149" s="1">
        <f>SUM(Table1[[#This Row],[T1]],Table1[[#This Row],[86,6 км]])</f>
        <v>0.14798611111111112</v>
      </c>
      <c r="AO149" s="1">
        <v>0.12341435185185186</v>
      </c>
      <c r="AP149" s="1">
        <f>SUM(Table1[[#This Row],[T1]],Table1[[#This Row],[90 км]])</f>
        <v>0.15186342592592594</v>
      </c>
      <c r="AQ149" s="1">
        <v>0.15186342592592592</v>
      </c>
      <c r="AR149" s="1">
        <v>0.15331018518518519</v>
      </c>
      <c r="AS149" s="1">
        <v>5.0000000000000001E-3</v>
      </c>
      <c r="AT149" s="1">
        <f>SUM(Table1[[#This Row],[T2]],Table1[[#This Row],[1 км]])</f>
        <v>0.15831018518518519</v>
      </c>
      <c r="AU149" s="1">
        <v>1.6168981481481482E-2</v>
      </c>
      <c r="AV149" s="1">
        <f>SUM(Table1[[#This Row],[T2]],Table1[[#This Row],[3,5 км]])</f>
        <v>0.16947916666666668</v>
      </c>
      <c r="AW149" s="1">
        <v>2.4282407407407409E-2</v>
      </c>
      <c r="AX149" s="1">
        <f>SUM(Table1[[#This Row],[T2]],Table1[[#This Row],[6 км]])</f>
        <v>0.17759259259259261</v>
      </c>
      <c r="AY149" s="1">
        <v>3.2893518518518523E-2</v>
      </c>
      <c r="AZ149" s="1">
        <f>SUM(Table1[[#This Row],[T2]],Table1[[#This Row],[8,5 км]])</f>
        <v>0.1862037037037037</v>
      </c>
      <c r="BA149" s="1">
        <v>3.8831018518518515E-2</v>
      </c>
      <c r="BB149" s="1">
        <f>SUM(Table1[[#This Row],[T2]],Table1[[#This Row],[10,5 км]])</f>
        <v>0.19214120370370369</v>
      </c>
      <c r="BC149" s="1">
        <v>4.3912037037037034E-2</v>
      </c>
      <c r="BD149" s="1">
        <f>SUM(Table1[[#This Row],[T2]],Table1[[#This Row],[11,5 км]])</f>
        <v>0.19722222222222222</v>
      </c>
      <c r="BE149" s="1">
        <v>5.5659722222222228E-2</v>
      </c>
      <c r="BF149" s="1">
        <f>SUM(Table1[[#This Row],[T2]],Table1[[#This Row],[14 км]])</f>
        <v>0.20896990740740742</v>
      </c>
      <c r="BG149" s="1">
        <v>6.3888888888888884E-2</v>
      </c>
      <c r="BH149" s="1">
        <f>SUM(Table1[[#This Row],[T2]],Table1[[#This Row],[16,5 км]])</f>
        <v>0.21719907407407407</v>
      </c>
      <c r="BI149" s="1">
        <v>7.2592592592592597E-2</v>
      </c>
      <c r="BJ149" s="1">
        <f>SUM(Table1[[#This Row],[T2]],Table1[[#This Row],[19 км]])</f>
        <v>0.22590277777777779</v>
      </c>
      <c r="BK149" s="1">
        <v>7.8599537037037037E-2</v>
      </c>
      <c r="BL149" s="1">
        <f>SUM(Table1[[#This Row],[T2]],Table1[[#This Row],[Финиш]])</f>
        <v>0.23190972222222223</v>
      </c>
      <c r="BM149" s="1">
        <v>0.23190972222222225</v>
      </c>
      <c r="BN149" s="1">
        <v>0</v>
      </c>
      <c r="BO149" s="1">
        <f>Table1[[#This Row],[Плавание]]-Table1[[#Totals],[Плавание]]</f>
        <v>9.039351851851854E-3</v>
      </c>
      <c r="BP149" s="1">
        <f>Table1[[#This Row],[T1]]-Table1[[#Totals],[T1]]</f>
        <v>9.7916666666666673E-3</v>
      </c>
      <c r="BQ149" s="1">
        <f>Table1[[#This Row],[16 км_]]-Table1[[#Totals],[16 км_]]</f>
        <v>1.4814814814814815E-2</v>
      </c>
      <c r="BR149" s="1">
        <f>Table1[[#This Row],[18,5 км_]]-Table1[[#Totals],[18,5 км_]]</f>
        <v>1.5555555555555552E-2</v>
      </c>
      <c r="BS149" s="1">
        <f>Table1[[#This Row],[22,7 км_]]-Table1[[#Totals],[22,7 км_]]</f>
        <v>1.7071759259259259E-2</v>
      </c>
      <c r="BT149" s="1">
        <f>Table1[[#This Row],[38,7 км_]]-Table1[[#Totals],[38,7 км_]]</f>
        <v>2.2997685185185177E-2</v>
      </c>
      <c r="BU149" s="1">
        <f>Table1[[#This Row],[41,2 км_]]-Table1[[#Totals],[41,2 км_]]</f>
        <v>2.3738425925925927E-2</v>
      </c>
      <c r="BV149" s="1">
        <f>Table1[[#This Row],[45,4 км_]]-Table1[[#Totals],[45,4 км_]]</f>
        <v>2.5393518518518524E-2</v>
      </c>
      <c r="BW149" s="1">
        <f>Table1[[#This Row],[48,2 км_]]-Table1[[#Totals],[48,2 км_]]</f>
        <v>2.6412037037037026E-2</v>
      </c>
      <c r="BX149" s="1">
        <f>Table1[[#This Row],[52,2 км_]]-Table1[[#Totals],[52,2 км_]]</f>
        <v>2.7777777777777776E-2</v>
      </c>
      <c r="BY149" s="1">
        <f>Table1[[#This Row],[61,4 км_]]-Table1[[#Totals],[61,4 км_]]</f>
        <v>3.1342592592592575E-2</v>
      </c>
      <c r="BZ149" s="1">
        <f>Table1[[#This Row],[63,9 км_]]-Table1[[#Totals],[63,9 км_]]</f>
        <v>3.2060185185185178E-2</v>
      </c>
      <c r="CA149" s="1">
        <f>Table1[[#This Row],[68,1 км_]]-Table1[[#Totals],[68,1 км_]]</f>
        <v>3.3483796296296303E-2</v>
      </c>
      <c r="CB149" s="1">
        <f>Table1[[#This Row],[70,9 км_]]-Table1[[#Totals],[70,9 км_]]</f>
        <v>3.4328703703703722E-2</v>
      </c>
      <c r="CC149" s="1">
        <f>Table1[[#This Row],[74,9 км_]]-Table1[[#Totals],[74,9 км_]]</f>
        <v>3.5439814814814813E-2</v>
      </c>
      <c r="CD149" s="1">
        <f>Table1[[#This Row],[84,1 км_]]-Table1[[#Totals],[84,1 км_]]</f>
        <v>3.8495370370370374E-2</v>
      </c>
      <c r="CE149" s="1">
        <f>Table1[[#This Row],[86,6 км_]]-Table1[[#Totals],[86,6 км_]]</f>
        <v>3.9340277777777793E-2</v>
      </c>
      <c r="CF149" s="1">
        <f>Table1[[#This Row],[90 км_]]-Table1[[#Totals],[90 км_]]</f>
        <v>4.0509259259259273E-2</v>
      </c>
      <c r="CG149" s="1">
        <f>Table1[[#This Row],[T2]]-Table1[[#Totals],[T2]]</f>
        <v>4.0763888888888891E-2</v>
      </c>
      <c r="CH149" s="1">
        <f>Table1[[#This Row],[1 км_]]-Table1[[#Totals],[1 км_]]</f>
        <v>4.2453703703703716E-2</v>
      </c>
      <c r="CI149" s="1">
        <f>Table1[[#This Row],[3,5 км_]]-Table1[[#Totals],[3,5 км_]]</f>
        <v>4.6006944444444461E-2</v>
      </c>
      <c r="CJ149" s="1">
        <f>Table1[[#This Row],[6 км_]]-Table1[[#Totals],[6 км_]]</f>
        <v>4.8877314814814832E-2</v>
      </c>
      <c r="CK149" s="1">
        <f>Table1[[#This Row],[8,5 км_]]-Table1[[#Totals],[8,5 км_]]</f>
        <v>5.1793981481481483E-2</v>
      </c>
      <c r="CL149" s="1">
        <f>Table1[[#This Row],[10,5 км_]]-Table1[[#Totals],[10,5 км_]]</f>
        <v>5.3761574074074059E-2</v>
      </c>
      <c r="CM149" s="1">
        <f>Table1[[#This Row],[11,5 км_]]-Table1[[#Totals],[11,5 км_]]</f>
        <v>5.545138888888887E-2</v>
      </c>
      <c r="CN149" s="1">
        <f>Table1[[#This Row],[14 км_]]-Table1[[#Totals],[14 км_]]</f>
        <v>5.9490740740740761E-2</v>
      </c>
      <c r="CO149" s="1">
        <f>Table1[[#This Row],[16,5 км_]]-Table1[[#Totals],[16,5 км_]]</f>
        <v>6.2199074074074073E-2</v>
      </c>
      <c r="CP149" s="1">
        <f>Table1[[#This Row],[19 км_]]-Table1[[#Totals],[19 км_]]</f>
        <v>6.4907407407407414E-2</v>
      </c>
      <c r="CQ149" s="1">
        <f>Table1[[#This Row],[21,1 км_]]-Table1[[#Totals],[21,1 км_]]</f>
        <v>6.6574074074074063E-2</v>
      </c>
    </row>
    <row r="150" spans="1:95" x14ac:dyDescent="0.2">
      <c r="A150">
        <v>149</v>
      </c>
      <c r="B150">
        <v>53</v>
      </c>
      <c r="C150" t="s">
        <v>285</v>
      </c>
      <c r="D150" t="s">
        <v>159</v>
      </c>
      <c r="E150">
        <v>37</v>
      </c>
      <c r="F150" t="s">
        <v>41</v>
      </c>
      <c r="G150" t="s">
        <v>53</v>
      </c>
      <c r="H150" t="s">
        <v>62</v>
      </c>
      <c r="I150" s="1">
        <v>3.096064814814815E-2</v>
      </c>
      <c r="J150" s="1">
        <v>3.3055555555555553E-2</v>
      </c>
      <c r="K150" s="1">
        <v>2.1203703703703707E-2</v>
      </c>
      <c r="L150" s="1">
        <f>SUM(Table1[[#This Row],[T1]],Table1[[#This Row],[16 км]])</f>
        <v>5.4259259259259257E-2</v>
      </c>
      <c r="M150" s="1">
        <v>2.4166666666666666E-2</v>
      </c>
      <c r="N150" s="1">
        <f>SUM(Table1[[#This Row],[T1]],Table1[[#This Row],[18,5 км]])</f>
        <v>5.7222222222222216E-2</v>
      </c>
      <c r="O150" s="1">
        <v>2.9363425925925921E-2</v>
      </c>
      <c r="P150" s="1">
        <f>SUM(Table1[[#This Row],[T1]],Table1[[#This Row],[22,7 км]])</f>
        <v>6.2418981481481478E-2</v>
      </c>
      <c r="Q150" s="1">
        <v>5.0486111111111114E-2</v>
      </c>
      <c r="R150" s="1">
        <f>SUM(Table1[[#This Row],[T1]],Table1[[#This Row],[38,7 км]])</f>
        <v>8.3541666666666667E-2</v>
      </c>
      <c r="S150" s="1">
        <v>5.3449074074074072E-2</v>
      </c>
      <c r="T150" s="1">
        <f>SUM(Table1[[#This Row],[T1]],Table1[[#This Row],[41,2 км]])</f>
        <v>8.6504629629629626E-2</v>
      </c>
      <c r="U150" s="1">
        <v>5.8900462962962967E-2</v>
      </c>
      <c r="V150" s="1">
        <f>SUM(Table1[[#This Row],[T1]],Table1[[#This Row],[45,4 км]])</f>
        <v>9.195601851851852E-2</v>
      </c>
      <c r="W150" s="1">
        <v>6.2407407407407411E-2</v>
      </c>
      <c r="X150" s="1">
        <f>SUM(Table1[[#This Row],[T1]],Table1[[#This Row],[48,2 км]])</f>
        <v>9.5462962962962972E-2</v>
      </c>
      <c r="Y150" s="1">
        <v>6.7581018518518512E-2</v>
      </c>
      <c r="Z150" s="1">
        <f>SUM(Table1[[#This Row],[T1]],Table1[[#This Row],[52,2 км]])</f>
        <v>0.10063657407407406</v>
      </c>
      <c r="AA150" s="1">
        <v>7.9965277777777774E-2</v>
      </c>
      <c r="AB150" s="1">
        <f>SUM(Table1[[#This Row],[T1]],Table1[[#This Row],[61,4 км]])</f>
        <v>0.11302083333333332</v>
      </c>
      <c r="AC150" s="1">
        <v>8.2916666666666666E-2</v>
      </c>
      <c r="AD150" s="1">
        <f>SUM(Table1[[#This Row],[T1]],Table1[[#This Row],[63,9 км]])</f>
        <v>0.11597222222222223</v>
      </c>
      <c r="AE150" s="1">
        <v>8.8391203703703694E-2</v>
      </c>
      <c r="AF150" s="1">
        <f>SUM(Table1[[#This Row],[T1]],Table1[[#This Row],[68,1 км]])</f>
        <v>0.12144675925925924</v>
      </c>
      <c r="AG150" s="1">
        <v>9.1828703703703704E-2</v>
      </c>
      <c r="AH150" s="1">
        <f>SUM(Table1[[#This Row],[T1]],Table1[[#This Row],[70,9 км]])</f>
        <v>0.12488425925925925</v>
      </c>
      <c r="AI150" s="1">
        <v>9.6909722222222217E-2</v>
      </c>
      <c r="AJ150" s="1">
        <f>SUM(Table1[[#This Row],[T1]],Table1[[#This Row],[74,9 км]])</f>
        <v>0.12996527777777778</v>
      </c>
      <c r="AK150" s="1">
        <v>0.10996527777777777</v>
      </c>
      <c r="AL150" s="1">
        <f>SUM(Table1[[#This Row],[T1]],Table1[[#This Row],[84,1 км]])</f>
        <v>0.14302083333333332</v>
      </c>
      <c r="AM150" s="1">
        <v>0.11298611111111112</v>
      </c>
      <c r="AN150" s="1">
        <f>SUM(Table1[[#This Row],[T1]],Table1[[#This Row],[86,6 км]])</f>
        <v>0.14604166666666668</v>
      </c>
      <c r="AO150" s="1">
        <v>0.11651620370370371</v>
      </c>
      <c r="AP150" s="1">
        <f>SUM(Table1[[#This Row],[T1]],Table1[[#This Row],[90 км]])</f>
        <v>0.14957175925925925</v>
      </c>
      <c r="AQ150" s="1">
        <v>0.14957175925925925</v>
      </c>
      <c r="AR150" s="1">
        <v>0.15108796296296298</v>
      </c>
      <c r="AS150" s="1">
        <v>6.0648148148148145E-3</v>
      </c>
      <c r="AT150" s="1">
        <f>SUM(Table1[[#This Row],[T2]],Table1[[#This Row],[1 км]])</f>
        <v>0.15715277777777781</v>
      </c>
      <c r="AU150" s="1">
        <v>1.7534722222222222E-2</v>
      </c>
      <c r="AV150" s="1">
        <f>SUM(Table1[[#This Row],[T2]],Table1[[#This Row],[3,5 км]])</f>
        <v>0.16862268518518519</v>
      </c>
      <c r="AW150" s="1">
        <v>2.5798611111111109E-2</v>
      </c>
      <c r="AX150" s="1">
        <f>SUM(Table1[[#This Row],[T2]],Table1[[#This Row],[6 км]])</f>
        <v>0.1768865740740741</v>
      </c>
      <c r="AY150" s="1">
        <v>3.4548611111111113E-2</v>
      </c>
      <c r="AZ150" s="1">
        <f>SUM(Table1[[#This Row],[T2]],Table1[[#This Row],[8,5 км]])</f>
        <v>0.18563657407407408</v>
      </c>
      <c r="BA150" s="1">
        <v>4.0659722222222222E-2</v>
      </c>
      <c r="BB150" s="1">
        <f>SUM(Table1[[#This Row],[T2]],Table1[[#This Row],[10,5 км]])</f>
        <v>0.1917476851851852</v>
      </c>
      <c r="BC150" s="1">
        <v>4.5925925925925926E-2</v>
      </c>
      <c r="BD150" s="1">
        <f>SUM(Table1[[#This Row],[T2]],Table1[[#This Row],[11,5 км]])</f>
        <v>0.19701388888888891</v>
      </c>
      <c r="BE150" s="1">
        <v>5.800925925925926E-2</v>
      </c>
      <c r="BF150" s="1">
        <f>SUM(Table1[[#This Row],[T2]],Table1[[#This Row],[14 км]])</f>
        <v>0.20909722222222224</v>
      </c>
      <c r="BG150" s="1">
        <v>6.6562500000000011E-2</v>
      </c>
      <c r="BH150" s="1">
        <f>SUM(Table1[[#This Row],[T2]],Table1[[#This Row],[16,5 км]])</f>
        <v>0.21765046296296298</v>
      </c>
      <c r="BI150" s="1">
        <v>7.5578703703703703E-2</v>
      </c>
      <c r="BJ150" s="1">
        <f>SUM(Table1[[#This Row],[T2]],Table1[[#This Row],[19 км]])</f>
        <v>0.22666666666666668</v>
      </c>
      <c r="BK150" s="1">
        <v>8.1863425925925923E-2</v>
      </c>
      <c r="BL150" s="1">
        <f>SUM(Table1[[#This Row],[T2]],Table1[[#This Row],[Финиш]])</f>
        <v>0.23295138888888889</v>
      </c>
      <c r="BM150" s="1">
        <v>0.23293981481481482</v>
      </c>
      <c r="BN150" s="1">
        <v>0</v>
      </c>
      <c r="BO150" s="1">
        <f>Table1[[#This Row],[Плавание]]-Table1[[#Totals],[Плавание]]</f>
        <v>1.3356481481481483E-2</v>
      </c>
      <c r="BP150" s="1">
        <f>Table1[[#This Row],[T1]]-Table1[[#Totals],[T1]]</f>
        <v>1.4398148148148146E-2</v>
      </c>
      <c r="BQ150" s="1">
        <f>Table1[[#This Row],[16 км_]]-Table1[[#Totals],[16 км_]]</f>
        <v>1.8692129629629628E-2</v>
      </c>
      <c r="BR150" s="1">
        <f>Table1[[#This Row],[18,5 км_]]-Table1[[#Totals],[18,5 км_]]</f>
        <v>1.9305555555555548E-2</v>
      </c>
      <c r="BS150" s="1">
        <f>Table1[[#This Row],[22,7 км_]]-Table1[[#Totals],[22,7 км_]]</f>
        <v>2.0381944444444439E-2</v>
      </c>
      <c r="BT150" s="1">
        <f>Table1[[#This Row],[38,7 км_]]-Table1[[#Totals],[38,7 км_]]</f>
        <v>2.49537037037037E-2</v>
      </c>
      <c r="BU150" s="1">
        <f>Table1[[#This Row],[41,2 км_]]-Table1[[#Totals],[41,2 км_]]</f>
        <v>2.5555555555555554E-2</v>
      </c>
      <c r="BV150" s="1">
        <f>Table1[[#This Row],[45,4 км_]]-Table1[[#Totals],[45,4 км_]]</f>
        <v>2.6793981481481488E-2</v>
      </c>
      <c r="BW150" s="1">
        <f>Table1[[#This Row],[48,2 км_]]-Table1[[#Totals],[48,2 км_]]</f>
        <v>2.7615740740740746E-2</v>
      </c>
      <c r="BX150" s="1">
        <f>Table1[[#This Row],[52,2 км_]]-Table1[[#Totals],[52,2 км_]]</f>
        <v>2.8819444444444425E-2</v>
      </c>
      <c r="BY150" s="1">
        <f>Table1[[#This Row],[61,4 км_]]-Table1[[#Totals],[61,4 км_]]</f>
        <v>3.1249999999999972E-2</v>
      </c>
      <c r="BZ150" s="1">
        <f>Table1[[#This Row],[63,9 км_]]-Table1[[#Totals],[63,9 км_]]</f>
        <v>3.1805555555555559E-2</v>
      </c>
      <c r="CA150" s="1">
        <f>Table1[[#This Row],[68,1 км_]]-Table1[[#Totals],[68,1 км_]]</f>
        <v>3.2858796296296289E-2</v>
      </c>
      <c r="CB150" s="1">
        <f>Table1[[#This Row],[70,9 км_]]-Table1[[#Totals],[70,9 км_]]</f>
        <v>3.3414351851851848E-2</v>
      </c>
      <c r="CC150" s="1">
        <f>Table1[[#This Row],[74,9 км_]]-Table1[[#Totals],[74,9 км_]]</f>
        <v>3.4259259259259267E-2</v>
      </c>
      <c r="CD150" s="1">
        <f>Table1[[#This Row],[84,1 км_]]-Table1[[#Totals],[84,1 км_]]</f>
        <v>3.6701388888888881E-2</v>
      </c>
      <c r="CE150" s="1">
        <f>Table1[[#This Row],[86,6 км_]]-Table1[[#Totals],[86,6 км_]]</f>
        <v>3.739583333333335E-2</v>
      </c>
      <c r="CF150" s="1">
        <f>Table1[[#This Row],[90 км_]]-Table1[[#Totals],[90 км_]]</f>
        <v>3.8217592592592581E-2</v>
      </c>
      <c r="CG150" s="1">
        <f>Table1[[#This Row],[T2]]-Table1[[#Totals],[T2]]</f>
        <v>3.8541666666666682E-2</v>
      </c>
      <c r="CH150" s="1">
        <f>Table1[[#This Row],[1 км_]]-Table1[[#Totals],[1 км_]]</f>
        <v>4.1296296296296331E-2</v>
      </c>
      <c r="CI150" s="1">
        <f>Table1[[#This Row],[3,5 км_]]-Table1[[#Totals],[3,5 км_]]</f>
        <v>4.5150462962962976E-2</v>
      </c>
      <c r="CJ150" s="1">
        <f>Table1[[#This Row],[6 км_]]-Table1[[#Totals],[6 км_]]</f>
        <v>4.8171296296296323E-2</v>
      </c>
      <c r="CK150" s="1">
        <f>Table1[[#This Row],[8,5 км_]]-Table1[[#Totals],[8,5 км_]]</f>
        <v>5.1226851851851857E-2</v>
      </c>
      <c r="CL150" s="1">
        <f>Table1[[#This Row],[10,5 км_]]-Table1[[#Totals],[10,5 км_]]</f>
        <v>5.3368055555555571E-2</v>
      </c>
      <c r="CM150" s="1">
        <f>Table1[[#This Row],[11,5 км_]]-Table1[[#Totals],[11,5 км_]]</f>
        <v>5.5243055555555559E-2</v>
      </c>
      <c r="CN150" s="1">
        <f>Table1[[#This Row],[14 км_]]-Table1[[#Totals],[14 км_]]</f>
        <v>5.9618055555555577E-2</v>
      </c>
      <c r="CO150" s="1">
        <f>Table1[[#This Row],[16,5 км_]]-Table1[[#Totals],[16,5 км_]]</f>
        <v>6.2650462962962977E-2</v>
      </c>
      <c r="CP150" s="1">
        <f>Table1[[#This Row],[19 км_]]-Table1[[#Totals],[19 км_]]</f>
        <v>6.5671296296296311E-2</v>
      </c>
      <c r="CQ150" s="1">
        <f>Table1[[#This Row],[21,1 км_]]-Table1[[#Totals],[21,1 км_]]</f>
        <v>6.7615740740740726E-2</v>
      </c>
    </row>
    <row r="151" spans="1:95" x14ac:dyDescent="0.2">
      <c r="A151">
        <v>150</v>
      </c>
      <c r="B151">
        <v>112</v>
      </c>
      <c r="C151" t="s">
        <v>286</v>
      </c>
      <c r="D151" t="s">
        <v>227</v>
      </c>
      <c r="E151">
        <v>38</v>
      </c>
      <c r="F151" t="s">
        <v>41</v>
      </c>
      <c r="G151" t="s">
        <v>50</v>
      </c>
      <c r="H151" t="s">
        <v>62</v>
      </c>
      <c r="I151" s="1">
        <v>2.8518518518518523E-2</v>
      </c>
      <c r="J151" s="1">
        <v>3.0578703703703702E-2</v>
      </c>
      <c r="K151" s="1">
        <v>2.1030092592592597E-2</v>
      </c>
      <c r="L151" s="1">
        <f>SUM(Table1[[#This Row],[T1]],Table1[[#This Row],[16 км]])</f>
        <v>5.1608796296296298E-2</v>
      </c>
      <c r="M151" s="1">
        <v>2.4074074074074071E-2</v>
      </c>
      <c r="N151" s="1">
        <f>SUM(Table1[[#This Row],[T1]],Table1[[#This Row],[18,5 км]])</f>
        <v>5.4652777777777772E-2</v>
      </c>
      <c r="O151" s="1">
        <v>2.9317129629629634E-2</v>
      </c>
      <c r="P151" s="1">
        <f>SUM(Table1[[#This Row],[T1]],Table1[[#This Row],[22,7 км]])</f>
        <v>5.9895833333333336E-2</v>
      </c>
      <c r="Q151" s="1">
        <v>5.019675925925926E-2</v>
      </c>
      <c r="R151" s="1">
        <f>SUM(Table1[[#This Row],[T1]],Table1[[#This Row],[38,7 км]])</f>
        <v>8.0775462962962966E-2</v>
      </c>
      <c r="S151" s="1">
        <v>5.3148148148148146E-2</v>
      </c>
      <c r="T151" s="1">
        <f>SUM(Table1[[#This Row],[T1]],Table1[[#This Row],[41,2 км]])</f>
        <v>8.3726851851851844E-2</v>
      </c>
      <c r="U151" s="1">
        <v>5.8530092592592592E-2</v>
      </c>
      <c r="V151" s="1">
        <f>SUM(Table1[[#This Row],[T1]],Table1[[#This Row],[45,4 км]])</f>
        <v>8.9108796296296297E-2</v>
      </c>
      <c r="W151" s="1">
        <v>6.2025462962962963E-2</v>
      </c>
      <c r="X151" s="1">
        <f>SUM(Table1[[#This Row],[T1]],Table1[[#This Row],[48,2 км]])</f>
        <v>9.2604166666666668E-2</v>
      </c>
      <c r="Y151" s="1">
        <v>6.7175925925925931E-2</v>
      </c>
      <c r="Z151" s="1">
        <f>SUM(Table1[[#This Row],[T1]],Table1[[#This Row],[52,2 км]])</f>
        <v>9.7754629629629636E-2</v>
      </c>
      <c r="AA151" s="1">
        <v>7.9884259259259252E-2</v>
      </c>
      <c r="AB151" s="1">
        <f>SUM(Table1[[#This Row],[T1]],Table1[[#This Row],[61,4 км]])</f>
        <v>0.11046296296296296</v>
      </c>
      <c r="AC151" s="1">
        <v>8.2847222222222225E-2</v>
      </c>
      <c r="AD151" s="1">
        <f>SUM(Table1[[#This Row],[T1]],Table1[[#This Row],[63,9 км]])</f>
        <v>0.11342592592592593</v>
      </c>
      <c r="AE151" s="1">
        <v>8.8287037037037039E-2</v>
      </c>
      <c r="AF151" s="1">
        <f>SUM(Table1[[#This Row],[T1]],Table1[[#This Row],[68,1 км]])</f>
        <v>0.11886574074074074</v>
      </c>
      <c r="AG151" s="1">
        <v>9.1770833333333343E-2</v>
      </c>
      <c r="AH151" s="1">
        <f>SUM(Table1[[#This Row],[T1]],Table1[[#This Row],[70,9 км]])</f>
        <v>0.12234953703703705</v>
      </c>
      <c r="AI151" s="1">
        <v>9.6863425925925936E-2</v>
      </c>
      <c r="AJ151" s="1">
        <f>SUM(Table1[[#This Row],[T1]],Table1[[#This Row],[74,9 км]])</f>
        <v>0.12744212962962964</v>
      </c>
      <c r="AK151" s="1">
        <v>0.11024305555555557</v>
      </c>
      <c r="AL151" s="1">
        <f>SUM(Table1[[#This Row],[T1]],Table1[[#This Row],[84,1 км]])</f>
        <v>0.14082175925925927</v>
      </c>
      <c r="AM151" s="1">
        <v>0.11334490740740739</v>
      </c>
      <c r="AN151" s="1">
        <f>SUM(Table1[[#This Row],[T1]],Table1[[#This Row],[86,6 км]])</f>
        <v>0.1439236111111111</v>
      </c>
      <c r="AO151" s="1">
        <v>0.11703703703703704</v>
      </c>
      <c r="AP151" s="1">
        <f>SUM(Table1[[#This Row],[T1]],Table1[[#This Row],[90 км]])</f>
        <v>0.14761574074074074</v>
      </c>
      <c r="AQ151" s="1">
        <v>0.14761574074074074</v>
      </c>
      <c r="AR151" s="1">
        <v>0.14907407407407405</v>
      </c>
      <c r="AS151" s="1">
        <v>4.9537037037037041E-3</v>
      </c>
      <c r="AT151" s="1">
        <f>SUM(Table1[[#This Row],[T2]],Table1[[#This Row],[1 км]])</f>
        <v>0.15402777777777776</v>
      </c>
      <c r="AU151" s="1">
        <v>1.6469907407407405E-2</v>
      </c>
      <c r="AV151" s="1">
        <f>SUM(Table1[[#This Row],[T2]],Table1[[#This Row],[3,5 км]])</f>
        <v>0.16554398148148147</v>
      </c>
      <c r="AW151" s="1">
        <v>2.494212962962963E-2</v>
      </c>
      <c r="AX151" s="1">
        <f>SUM(Table1[[#This Row],[T2]],Table1[[#This Row],[6 км]])</f>
        <v>0.17401620370370369</v>
      </c>
      <c r="AY151" s="1">
        <v>3.4050925925925922E-2</v>
      </c>
      <c r="AZ151" s="1">
        <f>SUM(Table1[[#This Row],[T2]],Table1[[#This Row],[8,5 км]])</f>
        <v>0.18312499999999998</v>
      </c>
      <c r="BA151" s="1">
        <v>4.0312499999999994E-2</v>
      </c>
      <c r="BB151" s="1">
        <f>SUM(Table1[[#This Row],[T2]],Table1[[#This Row],[10,5 км]])</f>
        <v>0.18938657407407405</v>
      </c>
      <c r="BC151" s="1">
        <v>4.5740740740740742E-2</v>
      </c>
      <c r="BD151" s="1">
        <f>SUM(Table1[[#This Row],[T2]],Table1[[#This Row],[11,5 км]])</f>
        <v>0.1948148148148148</v>
      </c>
      <c r="BE151" s="1">
        <v>5.8275462962962966E-2</v>
      </c>
      <c r="BF151" s="1">
        <f>SUM(Table1[[#This Row],[T2]],Table1[[#This Row],[14 км]])</f>
        <v>0.20734953703703701</v>
      </c>
      <c r="BG151" s="1">
        <v>6.7523148148148152E-2</v>
      </c>
      <c r="BH151" s="1">
        <f>SUM(Table1[[#This Row],[T2]],Table1[[#This Row],[16,5 км]])</f>
        <v>0.21659722222222222</v>
      </c>
      <c r="BI151" s="1">
        <v>7.767361111111111E-2</v>
      </c>
      <c r="BJ151" s="1">
        <f>SUM(Table1[[#This Row],[T2]],Table1[[#This Row],[19 км]])</f>
        <v>0.22674768518518518</v>
      </c>
      <c r="BK151" s="1">
        <v>8.4340277777777764E-2</v>
      </c>
      <c r="BL151" s="1">
        <f>SUM(Table1[[#This Row],[T2]],Table1[[#This Row],[Финиш]])</f>
        <v>0.23341435185185183</v>
      </c>
      <c r="BM151" s="1">
        <v>0.23341435185185186</v>
      </c>
      <c r="BN151" s="1">
        <v>0</v>
      </c>
      <c r="BO151" s="1">
        <f>Table1[[#This Row],[Плавание]]-Table1[[#Totals],[Плавание]]</f>
        <v>1.0914351851851856E-2</v>
      </c>
      <c r="BP151" s="1">
        <f>Table1[[#This Row],[T1]]-Table1[[#Totals],[T1]]</f>
        <v>1.1921296296296294E-2</v>
      </c>
      <c r="BQ151" s="1">
        <f>Table1[[#This Row],[16 км_]]-Table1[[#Totals],[16 км_]]</f>
        <v>1.6041666666666669E-2</v>
      </c>
      <c r="BR151" s="1">
        <f>Table1[[#This Row],[18,5 км_]]-Table1[[#Totals],[18,5 км_]]</f>
        <v>1.6736111111111104E-2</v>
      </c>
      <c r="BS151" s="1">
        <f>Table1[[#This Row],[22,7 км_]]-Table1[[#Totals],[22,7 км_]]</f>
        <v>1.7858796296296296E-2</v>
      </c>
      <c r="BT151" s="1">
        <f>Table1[[#This Row],[38,7 км_]]-Table1[[#Totals],[38,7 км_]]</f>
        <v>2.2187499999999999E-2</v>
      </c>
      <c r="BU151" s="1">
        <f>Table1[[#This Row],[41,2 км_]]-Table1[[#Totals],[41,2 км_]]</f>
        <v>2.2777777777777772E-2</v>
      </c>
      <c r="BV151" s="1">
        <f>Table1[[#This Row],[45,4 км_]]-Table1[[#Totals],[45,4 км_]]</f>
        <v>2.3946759259259265E-2</v>
      </c>
      <c r="BW151" s="1">
        <f>Table1[[#This Row],[48,2 км_]]-Table1[[#Totals],[48,2 км_]]</f>
        <v>2.4756944444444443E-2</v>
      </c>
      <c r="BX151" s="1">
        <f>Table1[[#This Row],[52,2 км_]]-Table1[[#Totals],[52,2 км_]]</f>
        <v>2.5937500000000002E-2</v>
      </c>
      <c r="BY151" s="1">
        <f>Table1[[#This Row],[61,4 км_]]-Table1[[#Totals],[61,4 км_]]</f>
        <v>2.8692129629629609E-2</v>
      </c>
      <c r="BZ151" s="1">
        <f>Table1[[#This Row],[63,9 км_]]-Table1[[#Totals],[63,9 км_]]</f>
        <v>2.9259259259259263E-2</v>
      </c>
      <c r="CA151" s="1">
        <f>Table1[[#This Row],[68,1 км_]]-Table1[[#Totals],[68,1 км_]]</f>
        <v>3.0277777777777792E-2</v>
      </c>
      <c r="CB151" s="1">
        <f>Table1[[#This Row],[70,9 км_]]-Table1[[#Totals],[70,9 км_]]</f>
        <v>3.0879629629629646E-2</v>
      </c>
      <c r="CC151" s="1">
        <f>Table1[[#This Row],[74,9 км_]]-Table1[[#Totals],[74,9 км_]]</f>
        <v>3.1736111111111132E-2</v>
      </c>
      <c r="CD151" s="1">
        <f>Table1[[#This Row],[84,1 км_]]-Table1[[#Totals],[84,1 км_]]</f>
        <v>3.4502314814814833E-2</v>
      </c>
      <c r="CE151" s="1">
        <f>Table1[[#This Row],[86,6 км_]]-Table1[[#Totals],[86,6 км_]]</f>
        <v>3.5277777777777769E-2</v>
      </c>
      <c r="CF151" s="1">
        <f>Table1[[#This Row],[90 км_]]-Table1[[#Totals],[90 км_]]</f>
        <v>3.6261574074074071E-2</v>
      </c>
      <c r="CG151" s="1">
        <f>Table1[[#This Row],[T2]]-Table1[[#Totals],[T2]]</f>
        <v>3.6527777777777756E-2</v>
      </c>
      <c r="CH151" s="1">
        <f>Table1[[#This Row],[1 км_]]-Table1[[#Totals],[1 км_]]</f>
        <v>3.8171296296296287E-2</v>
      </c>
      <c r="CI151" s="1">
        <f>Table1[[#This Row],[3,5 км_]]-Table1[[#Totals],[3,5 км_]]</f>
        <v>4.2071759259259253E-2</v>
      </c>
      <c r="CJ151" s="1">
        <f>Table1[[#This Row],[6 км_]]-Table1[[#Totals],[6 км_]]</f>
        <v>4.5300925925925911E-2</v>
      </c>
      <c r="CK151" s="1">
        <f>Table1[[#This Row],[8,5 км_]]-Table1[[#Totals],[8,5 км_]]</f>
        <v>4.871527777777776E-2</v>
      </c>
      <c r="CL151" s="1">
        <f>Table1[[#This Row],[10,5 км_]]-Table1[[#Totals],[10,5 км_]]</f>
        <v>5.1006944444444424E-2</v>
      </c>
      <c r="CM151" s="1">
        <f>Table1[[#This Row],[11,5 км_]]-Table1[[#Totals],[11,5 км_]]</f>
        <v>5.3043981481481456E-2</v>
      </c>
      <c r="CN151" s="1">
        <f>Table1[[#This Row],[14 км_]]-Table1[[#Totals],[14 км_]]</f>
        <v>5.787037037037035E-2</v>
      </c>
      <c r="CO151" s="1">
        <f>Table1[[#This Row],[16,5 км_]]-Table1[[#Totals],[16,5 км_]]</f>
        <v>6.159722222222222E-2</v>
      </c>
      <c r="CP151" s="1">
        <f>Table1[[#This Row],[19 км_]]-Table1[[#Totals],[19 км_]]</f>
        <v>6.5752314814814805E-2</v>
      </c>
      <c r="CQ151" s="1">
        <f>Table1[[#This Row],[21,1 км_]]-Table1[[#Totals],[21,1 км_]]</f>
        <v>6.8078703703703669E-2</v>
      </c>
    </row>
    <row r="152" spans="1:95" x14ac:dyDescent="0.2">
      <c r="A152">
        <v>151</v>
      </c>
      <c r="B152">
        <v>128</v>
      </c>
      <c r="C152" t="s">
        <v>287</v>
      </c>
      <c r="D152" t="s">
        <v>98</v>
      </c>
      <c r="E152">
        <v>32</v>
      </c>
      <c r="F152" t="s">
        <v>46</v>
      </c>
      <c r="G152" t="s">
        <v>53</v>
      </c>
      <c r="H152" t="s">
        <v>47</v>
      </c>
      <c r="I152" s="1">
        <v>2.8425925925925924E-2</v>
      </c>
      <c r="J152" s="1">
        <v>3.1331018518518515E-2</v>
      </c>
      <c r="K152" s="1">
        <v>2.0972222222222222E-2</v>
      </c>
      <c r="L152" s="1">
        <f>SUM(Table1[[#This Row],[T1]],Table1[[#This Row],[16 км]])</f>
        <v>5.2303240740740733E-2</v>
      </c>
      <c r="M152" s="1">
        <v>2.4143518518518519E-2</v>
      </c>
      <c r="N152" s="1">
        <f>SUM(Table1[[#This Row],[T1]],Table1[[#This Row],[18,5 км]])</f>
        <v>5.5474537037037031E-2</v>
      </c>
      <c r="O152" s="1">
        <v>2.9340277777777781E-2</v>
      </c>
      <c r="P152" s="1">
        <f>SUM(Table1[[#This Row],[T1]],Table1[[#This Row],[22,7 км]])</f>
        <v>6.0671296296296293E-2</v>
      </c>
      <c r="Q152" s="1">
        <v>5.1550925925925924E-2</v>
      </c>
      <c r="R152" s="1">
        <f>SUM(Table1[[#This Row],[T1]],Table1[[#This Row],[38,7 км]])</f>
        <v>8.2881944444444439E-2</v>
      </c>
      <c r="S152" s="1">
        <v>5.4490740740740735E-2</v>
      </c>
      <c r="T152" s="1">
        <f>SUM(Table1[[#This Row],[T1]],Table1[[#This Row],[41,2 км]])</f>
        <v>8.582175925925925E-2</v>
      </c>
      <c r="U152" s="1">
        <v>5.9884259259259255E-2</v>
      </c>
      <c r="V152" s="1">
        <f>SUM(Table1[[#This Row],[T1]],Table1[[#This Row],[45,4 км]])</f>
        <v>9.121527777777777E-2</v>
      </c>
      <c r="W152" s="1">
        <v>6.3310185185185178E-2</v>
      </c>
      <c r="X152" s="1">
        <f>SUM(Table1[[#This Row],[T1]],Table1[[#This Row],[48,2 км]])</f>
        <v>9.4641203703703686E-2</v>
      </c>
      <c r="Y152" s="1">
        <v>6.8541666666666667E-2</v>
      </c>
      <c r="Z152" s="1">
        <f>SUM(Table1[[#This Row],[T1]],Table1[[#This Row],[52,2 км]])</f>
        <v>9.9872685185185189E-2</v>
      </c>
      <c r="AA152" s="1">
        <v>8.2268518518518519E-2</v>
      </c>
      <c r="AB152" s="1">
        <f>SUM(Table1[[#This Row],[T1]],Table1[[#This Row],[61,4 км]])</f>
        <v>0.11359953703703704</v>
      </c>
      <c r="AC152" s="1">
        <v>8.5532407407407404E-2</v>
      </c>
      <c r="AD152" s="1">
        <f>SUM(Table1[[#This Row],[T1]],Table1[[#This Row],[63,9 км]])</f>
        <v>0.11686342592592591</v>
      </c>
      <c r="AE152" s="1">
        <v>9.116898148148149E-2</v>
      </c>
      <c r="AF152" s="1">
        <f>SUM(Table1[[#This Row],[T1]],Table1[[#This Row],[68,1 км]])</f>
        <v>0.1225</v>
      </c>
      <c r="AG152" s="1">
        <v>9.4664351851851847E-2</v>
      </c>
      <c r="AH152" s="1">
        <f>SUM(Table1[[#This Row],[T1]],Table1[[#This Row],[70,9 км]])</f>
        <v>0.12599537037037037</v>
      </c>
      <c r="AI152" s="1">
        <v>0.10015046296296297</v>
      </c>
      <c r="AJ152" s="1">
        <f>SUM(Table1[[#This Row],[T1]],Table1[[#This Row],[74,9 км]])</f>
        <v>0.13148148148148148</v>
      </c>
      <c r="AK152" s="1">
        <v>0.11474537037037037</v>
      </c>
      <c r="AL152" s="1">
        <f>SUM(Table1[[#This Row],[T1]],Table1[[#This Row],[84,1 км]])</f>
        <v>0.14607638888888888</v>
      </c>
      <c r="AM152" s="1">
        <v>0.11812499999999999</v>
      </c>
      <c r="AN152" s="1">
        <f>SUM(Table1[[#This Row],[T1]],Table1[[#This Row],[86,6 км]])</f>
        <v>0.1494560185185185</v>
      </c>
      <c r="AO152" s="1">
        <v>0.12197916666666668</v>
      </c>
      <c r="AP152" s="1">
        <f>SUM(Table1[[#This Row],[T1]],Table1[[#This Row],[90 км]])</f>
        <v>0.15331018518518519</v>
      </c>
      <c r="AQ152" s="1">
        <v>0.15331018518518519</v>
      </c>
      <c r="AR152" s="1">
        <v>0.15533564814814815</v>
      </c>
      <c r="AS152" s="1">
        <v>4.6990740740740743E-3</v>
      </c>
      <c r="AT152" s="1">
        <f>SUM(Table1[[#This Row],[T2]],Table1[[#This Row],[1 км]])</f>
        <v>0.16003472222222223</v>
      </c>
      <c r="AU152" s="1">
        <v>1.5127314814814816E-2</v>
      </c>
      <c r="AV152" s="1">
        <f>SUM(Table1[[#This Row],[T2]],Table1[[#This Row],[3,5 км]])</f>
        <v>0.17046296296296298</v>
      </c>
      <c r="AW152" s="1">
        <v>2.2754629629629628E-2</v>
      </c>
      <c r="AX152" s="1">
        <f>SUM(Table1[[#This Row],[T2]],Table1[[#This Row],[6 км]])</f>
        <v>0.17809027777777778</v>
      </c>
      <c r="AY152" s="1">
        <v>3.2199074074074074E-2</v>
      </c>
      <c r="AZ152" s="1">
        <f>SUM(Table1[[#This Row],[T2]],Table1[[#This Row],[8,5 км]])</f>
        <v>0.18753472222222223</v>
      </c>
      <c r="BA152" s="1">
        <v>3.8425925925925926E-2</v>
      </c>
      <c r="BB152" s="1">
        <f>SUM(Table1[[#This Row],[T2]],Table1[[#This Row],[10,5 км]])</f>
        <v>0.19376157407407407</v>
      </c>
      <c r="BC152" s="1">
        <v>4.3425925925925923E-2</v>
      </c>
      <c r="BD152" s="1">
        <f>SUM(Table1[[#This Row],[T2]],Table1[[#This Row],[11,5 км]])</f>
        <v>0.19876157407407408</v>
      </c>
      <c r="BE152" s="1">
        <v>5.4178240740740735E-2</v>
      </c>
      <c r="BF152" s="1">
        <f>SUM(Table1[[#This Row],[T2]],Table1[[#This Row],[14 км]])</f>
        <v>0.20951388888888889</v>
      </c>
      <c r="BG152" s="1">
        <v>6.2615740740740736E-2</v>
      </c>
      <c r="BH152" s="1">
        <f>SUM(Table1[[#This Row],[T2]],Table1[[#This Row],[16,5 км]])</f>
        <v>0.21795138888888888</v>
      </c>
      <c r="BI152" s="1">
        <v>7.2083333333333333E-2</v>
      </c>
      <c r="BJ152" s="1">
        <f>SUM(Table1[[#This Row],[T2]],Table1[[#This Row],[19 км]])</f>
        <v>0.22741898148148149</v>
      </c>
      <c r="BK152" s="1">
        <v>7.8645833333333331E-2</v>
      </c>
      <c r="BL152" s="1">
        <f>SUM(Table1[[#This Row],[T2]],Table1[[#This Row],[Финиш]])</f>
        <v>0.23398148148148148</v>
      </c>
      <c r="BM152" s="1">
        <v>0.23398148148148148</v>
      </c>
      <c r="BN152" s="1">
        <v>0</v>
      </c>
      <c r="BO152" s="1">
        <f>Table1[[#This Row],[Плавание]]-Table1[[#Totals],[Плавание]]</f>
        <v>1.0821759259259257E-2</v>
      </c>
      <c r="BP152" s="1">
        <f>Table1[[#This Row],[T1]]-Table1[[#Totals],[T1]]</f>
        <v>1.2673611111111108E-2</v>
      </c>
      <c r="BQ152" s="1">
        <f>Table1[[#This Row],[16 км_]]-Table1[[#Totals],[16 км_]]</f>
        <v>1.6736111111111104E-2</v>
      </c>
      <c r="BR152" s="1">
        <f>Table1[[#This Row],[18,5 км_]]-Table1[[#Totals],[18,5 км_]]</f>
        <v>1.7557870370370363E-2</v>
      </c>
      <c r="BS152" s="1">
        <f>Table1[[#This Row],[22,7 км_]]-Table1[[#Totals],[22,7 км_]]</f>
        <v>1.8634259259259253E-2</v>
      </c>
      <c r="BT152" s="1">
        <f>Table1[[#This Row],[38,7 км_]]-Table1[[#Totals],[38,7 км_]]</f>
        <v>2.4293981481481472E-2</v>
      </c>
      <c r="BU152" s="1">
        <f>Table1[[#This Row],[41,2 км_]]-Table1[[#Totals],[41,2 км_]]</f>
        <v>2.4872685185185178E-2</v>
      </c>
      <c r="BV152" s="1">
        <f>Table1[[#This Row],[45,4 км_]]-Table1[[#Totals],[45,4 км_]]</f>
        <v>2.6053240740740738E-2</v>
      </c>
      <c r="BW152" s="1">
        <f>Table1[[#This Row],[48,2 км_]]-Table1[[#Totals],[48,2 км_]]</f>
        <v>2.679398148148146E-2</v>
      </c>
      <c r="BX152" s="1">
        <f>Table1[[#This Row],[52,2 км_]]-Table1[[#Totals],[52,2 км_]]</f>
        <v>2.8055555555555556E-2</v>
      </c>
      <c r="BY152" s="1">
        <f>Table1[[#This Row],[61,4 км_]]-Table1[[#Totals],[61,4 км_]]</f>
        <v>3.1828703703703692E-2</v>
      </c>
      <c r="BZ152" s="1">
        <f>Table1[[#This Row],[63,9 км_]]-Table1[[#Totals],[63,9 км_]]</f>
        <v>3.2696759259259245E-2</v>
      </c>
      <c r="CA152" s="1">
        <f>Table1[[#This Row],[68,1 км_]]-Table1[[#Totals],[68,1 км_]]</f>
        <v>3.3912037037037046E-2</v>
      </c>
      <c r="CB152" s="1">
        <f>Table1[[#This Row],[70,9 км_]]-Table1[[#Totals],[70,9 км_]]</f>
        <v>3.4525462962962966E-2</v>
      </c>
      <c r="CC152" s="1">
        <f>Table1[[#This Row],[74,9 км_]]-Table1[[#Totals],[74,9 км_]]</f>
        <v>3.5775462962962967E-2</v>
      </c>
      <c r="CD152" s="1">
        <f>Table1[[#This Row],[84,1 км_]]-Table1[[#Totals],[84,1 км_]]</f>
        <v>3.9756944444444442E-2</v>
      </c>
      <c r="CE152" s="1">
        <f>Table1[[#This Row],[86,6 км_]]-Table1[[#Totals],[86,6 км_]]</f>
        <v>4.0810185185185172E-2</v>
      </c>
      <c r="CF152" s="1">
        <f>Table1[[#This Row],[90 км_]]-Table1[[#Totals],[90 км_]]</f>
        <v>4.1956018518518517E-2</v>
      </c>
      <c r="CG152" s="1">
        <f>Table1[[#This Row],[T2]]-Table1[[#Totals],[T2]]</f>
        <v>4.2789351851851856E-2</v>
      </c>
      <c r="CH152" s="1">
        <f>Table1[[#This Row],[1 км_]]-Table1[[#Totals],[1 км_]]</f>
        <v>4.4178240740740754E-2</v>
      </c>
      <c r="CI152" s="1">
        <f>Table1[[#This Row],[3,5 км_]]-Table1[[#Totals],[3,5 км_]]</f>
        <v>4.6990740740740763E-2</v>
      </c>
      <c r="CJ152" s="1">
        <f>Table1[[#This Row],[6 км_]]-Table1[[#Totals],[6 км_]]</f>
        <v>4.9375000000000002E-2</v>
      </c>
      <c r="CK152" s="1">
        <f>Table1[[#This Row],[8,5 км_]]-Table1[[#Totals],[8,5 км_]]</f>
        <v>5.3125000000000006E-2</v>
      </c>
      <c r="CL152" s="1">
        <f>Table1[[#This Row],[10,5 км_]]-Table1[[#Totals],[10,5 км_]]</f>
        <v>5.5381944444444442E-2</v>
      </c>
      <c r="CM152" s="1">
        <f>Table1[[#This Row],[11,5 км_]]-Table1[[#Totals],[11,5 км_]]</f>
        <v>5.6990740740740731E-2</v>
      </c>
      <c r="CN152" s="1">
        <f>Table1[[#This Row],[14 км_]]-Table1[[#Totals],[14 км_]]</f>
        <v>6.0034722222222225E-2</v>
      </c>
      <c r="CO152" s="1">
        <f>Table1[[#This Row],[16,5 км_]]-Table1[[#Totals],[16,5 км_]]</f>
        <v>6.2951388888888876E-2</v>
      </c>
      <c r="CP152" s="1">
        <f>Table1[[#This Row],[19 км_]]-Table1[[#Totals],[19 км_]]</f>
        <v>6.6423611111111114E-2</v>
      </c>
      <c r="CQ152" s="1">
        <f>Table1[[#This Row],[21,1 км_]]-Table1[[#Totals],[21,1 км_]]</f>
        <v>6.8645833333333323E-2</v>
      </c>
    </row>
    <row r="153" spans="1:95" x14ac:dyDescent="0.2">
      <c r="A153">
        <v>152</v>
      </c>
      <c r="B153">
        <v>149</v>
      </c>
      <c r="C153" t="s">
        <v>288</v>
      </c>
      <c r="D153" t="s">
        <v>196</v>
      </c>
      <c r="E153">
        <v>39</v>
      </c>
      <c r="F153" t="s">
        <v>41</v>
      </c>
      <c r="G153" t="s">
        <v>50</v>
      </c>
      <c r="H153" t="s">
        <v>62</v>
      </c>
      <c r="I153" s="1">
        <v>2.585648148148148E-2</v>
      </c>
      <c r="J153" s="1">
        <v>2.763888888888889E-2</v>
      </c>
      <c r="K153" s="1">
        <v>2.1412037037037035E-2</v>
      </c>
      <c r="L153" s="1">
        <f>SUM(Table1[[#This Row],[T1]],Table1[[#This Row],[16 км]])</f>
        <v>4.9050925925925928E-2</v>
      </c>
      <c r="M153" s="1">
        <v>2.4305555555555556E-2</v>
      </c>
      <c r="N153" s="1">
        <f>SUM(Table1[[#This Row],[T1]],Table1[[#This Row],[18,5 км]])</f>
        <v>5.1944444444444446E-2</v>
      </c>
      <c r="O153" s="1">
        <v>2.946759259259259E-2</v>
      </c>
      <c r="P153" s="1">
        <f>SUM(Table1[[#This Row],[T1]],Table1[[#This Row],[22,7 км]])</f>
        <v>5.710648148148148E-2</v>
      </c>
      <c r="Q153" s="1">
        <v>5.0300925925925923E-2</v>
      </c>
      <c r="R153" s="1">
        <f>SUM(Table1[[#This Row],[T1]],Table1[[#This Row],[38,7 км]])</f>
        <v>7.7939814814814809E-2</v>
      </c>
      <c r="S153" s="1">
        <v>5.3182870370370366E-2</v>
      </c>
      <c r="T153" s="1">
        <f>SUM(Table1[[#This Row],[T1]],Table1[[#This Row],[41,2 км]])</f>
        <v>8.082175925925926E-2</v>
      </c>
      <c r="U153" s="1">
        <v>5.842592592592593E-2</v>
      </c>
      <c r="V153" s="1">
        <f>SUM(Table1[[#This Row],[T1]],Table1[[#This Row],[45,4 км]])</f>
        <v>8.6064814814814816E-2</v>
      </c>
      <c r="W153" s="1">
        <v>6.1712962962962963E-2</v>
      </c>
      <c r="X153" s="1">
        <f>SUM(Table1[[#This Row],[T1]],Table1[[#This Row],[48,2 км]])</f>
        <v>8.9351851851851849E-2</v>
      </c>
      <c r="Y153" s="1">
        <v>6.6631944444444438E-2</v>
      </c>
      <c r="Z153" s="1">
        <f>SUM(Table1[[#This Row],[T1]],Table1[[#This Row],[52,2 км]])</f>
        <v>9.4270833333333331E-2</v>
      </c>
      <c r="AA153" s="1">
        <v>7.946759259259259E-2</v>
      </c>
      <c r="AB153" s="1">
        <f>SUM(Table1[[#This Row],[T1]],Table1[[#This Row],[61,4 км]])</f>
        <v>0.10710648148148148</v>
      </c>
      <c r="AC153" s="1">
        <v>8.2349537037037041E-2</v>
      </c>
      <c r="AD153" s="1">
        <f>SUM(Table1[[#This Row],[T1]],Table1[[#This Row],[63,9 км]])</f>
        <v>0.10998842592592593</v>
      </c>
      <c r="AE153" s="1">
        <v>8.7800925925925921E-2</v>
      </c>
      <c r="AF153" s="1">
        <f>SUM(Table1[[#This Row],[T1]],Table1[[#This Row],[68,1 км]])</f>
        <v>0.11543981481481481</v>
      </c>
      <c r="AG153" s="1">
        <v>9.1377314814814814E-2</v>
      </c>
      <c r="AH153" s="1">
        <f>SUM(Table1[[#This Row],[T1]],Table1[[#This Row],[70,9 км]])</f>
        <v>0.11901620370370371</v>
      </c>
      <c r="AI153" s="1">
        <v>9.6701388888888892E-2</v>
      </c>
      <c r="AJ153" s="1">
        <f>SUM(Table1[[#This Row],[T1]],Table1[[#This Row],[74,9 км]])</f>
        <v>0.12434027777777779</v>
      </c>
      <c r="AK153" s="1">
        <v>0.11030092592592593</v>
      </c>
      <c r="AL153" s="1">
        <f>SUM(Table1[[#This Row],[T1]],Table1[[#This Row],[84,1 км]])</f>
        <v>0.13793981481481482</v>
      </c>
      <c r="AM153" s="1">
        <v>0.11334490740740739</v>
      </c>
      <c r="AN153" s="1">
        <f>SUM(Table1[[#This Row],[T1]],Table1[[#This Row],[86,6 км]])</f>
        <v>0.14098379629629629</v>
      </c>
      <c r="AO153" s="1">
        <v>0.1173263888888889</v>
      </c>
      <c r="AP153" s="1">
        <f>SUM(Table1[[#This Row],[T1]],Table1[[#This Row],[90 км]])</f>
        <v>0.14496527777777779</v>
      </c>
      <c r="AQ153" s="1">
        <v>0.14496527777777776</v>
      </c>
      <c r="AR153" s="1">
        <v>0.14710648148148148</v>
      </c>
      <c r="AS153" s="1">
        <v>5.9837962962962961E-3</v>
      </c>
      <c r="AT153" s="1">
        <f>SUM(Table1[[#This Row],[T2]],Table1[[#This Row],[1 км]])</f>
        <v>0.15309027777777778</v>
      </c>
      <c r="AU153" s="1">
        <v>1.8159722222222219E-2</v>
      </c>
      <c r="AV153" s="1">
        <f>SUM(Table1[[#This Row],[T2]],Table1[[#This Row],[3,5 км]])</f>
        <v>0.16526620370370371</v>
      </c>
      <c r="AW153" s="1">
        <v>2.6990740740740742E-2</v>
      </c>
      <c r="AX153" s="1">
        <f>SUM(Table1[[#This Row],[T2]],Table1[[#This Row],[6 км]])</f>
        <v>0.17409722222222221</v>
      </c>
      <c r="AY153" s="1">
        <v>3.6631944444444446E-2</v>
      </c>
      <c r="AZ153" s="1">
        <f>SUM(Table1[[#This Row],[T2]],Table1[[#This Row],[8,5 км]])</f>
        <v>0.18373842592592593</v>
      </c>
      <c r="BA153" s="1">
        <v>4.3055555555555562E-2</v>
      </c>
      <c r="BB153" s="1">
        <f>SUM(Table1[[#This Row],[T2]],Table1[[#This Row],[10,5 км]])</f>
        <v>0.19016203703703705</v>
      </c>
      <c r="BC153" s="1">
        <v>4.8379629629629627E-2</v>
      </c>
      <c r="BD153" s="1">
        <f>SUM(Table1[[#This Row],[T2]],Table1[[#This Row],[11,5 км]])</f>
        <v>0.19548611111111111</v>
      </c>
      <c r="BE153" s="1">
        <v>6.0868055555555557E-2</v>
      </c>
      <c r="BF153" s="1">
        <f>SUM(Table1[[#This Row],[T2]],Table1[[#This Row],[14 км]])</f>
        <v>0.20797453703703703</v>
      </c>
      <c r="BG153" s="1">
        <v>6.997685185185186E-2</v>
      </c>
      <c r="BH153" s="1">
        <f>SUM(Table1[[#This Row],[T2]],Table1[[#This Row],[16,5 км]])</f>
        <v>0.21708333333333335</v>
      </c>
      <c r="BI153" s="1">
        <v>7.993055555555556E-2</v>
      </c>
      <c r="BJ153" s="1">
        <f>SUM(Table1[[#This Row],[T2]],Table1[[#This Row],[19 км]])</f>
        <v>0.22703703703703704</v>
      </c>
      <c r="BK153" s="1">
        <v>8.7071759259259252E-2</v>
      </c>
      <c r="BL153" s="1">
        <f>SUM(Table1[[#This Row],[T2]],Table1[[#This Row],[Финиш]])</f>
        <v>0.23417824074074073</v>
      </c>
      <c r="BM153" s="1">
        <v>0.23418981481481482</v>
      </c>
      <c r="BN153" s="1">
        <v>0</v>
      </c>
      <c r="BO153" s="1">
        <f>Table1[[#This Row],[Плавание]]-Table1[[#Totals],[Плавание]]</f>
        <v>8.252314814814813E-3</v>
      </c>
      <c r="BP153" s="1">
        <f>Table1[[#This Row],[T1]]-Table1[[#Totals],[T1]]</f>
        <v>8.9814814814814826E-3</v>
      </c>
      <c r="BQ153" s="1">
        <f>Table1[[#This Row],[16 км_]]-Table1[[#Totals],[16 км_]]</f>
        <v>1.3483796296296299E-2</v>
      </c>
      <c r="BR153" s="1">
        <f>Table1[[#This Row],[18,5 км_]]-Table1[[#Totals],[18,5 км_]]</f>
        <v>1.4027777777777778E-2</v>
      </c>
      <c r="BS153" s="1">
        <f>Table1[[#This Row],[22,7 км_]]-Table1[[#Totals],[22,7 км_]]</f>
        <v>1.5069444444444441E-2</v>
      </c>
      <c r="BT153" s="1">
        <f>Table1[[#This Row],[38,7 км_]]-Table1[[#Totals],[38,7 км_]]</f>
        <v>1.9351851851851842E-2</v>
      </c>
      <c r="BU153" s="1">
        <f>Table1[[#This Row],[41,2 км_]]-Table1[[#Totals],[41,2 км_]]</f>
        <v>1.9872685185185188E-2</v>
      </c>
      <c r="BV153" s="1">
        <f>Table1[[#This Row],[45,4 км_]]-Table1[[#Totals],[45,4 км_]]</f>
        <v>2.0902777777777784E-2</v>
      </c>
      <c r="BW153" s="1">
        <f>Table1[[#This Row],[48,2 км_]]-Table1[[#Totals],[48,2 км_]]</f>
        <v>2.1504629629629624E-2</v>
      </c>
      <c r="BX153" s="1">
        <f>Table1[[#This Row],[52,2 км_]]-Table1[[#Totals],[52,2 км_]]</f>
        <v>2.2453703703703698E-2</v>
      </c>
      <c r="BY153" s="1">
        <f>Table1[[#This Row],[61,4 км_]]-Table1[[#Totals],[61,4 км_]]</f>
        <v>2.5335648148148135E-2</v>
      </c>
      <c r="BZ153" s="1">
        <f>Table1[[#This Row],[63,9 км_]]-Table1[[#Totals],[63,9 км_]]</f>
        <v>2.5821759259259267E-2</v>
      </c>
      <c r="CA153" s="1">
        <f>Table1[[#This Row],[68,1 км_]]-Table1[[#Totals],[68,1 км_]]</f>
        <v>2.6851851851851863E-2</v>
      </c>
      <c r="CB153" s="1">
        <f>Table1[[#This Row],[70,9 км_]]-Table1[[#Totals],[70,9 км_]]</f>
        <v>2.7546296296296305E-2</v>
      </c>
      <c r="CC153" s="1">
        <f>Table1[[#This Row],[74,9 км_]]-Table1[[#Totals],[74,9 км_]]</f>
        <v>2.8634259259259276E-2</v>
      </c>
      <c r="CD153" s="1">
        <f>Table1[[#This Row],[84,1 км_]]-Table1[[#Totals],[84,1 км_]]</f>
        <v>3.1620370370370382E-2</v>
      </c>
      <c r="CE153" s="1">
        <f>Table1[[#This Row],[86,6 км_]]-Table1[[#Totals],[86,6 км_]]</f>
        <v>3.2337962962962957E-2</v>
      </c>
      <c r="CF153" s="1">
        <f>Table1[[#This Row],[90 км_]]-Table1[[#Totals],[90 км_]]</f>
        <v>3.3611111111111119E-2</v>
      </c>
      <c r="CG153" s="1">
        <f>Table1[[#This Row],[T2]]-Table1[[#Totals],[T2]]</f>
        <v>3.456018518518518E-2</v>
      </c>
      <c r="CH153" s="1">
        <f>Table1[[#This Row],[1 км_]]-Table1[[#Totals],[1 км_]]</f>
        <v>3.7233796296296306E-2</v>
      </c>
      <c r="CI153" s="1">
        <f>Table1[[#This Row],[3,5 км_]]-Table1[[#Totals],[3,5 км_]]</f>
        <v>4.1793981481481488E-2</v>
      </c>
      <c r="CJ153" s="1">
        <f>Table1[[#This Row],[6 км_]]-Table1[[#Totals],[6 км_]]</f>
        <v>4.5381944444444433E-2</v>
      </c>
      <c r="CK153" s="1">
        <f>Table1[[#This Row],[8,5 км_]]-Table1[[#Totals],[8,5 км_]]</f>
        <v>4.9328703703703708E-2</v>
      </c>
      <c r="CL153" s="1">
        <f>Table1[[#This Row],[10,5 км_]]-Table1[[#Totals],[10,5 км_]]</f>
        <v>5.1782407407407416E-2</v>
      </c>
      <c r="CM153" s="1">
        <f>Table1[[#This Row],[11,5 км_]]-Table1[[#Totals],[11,5 км_]]</f>
        <v>5.3715277777777765E-2</v>
      </c>
      <c r="CN153" s="1">
        <f>Table1[[#This Row],[14 км_]]-Table1[[#Totals],[14 км_]]</f>
        <v>5.8495370370370364E-2</v>
      </c>
      <c r="CO153" s="1">
        <f>Table1[[#This Row],[16,5 км_]]-Table1[[#Totals],[16,5 км_]]</f>
        <v>6.2083333333333351E-2</v>
      </c>
      <c r="CP153" s="1">
        <f>Table1[[#This Row],[19 км_]]-Table1[[#Totals],[19 км_]]</f>
        <v>6.6041666666666665E-2</v>
      </c>
      <c r="CQ153" s="1">
        <f>Table1[[#This Row],[21,1 км_]]-Table1[[#Totals],[21,1 км_]]</f>
        <v>6.8842592592592566E-2</v>
      </c>
    </row>
    <row r="154" spans="1:95" x14ac:dyDescent="0.2">
      <c r="A154">
        <v>153</v>
      </c>
      <c r="B154">
        <v>92</v>
      </c>
      <c r="C154" t="s">
        <v>289</v>
      </c>
      <c r="D154" t="s">
        <v>88</v>
      </c>
      <c r="E154">
        <v>40</v>
      </c>
      <c r="F154" t="s">
        <v>46</v>
      </c>
      <c r="G154" t="s">
        <v>53</v>
      </c>
      <c r="H154" t="s">
        <v>54</v>
      </c>
      <c r="I154" s="1">
        <v>2.630787037037037E-2</v>
      </c>
      <c r="J154" s="1">
        <v>2.9872685185185183E-2</v>
      </c>
      <c r="K154" s="1">
        <v>2.1388888888888888E-2</v>
      </c>
      <c r="L154" s="1">
        <f>SUM(Table1[[#This Row],[T1]],Table1[[#This Row],[16 км]])</f>
        <v>5.1261574074074071E-2</v>
      </c>
      <c r="M154" s="1">
        <v>2.4525462962962968E-2</v>
      </c>
      <c r="N154" s="1">
        <f>SUM(Table1[[#This Row],[T1]],Table1[[#This Row],[18,5 км]])</f>
        <v>5.4398148148148154E-2</v>
      </c>
      <c r="O154" s="1">
        <v>2.9872685185185183E-2</v>
      </c>
      <c r="P154" s="1">
        <f>SUM(Table1[[#This Row],[T1]],Table1[[#This Row],[22,7 км]])</f>
        <v>5.9745370370370365E-2</v>
      </c>
      <c r="Q154" s="1">
        <v>5.1319444444444445E-2</v>
      </c>
      <c r="R154" s="1">
        <f>SUM(Table1[[#This Row],[T1]],Table1[[#This Row],[38,7 км]])</f>
        <v>8.1192129629629628E-2</v>
      </c>
      <c r="S154" s="1">
        <v>5.4224537037037036E-2</v>
      </c>
      <c r="T154" s="1">
        <f>SUM(Table1[[#This Row],[T1]],Table1[[#This Row],[41,2 км]])</f>
        <v>8.4097222222222212E-2</v>
      </c>
      <c r="U154" s="1">
        <v>5.9513888888888887E-2</v>
      </c>
      <c r="V154" s="1">
        <f>SUM(Table1[[#This Row],[T1]],Table1[[#This Row],[45,4 км]])</f>
        <v>8.9386574074074077E-2</v>
      </c>
      <c r="W154" s="1">
        <v>6.3020833333333331E-2</v>
      </c>
      <c r="X154" s="1">
        <f>SUM(Table1[[#This Row],[T1]],Table1[[#This Row],[48,2 км]])</f>
        <v>9.2893518518518514E-2</v>
      </c>
      <c r="Y154" s="1">
        <v>6.8182870370370366E-2</v>
      </c>
      <c r="Z154" s="1">
        <f>SUM(Table1[[#This Row],[T1]],Table1[[#This Row],[52,2 км]])</f>
        <v>9.8055555555555549E-2</v>
      </c>
      <c r="AA154" s="1">
        <v>8.1099537037037039E-2</v>
      </c>
      <c r="AB154" s="1">
        <f>SUM(Table1[[#This Row],[T1]],Table1[[#This Row],[61,4 км]])</f>
        <v>0.11097222222222222</v>
      </c>
      <c r="AC154" s="1">
        <v>8.4108796296296293E-2</v>
      </c>
      <c r="AD154" s="1">
        <f>SUM(Table1[[#This Row],[T1]],Table1[[#This Row],[63,9 км]])</f>
        <v>0.11398148148148148</v>
      </c>
      <c r="AE154" s="1">
        <v>8.9548611111111107E-2</v>
      </c>
      <c r="AF154" s="1">
        <f>SUM(Table1[[#This Row],[T1]],Table1[[#This Row],[68,1 км]])</f>
        <v>0.11942129629629629</v>
      </c>
      <c r="AG154" s="1">
        <v>9.3043981481481478E-2</v>
      </c>
      <c r="AH154" s="1">
        <f>SUM(Table1[[#This Row],[T1]],Table1[[#This Row],[70,9 км]])</f>
        <v>0.12291666666666666</v>
      </c>
      <c r="AI154" s="1">
        <v>9.8182870370370365E-2</v>
      </c>
      <c r="AJ154" s="1">
        <f>SUM(Table1[[#This Row],[T1]],Table1[[#This Row],[74,9 км]])</f>
        <v>0.12805555555555553</v>
      </c>
      <c r="AK154" s="1">
        <v>0.1112962962962963</v>
      </c>
      <c r="AL154" s="1">
        <f>SUM(Table1[[#This Row],[T1]],Table1[[#This Row],[84,1 км]])</f>
        <v>0.14116898148148149</v>
      </c>
      <c r="AM154" s="1">
        <v>0.1143287037037037</v>
      </c>
      <c r="AN154" s="1">
        <f>SUM(Table1[[#This Row],[T1]],Table1[[#This Row],[86,6 км]])</f>
        <v>0.14420138888888889</v>
      </c>
      <c r="AO154" s="1">
        <v>0.11802083333333334</v>
      </c>
      <c r="AP154" s="1">
        <f>SUM(Table1[[#This Row],[T1]],Table1[[#This Row],[90 км]])</f>
        <v>0.14789351851851851</v>
      </c>
      <c r="AQ154" s="1">
        <v>0.14789351851851854</v>
      </c>
      <c r="AR154" s="1">
        <v>0.14987268518518518</v>
      </c>
      <c r="AS154" s="1">
        <v>5.0231481481481481E-3</v>
      </c>
      <c r="AT154" s="1">
        <f>SUM(Table1[[#This Row],[T2]],Table1[[#This Row],[1 км]])</f>
        <v>0.15489583333333332</v>
      </c>
      <c r="AU154" s="1">
        <v>1.7013888888888887E-2</v>
      </c>
      <c r="AV154" s="1">
        <f>SUM(Table1[[#This Row],[T2]],Table1[[#This Row],[3,5 км]])</f>
        <v>0.16688657407407406</v>
      </c>
      <c r="AW154" s="1">
        <v>2.5891203703703704E-2</v>
      </c>
      <c r="AX154" s="1">
        <f>SUM(Table1[[#This Row],[T2]],Table1[[#This Row],[6 км]])</f>
        <v>0.17576388888888889</v>
      </c>
      <c r="AY154" s="1">
        <v>3.5358796296296298E-2</v>
      </c>
      <c r="AZ154" s="1">
        <f>SUM(Table1[[#This Row],[T2]],Table1[[#This Row],[8,5 км]])</f>
        <v>0.18523148148148147</v>
      </c>
      <c r="BA154" s="1">
        <v>4.1817129629629628E-2</v>
      </c>
      <c r="BB154" s="1">
        <f>SUM(Table1[[#This Row],[T2]],Table1[[#This Row],[10,5 км]])</f>
        <v>0.19168981481481481</v>
      </c>
      <c r="BC154" s="1">
        <v>4.7384259259259258E-2</v>
      </c>
      <c r="BD154" s="1">
        <f>SUM(Table1[[#This Row],[T2]],Table1[[#This Row],[11,5 км]])</f>
        <v>0.19725694444444444</v>
      </c>
      <c r="BE154" s="1">
        <v>6.011574074074074E-2</v>
      </c>
      <c r="BF154" s="1">
        <f>SUM(Table1[[#This Row],[T2]],Table1[[#This Row],[14 км]])</f>
        <v>0.20998842592592593</v>
      </c>
      <c r="BG154" s="1">
        <v>6.9293981481481484E-2</v>
      </c>
      <c r="BH154" s="1">
        <f>SUM(Table1[[#This Row],[T2]],Table1[[#This Row],[16,5 км]])</f>
        <v>0.21916666666666668</v>
      </c>
      <c r="BI154" s="1">
        <v>7.8495370370370368E-2</v>
      </c>
      <c r="BJ154" s="1">
        <f>SUM(Table1[[#This Row],[T2]],Table1[[#This Row],[19 км]])</f>
        <v>0.22836805555555556</v>
      </c>
      <c r="BK154" s="1">
        <v>8.4826388888888882E-2</v>
      </c>
      <c r="BL154" s="1">
        <f>SUM(Table1[[#This Row],[T2]],Table1[[#This Row],[Финиш]])</f>
        <v>0.23469907407407406</v>
      </c>
      <c r="BM154" s="1">
        <v>0.23469907407407409</v>
      </c>
      <c r="BN154" s="1">
        <v>0</v>
      </c>
      <c r="BO154" s="1">
        <f>Table1[[#This Row],[Плавание]]-Table1[[#Totals],[Плавание]]</f>
        <v>8.7037037037037031E-3</v>
      </c>
      <c r="BP154" s="1">
        <f>Table1[[#This Row],[T1]]-Table1[[#Totals],[T1]]</f>
        <v>1.1215277777777775E-2</v>
      </c>
      <c r="BQ154" s="1">
        <f>Table1[[#This Row],[16 км_]]-Table1[[#Totals],[16 км_]]</f>
        <v>1.5694444444444441E-2</v>
      </c>
      <c r="BR154" s="1">
        <f>Table1[[#This Row],[18,5 км_]]-Table1[[#Totals],[18,5 км_]]</f>
        <v>1.6481481481481486E-2</v>
      </c>
      <c r="BS154" s="1">
        <f>Table1[[#This Row],[22,7 км_]]-Table1[[#Totals],[22,7 км_]]</f>
        <v>1.7708333333333326E-2</v>
      </c>
      <c r="BT154" s="1">
        <f>Table1[[#This Row],[38,7 км_]]-Table1[[#Totals],[38,7 км_]]</f>
        <v>2.2604166666666661E-2</v>
      </c>
      <c r="BU154" s="1">
        <f>Table1[[#This Row],[41,2 км_]]-Table1[[#Totals],[41,2 км_]]</f>
        <v>2.314814814814814E-2</v>
      </c>
      <c r="BV154" s="1">
        <f>Table1[[#This Row],[45,4 км_]]-Table1[[#Totals],[45,4 км_]]</f>
        <v>2.4224537037037044E-2</v>
      </c>
      <c r="BW154" s="1">
        <f>Table1[[#This Row],[48,2 км_]]-Table1[[#Totals],[48,2 км_]]</f>
        <v>2.5046296296296289E-2</v>
      </c>
      <c r="BX154" s="1">
        <f>Table1[[#This Row],[52,2 км_]]-Table1[[#Totals],[52,2 км_]]</f>
        <v>2.6238425925925915E-2</v>
      </c>
      <c r="BY154" s="1">
        <f>Table1[[#This Row],[61,4 км_]]-Table1[[#Totals],[61,4 км_]]</f>
        <v>2.9201388888888874E-2</v>
      </c>
      <c r="BZ154" s="1">
        <f>Table1[[#This Row],[63,9 км_]]-Table1[[#Totals],[63,9 км_]]</f>
        <v>2.9814814814814808E-2</v>
      </c>
      <c r="CA154" s="1">
        <f>Table1[[#This Row],[68,1 км_]]-Table1[[#Totals],[68,1 км_]]</f>
        <v>3.0833333333333338E-2</v>
      </c>
      <c r="CB154" s="1">
        <f>Table1[[#This Row],[70,9 км_]]-Table1[[#Totals],[70,9 км_]]</f>
        <v>3.1446759259259258E-2</v>
      </c>
      <c r="CC154" s="1">
        <f>Table1[[#This Row],[74,9 км_]]-Table1[[#Totals],[74,9 км_]]</f>
        <v>3.2349537037037024E-2</v>
      </c>
      <c r="CD154" s="1">
        <f>Table1[[#This Row],[84,1 км_]]-Table1[[#Totals],[84,1 км_]]</f>
        <v>3.4849537037037054E-2</v>
      </c>
      <c r="CE154" s="1">
        <f>Table1[[#This Row],[86,6 км_]]-Table1[[#Totals],[86,6 км_]]</f>
        <v>3.5555555555555562E-2</v>
      </c>
      <c r="CF154" s="1">
        <f>Table1[[#This Row],[90 км_]]-Table1[[#Totals],[90 км_]]</f>
        <v>3.6539351851851837E-2</v>
      </c>
      <c r="CG154" s="1">
        <f>Table1[[#This Row],[T2]]-Table1[[#Totals],[T2]]</f>
        <v>3.7326388888888881E-2</v>
      </c>
      <c r="CH154" s="1">
        <f>Table1[[#This Row],[1 км_]]-Table1[[#Totals],[1 км_]]</f>
        <v>3.9039351851851839E-2</v>
      </c>
      <c r="CI154" s="1">
        <f>Table1[[#This Row],[3,5 км_]]-Table1[[#Totals],[3,5 км_]]</f>
        <v>4.3414351851851843E-2</v>
      </c>
      <c r="CJ154" s="1">
        <f>Table1[[#This Row],[6 км_]]-Table1[[#Totals],[6 км_]]</f>
        <v>4.704861111111111E-2</v>
      </c>
      <c r="CK154" s="1">
        <f>Table1[[#This Row],[8,5 км_]]-Table1[[#Totals],[8,5 км_]]</f>
        <v>5.0821759259259247E-2</v>
      </c>
      <c r="CL154" s="1">
        <f>Table1[[#This Row],[10,5 км_]]-Table1[[#Totals],[10,5 км_]]</f>
        <v>5.3310185185185183E-2</v>
      </c>
      <c r="CM154" s="1">
        <f>Table1[[#This Row],[11,5 км_]]-Table1[[#Totals],[11,5 км_]]</f>
        <v>5.5486111111111097E-2</v>
      </c>
      <c r="CN154" s="1">
        <f>Table1[[#This Row],[14 км_]]-Table1[[#Totals],[14 км_]]</f>
        <v>6.0509259259259263E-2</v>
      </c>
      <c r="CO154" s="1">
        <f>Table1[[#This Row],[16,5 км_]]-Table1[[#Totals],[16,5 км_]]</f>
        <v>6.4166666666666677E-2</v>
      </c>
      <c r="CP154" s="1">
        <f>Table1[[#This Row],[19 км_]]-Table1[[#Totals],[19 км_]]</f>
        <v>6.7372685185185188E-2</v>
      </c>
      <c r="CQ154" s="1">
        <f>Table1[[#This Row],[21,1 км_]]-Table1[[#Totals],[21,1 км_]]</f>
        <v>6.9363425925925898E-2</v>
      </c>
    </row>
    <row r="155" spans="1:95" x14ac:dyDescent="0.2">
      <c r="A155">
        <v>154</v>
      </c>
      <c r="B155">
        <v>185</v>
      </c>
      <c r="C155" t="s">
        <v>290</v>
      </c>
      <c r="D155" t="s">
        <v>75</v>
      </c>
      <c r="E155">
        <v>53</v>
      </c>
      <c r="F155" t="s">
        <v>46</v>
      </c>
      <c r="H155" t="s">
        <v>73</v>
      </c>
      <c r="I155" s="1">
        <v>2.7766203703703706E-2</v>
      </c>
      <c r="J155" s="1">
        <v>3.005787037037037E-2</v>
      </c>
      <c r="K155" s="1">
        <v>1.9756944444444445E-2</v>
      </c>
      <c r="L155" s="1">
        <f>SUM(Table1[[#This Row],[T1]],Table1[[#This Row],[16 км]])</f>
        <v>4.9814814814814812E-2</v>
      </c>
      <c r="M155" s="1">
        <v>2.255787037037037E-2</v>
      </c>
      <c r="N155" s="1">
        <f>SUM(Table1[[#This Row],[T1]],Table1[[#This Row],[18,5 км]])</f>
        <v>5.2615740740740741E-2</v>
      </c>
      <c r="O155" s="1">
        <v>2.7488425925925927E-2</v>
      </c>
      <c r="P155" s="1">
        <f>SUM(Table1[[#This Row],[T1]],Table1[[#This Row],[22,7 км]])</f>
        <v>5.7546296296296297E-2</v>
      </c>
      <c r="Q155" s="1">
        <v>4.746527777777778E-2</v>
      </c>
      <c r="R155" s="1">
        <f>SUM(Table1[[#This Row],[T1]],Table1[[#This Row],[38,7 км]])</f>
        <v>7.7523148148148147E-2</v>
      </c>
      <c r="S155" s="1">
        <v>5.0300925925925923E-2</v>
      </c>
      <c r="T155" s="1">
        <f>SUM(Table1[[#This Row],[T1]],Table1[[#This Row],[41,2 км]])</f>
        <v>8.0358796296296289E-2</v>
      </c>
      <c r="U155" s="1">
        <v>5.541666666666667E-2</v>
      </c>
      <c r="V155" s="1">
        <f>SUM(Table1[[#This Row],[T1]],Table1[[#This Row],[45,4 км]])</f>
        <v>8.5474537037037043E-2</v>
      </c>
      <c r="W155" s="1">
        <v>5.8784722222222224E-2</v>
      </c>
      <c r="X155" s="1">
        <f>SUM(Table1[[#This Row],[T1]],Table1[[#This Row],[48,2 км]])</f>
        <v>8.8842592592592598E-2</v>
      </c>
      <c r="Y155" s="1">
        <v>6.3784722222222215E-2</v>
      </c>
      <c r="Z155" s="1">
        <f>SUM(Table1[[#This Row],[T1]],Table1[[#This Row],[52,2 км]])</f>
        <v>9.3842592592592589E-2</v>
      </c>
      <c r="AA155" s="1">
        <v>7.6388888888888895E-2</v>
      </c>
      <c r="AB155" s="1">
        <f>SUM(Table1[[#This Row],[T1]],Table1[[#This Row],[61,4 км]])</f>
        <v>0.10644675925925927</v>
      </c>
      <c r="AC155" s="1">
        <v>7.9409722222222215E-2</v>
      </c>
      <c r="AD155" s="1">
        <f>SUM(Table1[[#This Row],[T1]],Table1[[#This Row],[63,9 км]])</f>
        <v>0.10946759259259259</v>
      </c>
      <c r="AE155" s="1">
        <v>8.4618055555555557E-2</v>
      </c>
      <c r="AF155" s="1">
        <f>SUM(Table1[[#This Row],[T1]],Table1[[#This Row],[68,1 км]])</f>
        <v>0.11467592592592593</v>
      </c>
      <c r="AG155" s="1">
        <v>8.7951388888888885E-2</v>
      </c>
      <c r="AH155" s="1">
        <f>SUM(Table1[[#This Row],[T1]],Table1[[#This Row],[70,9 км]])</f>
        <v>0.11800925925925926</v>
      </c>
      <c r="AI155" s="1">
        <v>9.2881944444444434E-2</v>
      </c>
      <c r="AJ155" s="1">
        <f>SUM(Table1[[#This Row],[T1]],Table1[[#This Row],[74,9 км]])</f>
        <v>0.12293981481481481</v>
      </c>
      <c r="AK155" s="1">
        <v>0.10525462962962963</v>
      </c>
      <c r="AL155" s="1">
        <f>SUM(Table1[[#This Row],[T1]],Table1[[#This Row],[84,1 км]])</f>
        <v>0.1353125</v>
      </c>
      <c r="AM155" s="1">
        <v>0.10811342592592592</v>
      </c>
      <c r="AN155" s="1">
        <f>SUM(Table1[[#This Row],[T1]],Table1[[#This Row],[86,6 км]])</f>
        <v>0.13817129629629629</v>
      </c>
      <c r="AO155" s="1">
        <v>0.11142361111111111</v>
      </c>
      <c r="AP155" s="1">
        <f>SUM(Table1[[#This Row],[T1]],Table1[[#This Row],[90 км]])</f>
        <v>0.14148148148148149</v>
      </c>
      <c r="AQ155" s="1">
        <v>0.14148148148148149</v>
      </c>
      <c r="AR155" s="1">
        <v>0.14355324074074075</v>
      </c>
      <c r="AS155" s="1">
        <v>5.1504629629629635E-3</v>
      </c>
      <c r="AT155" s="1">
        <f>SUM(Table1[[#This Row],[T2]],Table1[[#This Row],[1 км]])</f>
        <v>0.1487037037037037</v>
      </c>
      <c r="AU155" s="1">
        <v>1.7118055555555556E-2</v>
      </c>
      <c r="AV155" s="1">
        <f>SUM(Table1[[#This Row],[T2]],Table1[[#This Row],[3,5 км]])</f>
        <v>0.16067129629629631</v>
      </c>
      <c r="AW155" s="1">
        <v>2.6006944444444447E-2</v>
      </c>
      <c r="AX155" s="1">
        <f>SUM(Table1[[#This Row],[T2]],Table1[[#This Row],[6 км]])</f>
        <v>0.1695601851851852</v>
      </c>
      <c r="AY155" s="1">
        <v>3.5648148148148151E-2</v>
      </c>
      <c r="AZ155" s="1">
        <f>SUM(Table1[[#This Row],[T2]],Table1[[#This Row],[8,5 км]])</f>
        <v>0.1792013888888889</v>
      </c>
      <c r="BA155" s="1">
        <v>4.2395833333333334E-2</v>
      </c>
      <c r="BB155" s="1">
        <f>SUM(Table1[[#This Row],[T2]],Table1[[#This Row],[10,5 км]])</f>
        <v>0.18594907407407407</v>
      </c>
      <c r="BC155" s="1">
        <v>4.8310185185185185E-2</v>
      </c>
      <c r="BD155" s="1">
        <f>SUM(Table1[[#This Row],[T2]],Table1[[#This Row],[11,5 км]])</f>
        <v>0.19186342592592592</v>
      </c>
      <c r="BE155" s="1">
        <v>6.1967592592592595E-2</v>
      </c>
      <c r="BF155" s="1">
        <f>SUM(Table1[[#This Row],[T2]],Table1[[#This Row],[14 км]])</f>
        <v>0.20552083333333335</v>
      </c>
      <c r="BG155" s="1">
        <v>7.2361111111111112E-2</v>
      </c>
      <c r="BH155" s="1">
        <f>SUM(Table1[[#This Row],[T2]],Table1[[#This Row],[16,5 км]])</f>
        <v>0.21591435185185187</v>
      </c>
      <c r="BI155" s="1">
        <v>8.3668981481481483E-2</v>
      </c>
      <c r="BJ155" s="1">
        <f>SUM(Table1[[#This Row],[T2]],Table1[[#This Row],[19 км]])</f>
        <v>0.22722222222222221</v>
      </c>
      <c r="BK155" s="1">
        <v>9.1435185185185189E-2</v>
      </c>
      <c r="BL155" s="1">
        <f>SUM(Table1[[#This Row],[T2]],Table1[[#This Row],[Финиш]])</f>
        <v>0.23498842592592595</v>
      </c>
      <c r="BM155" s="1">
        <v>0.23498842592592592</v>
      </c>
      <c r="BN155" s="1">
        <v>0</v>
      </c>
      <c r="BO155" s="1">
        <f>Table1[[#This Row],[Плавание]]-Table1[[#Totals],[Плавание]]</f>
        <v>1.0162037037037039E-2</v>
      </c>
      <c r="BP155" s="1">
        <f>Table1[[#This Row],[T1]]-Table1[[#Totals],[T1]]</f>
        <v>1.1400462962962963E-2</v>
      </c>
      <c r="BQ155" s="1">
        <f>Table1[[#This Row],[16 км_]]-Table1[[#Totals],[16 км_]]</f>
        <v>1.4247685185185183E-2</v>
      </c>
      <c r="BR155" s="1">
        <f>Table1[[#This Row],[18,5 км_]]-Table1[[#Totals],[18,5 км_]]</f>
        <v>1.4699074074074073E-2</v>
      </c>
      <c r="BS155" s="1">
        <f>Table1[[#This Row],[22,7 км_]]-Table1[[#Totals],[22,7 км_]]</f>
        <v>1.5509259259259257E-2</v>
      </c>
      <c r="BT155" s="1">
        <f>Table1[[#This Row],[38,7 км_]]-Table1[[#Totals],[38,7 км_]]</f>
        <v>1.893518518518518E-2</v>
      </c>
      <c r="BU155" s="1">
        <f>Table1[[#This Row],[41,2 км_]]-Table1[[#Totals],[41,2 км_]]</f>
        <v>1.9409722222222217E-2</v>
      </c>
      <c r="BV155" s="1">
        <f>Table1[[#This Row],[45,4 км_]]-Table1[[#Totals],[45,4 км_]]</f>
        <v>2.0312500000000011E-2</v>
      </c>
      <c r="BW155" s="1">
        <f>Table1[[#This Row],[48,2 км_]]-Table1[[#Totals],[48,2 км_]]</f>
        <v>2.0995370370370373E-2</v>
      </c>
      <c r="BX155" s="1">
        <f>Table1[[#This Row],[52,2 км_]]-Table1[[#Totals],[52,2 км_]]</f>
        <v>2.2025462962962955E-2</v>
      </c>
      <c r="BY155" s="1">
        <f>Table1[[#This Row],[61,4 км_]]-Table1[[#Totals],[61,4 км_]]</f>
        <v>2.4675925925925921E-2</v>
      </c>
      <c r="BZ155" s="1">
        <f>Table1[[#This Row],[63,9 км_]]-Table1[[#Totals],[63,9 км_]]</f>
        <v>2.5300925925925921E-2</v>
      </c>
      <c r="CA155" s="1">
        <f>Table1[[#This Row],[68,1 км_]]-Table1[[#Totals],[68,1 км_]]</f>
        <v>2.6087962962962979E-2</v>
      </c>
      <c r="CB155" s="1">
        <f>Table1[[#This Row],[70,9 км_]]-Table1[[#Totals],[70,9 км_]]</f>
        <v>2.6539351851851856E-2</v>
      </c>
      <c r="CC155" s="1">
        <f>Table1[[#This Row],[74,9 км_]]-Table1[[#Totals],[74,9 км_]]</f>
        <v>2.7233796296296298E-2</v>
      </c>
      <c r="CD155" s="1">
        <f>Table1[[#This Row],[84,1 км_]]-Table1[[#Totals],[84,1 км_]]</f>
        <v>2.8993055555555564E-2</v>
      </c>
      <c r="CE155" s="1">
        <f>Table1[[#This Row],[86,6 км_]]-Table1[[#Totals],[86,6 км_]]</f>
        <v>2.9525462962962962E-2</v>
      </c>
      <c r="CF155" s="1">
        <f>Table1[[#This Row],[90 км_]]-Table1[[#Totals],[90 км_]]</f>
        <v>3.0127314814814815E-2</v>
      </c>
      <c r="CG155" s="1">
        <f>Table1[[#This Row],[T2]]-Table1[[#Totals],[T2]]</f>
        <v>3.1006944444444448E-2</v>
      </c>
      <c r="CH155" s="1">
        <f>Table1[[#This Row],[1 км_]]-Table1[[#Totals],[1 км_]]</f>
        <v>3.2847222222222222E-2</v>
      </c>
      <c r="CI155" s="1">
        <f>Table1[[#This Row],[3,5 км_]]-Table1[[#Totals],[3,5 км_]]</f>
        <v>3.7199074074074093E-2</v>
      </c>
      <c r="CJ155" s="1">
        <f>Table1[[#This Row],[6 км_]]-Table1[[#Totals],[6 км_]]</f>
        <v>4.0844907407407427E-2</v>
      </c>
      <c r="CK155" s="1">
        <f>Table1[[#This Row],[8,5 км_]]-Table1[[#Totals],[8,5 км_]]</f>
        <v>4.4791666666666674E-2</v>
      </c>
      <c r="CL155" s="1">
        <f>Table1[[#This Row],[10,5 км_]]-Table1[[#Totals],[10,5 км_]]</f>
        <v>4.7569444444444442E-2</v>
      </c>
      <c r="CM155" s="1">
        <f>Table1[[#This Row],[11,5 км_]]-Table1[[#Totals],[11,5 км_]]</f>
        <v>5.0092592592592577E-2</v>
      </c>
      <c r="CN155" s="1">
        <f>Table1[[#This Row],[14 км_]]-Table1[[#Totals],[14 км_]]</f>
        <v>5.6041666666666684E-2</v>
      </c>
      <c r="CO155" s="1">
        <f>Table1[[#This Row],[16,5 км_]]-Table1[[#Totals],[16,5 км_]]</f>
        <v>6.0914351851851872E-2</v>
      </c>
      <c r="CP155" s="1">
        <f>Table1[[#This Row],[19 км_]]-Table1[[#Totals],[19 км_]]</f>
        <v>6.6226851851851842E-2</v>
      </c>
      <c r="CQ155" s="1">
        <f>Table1[[#This Row],[21,1 км_]]-Table1[[#Totals],[21,1 км_]]</f>
        <v>6.9652777777777786E-2</v>
      </c>
    </row>
    <row r="156" spans="1:95" x14ac:dyDescent="0.2">
      <c r="A156">
        <v>155</v>
      </c>
      <c r="B156">
        <v>182</v>
      </c>
      <c r="C156" t="s">
        <v>291</v>
      </c>
      <c r="D156" t="s">
        <v>292</v>
      </c>
      <c r="E156">
        <v>39</v>
      </c>
      <c r="F156" t="s">
        <v>46</v>
      </c>
      <c r="H156" t="s">
        <v>62</v>
      </c>
      <c r="I156" s="1">
        <v>3.2418981481481479E-2</v>
      </c>
      <c r="J156" s="1">
        <v>3.5983796296296298E-2</v>
      </c>
      <c r="K156" s="1">
        <v>2.2800925925925929E-2</v>
      </c>
      <c r="L156" s="1">
        <f>SUM(Table1[[#This Row],[T1]],Table1[[#This Row],[16 км]])</f>
        <v>5.8784722222222224E-2</v>
      </c>
      <c r="M156" s="1">
        <v>2.5752314814814815E-2</v>
      </c>
      <c r="N156" s="1">
        <f>SUM(Table1[[#This Row],[T1]],Table1[[#This Row],[18,5 км]])</f>
        <v>6.1736111111111117E-2</v>
      </c>
      <c r="O156" s="1">
        <v>3.1122685185185187E-2</v>
      </c>
      <c r="P156" s="1">
        <f>SUM(Table1[[#This Row],[T1]],Table1[[#This Row],[22,7 км]])</f>
        <v>6.7106481481481489E-2</v>
      </c>
      <c r="Q156" s="1">
        <v>5.2326388888888888E-2</v>
      </c>
      <c r="R156" s="1">
        <f>SUM(Table1[[#This Row],[T1]],Table1[[#This Row],[38,7 км]])</f>
        <v>8.8310185185185186E-2</v>
      </c>
      <c r="S156" s="1">
        <v>5.527777777777778E-2</v>
      </c>
      <c r="T156" s="1">
        <f>SUM(Table1[[#This Row],[T1]],Table1[[#This Row],[41,2 км]])</f>
        <v>9.1261574074074078E-2</v>
      </c>
      <c r="U156" s="1">
        <v>6.0717592592592594E-2</v>
      </c>
      <c r="V156" s="1">
        <f>SUM(Table1[[#This Row],[T1]],Table1[[#This Row],[45,4 км]])</f>
        <v>9.6701388888888892E-2</v>
      </c>
      <c r="W156" s="1">
        <v>6.4189814814814811E-2</v>
      </c>
      <c r="X156" s="1">
        <f>SUM(Table1[[#This Row],[T1]],Table1[[#This Row],[48,2 км]])</f>
        <v>0.10017361111111112</v>
      </c>
      <c r="Y156" s="1">
        <v>6.9386574074074073E-2</v>
      </c>
      <c r="Z156" s="1">
        <f>SUM(Table1[[#This Row],[T1]],Table1[[#This Row],[52,2 км]])</f>
        <v>0.10537037037037036</v>
      </c>
      <c r="AA156" s="1">
        <v>8.2546296296296298E-2</v>
      </c>
      <c r="AB156" s="1">
        <f>SUM(Table1[[#This Row],[T1]],Table1[[#This Row],[61,4 км]])</f>
        <v>0.11853009259259259</v>
      </c>
      <c r="AC156" s="1">
        <v>8.5590277777777779E-2</v>
      </c>
      <c r="AD156" s="1">
        <f>SUM(Table1[[#This Row],[T1]],Table1[[#This Row],[63,9 км]])</f>
        <v>0.12157407407407408</v>
      </c>
      <c r="AE156" s="1">
        <v>9.1192129629629637E-2</v>
      </c>
      <c r="AF156" s="1">
        <f>SUM(Table1[[#This Row],[T1]],Table1[[#This Row],[68,1 км]])</f>
        <v>0.12717592592592594</v>
      </c>
      <c r="AG156" s="1">
        <v>9.4687499999999994E-2</v>
      </c>
      <c r="AH156" s="1">
        <f>SUM(Table1[[#This Row],[T1]],Table1[[#This Row],[70,9 км]])</f>
        <v>0.13067129629629629</v>
      </c>
      <c r="AI156" s="1">
        <v>9.9895833333333336E-2</v>
      </c>
      <c r="AJ156" s="1">
        <f>SUM(Table1[[#This Row],[T1]],Table1[[#This Row],[74,9 км]])</f>
        <v>0.13587962962962963</v>
      </c>
      <c r="AK156" s="1">
        <v>0.11372685185185184</v>
      </c>
      <c r="AL156" s="1">
        <f>SUM(Table1[[#This Row],[T1]],Table1[[#This Row],[84,1 км]])</f>
        <v>0.14971064814814813</v>
      </c>
      <c r="AM156" s="1">
        <v>0.11693287037037037</v>
      </c>
      <c r="AN156" s="1">
        <f>SUM(Table1[[#This Row],[T1]],Table1[[#This Row],[86,6 км]])</f>
        <v>0.15291666666666667</v>
      </c>
      <c r="AO156" s="1">
        <v>0.12092592592592592</v>
      </c>
      <c r="AP156" s="1">
        <f>SUM(Table1[[#This Row],[T1]],Table1[[#This Row],[90 км]])</f>
        <v>0.15690972222222221</v>
      </c>
      <c r="AQ156" s="1">
        <v>0.15690972222222221</v>
      </c>
      <c r="AR156" s="1">
        <v>0.16118055555555555</v>
      </c>
      <c r="AS156" s="1">
        <v>4.409722222222222E-3</v>
      </c>
      <c r="AT156" s="1">
        <f>SUM(Table1[[#This Row],[T2]],Table1[[#This Row],[1 км]])</f>
        <v>0.16559027777777777</v>
      </c>
      <c r="AU156" s="1">
        <v>1.480324074074074E-2</v>
      </c>
      <c r="AV156" s="1">
        <f>SUM(Table1[[#This Row],[T2]],Table1[[#This Row],[3,5 км]])</f>
        <v>0.17598379629629629</v>
      </c>
      <c r="AW156" s="1">
        <v>2.2337962962962962E-2</v>
      </c>
      <c r="AX156" s="1">
        <f>SUM(Table1[[#This Row],[T2]],Table1[[#This Row],[6 км]])</f>
        <v>0.18351851851851853</v>
      </c>
      <c r="AY156" s="1">
        <v>3.050925925925926E-2</v>
      </c>
      <c r="AZ156" s="1">
        <f>SUM(Table1[[#This Row],[T2]],Table1[[#This Row],[8,5 км]])</f>
        <v>0.19168981481481481</v>
      </c>
      <c r="BA156" s="1">
        <v>3.6064814814814813E-2</v>
      </c>
      <c r="BB156" s="1">
        <f>SUM(Table1[[#This Row],[T2]],Table1[[#This Row],[10,5 км]])</f>
        <v>0.19724537037037038</v>
      </c>
      <c r="BC156" s="1">
        <v>4.08912037037037E-2</v>
      </c>
      <c r="BD156" s="1">
        <f>SUM(Table1[[#This Row],[T2]],Table1[[#This Row],[11,5 км]])</f>
        <v>0.20207175925925924</v>
      </c>
      <c r="BE156" s="1">
        <v>5.1863425925925931E-2</v>
      </c>
      <c r="BF156" s="1">
        <f>SUM(Table1[[#This Row],[T2]],Table1[[#This Row],[14 км]])</f>
        <v>0.21304398148148149</v>
      </c>
      <c r="BG156" s="1">
        <v>5.9907407407407409E-2</v>
      </c>
      <c r="BH156" s="1">
        <f>SUM(Table1[[#This Row],[T2]],Table1[[#This Row],[16,5 км]])</f>
        <v>0.22108796296296296</v>
      </c>
      <c r="BI156" s="1">
        <v>6.8298611111111115E-2</v>
      </c>
      <c r="BJ156" s="1">
        <f>SUM(Table1[[#This Row],[T2]],Table1[[#This Row],[19 км]])</f>
        <v>0.22947916666666668</v>
      </c>
      <c r="BK156" s="1">
        <v>7.4224537037037033E-2</v>
      </c>
      <c r="BL156" s="1">
        <f>SUM(Table1[[#This Row],[T2]],Table1[[#This Row],[Финиш]])</f>
        <v>0.23540509259259257</v>
      </c>
      <c r="BM156" s="1">
        <v>0.2354050925925926</v>
      </c>
      <c r="BN156" s="1">
        <v>0</v>
      </c>
      <c r="BO156" s="1">
        <f>Table1[[#This Row],[Плавание]]-Table1[[#Totals],[Плавание]]</f>
        <v>1.4814814814814812E-2</v>
      </c>
      <c r="BP156" s="1">
        <f>Table1[[#This Row],[T1]]-Table1[[#Totals],[T1]]</f>
        <v>1.7326388888888891E-2</v>
      </c>
      <c r="BQ156" s="1">
        <f>Table1[[#This Row],[16 км_]]-Table1[[#Totals],[16 км_]]</f>
        <v>2.3217592592592595E-2</v>
      </c>
      <c r="BR156" s="1">
        <f>Table1[[#This Row],[18,5 км_]]-Table1[[#Totals],[18,5 км_]]</f>
        <v>2.3819444444444449E-2</v>
      </c>
      <c r="BS156" s="1">
        <f>Table1[[#This Row],[22,7 км_]]-Table1[[#Totals],[22,7 км_]]</f>
        <v>2.506944444444445E-2</v>
      </c>
      <c r="BT156" s="1">
        <f>Table1[[#This Row],[38,7 км_]]-Table1[[#Totals],[38,7 км_]]</f>
        <v>2.9722222222222219E-2</v>
      </c>
      <c r="BU156" s="1">
        <f>Table1[[#This Row],[41,2 км_]]-Table1[[#Totals],[41,2 км_]]</f>
        <v>3.0312500000000006E-2</v>
      </c>
      <c r="BV156" s="1">
        <f>Table1[[#This Row],[45,4 км_]]-Table1[[#Totals],[45,4 км_]]</f>
        <v>3.153935185185186E-2</v>
      </c>
      <c r="BW156" s="1">
        <f>Table1[[#This Row],[48,2 км_]]-Table1[[#Totals],[48,2 км_]]</f>
        <v>3.2326388888888891E-2</v>
      </c>
      <c r="BX156" s="1">
        <f>Table1[[#This Row],[52,2 км_]]-Table1[[#Totals],[52,2 км_]]</f>
        <v>3.3553240740740731E-2</v>
      </c>
      <c r="BY156" s="1">
        <f>Table1[[#This Row],[61,4 км_]]-Table1[[#Totals],[61,4 км_]]</f>
        <v>3.6759259259259242E-2</v>
      </c>
      <c r="BZ156" s="1">
        <f>Table1[[#This Row],[63,9 км_]]-Table1[[#Totals],[63,9 км_]]</f>
        <v>3.7407407407407417E-2</v>
      </c>
      <c r="CA156" s="1">
        <f>Table1[[#This Row],[68,1 км_]]-Table1[[#Totals],[68,1 км_]]</f>
        <v>3.8587962962962991E-2</v>
      </c>
      <c r="CB156" s="1">
        <f>Table1[[#This Row],[70,9 км_]]-Table1[[#Totals],[70,9 км_]]</f>
        <v>3.9201388888888883E-2</v>
      </c>
      <c r="CC156" s="1">
        <f>Table1[[#This Row],[74,9 км_]]-Table1[[#Totals],[74,9 км_]]</f>
        <v>4.0173611111111118E-2</v>
      </c>
      <c r="CD156" s="1">
        <f>Table1[[#This Row],[84,1 км_]]-Table1[[#Totals],[84,1 км_]]</f>
        <v>4.3391203703703696E-2</v>
      </c>
      <c r="CE156" s="1">
        <f>Table1[[#This Row],[86,6 км_]]-Table1[[#Totals],[86,6 км_]]</f>
        <v>4.4270833333333343E-2</v>
      </c>
      <c r="CF156" s="1">
        <f>Table1[[#This Row],[90 км_]]-Table1[[#Totals],[90 км_]]</f>
        <v>4.5555555555555544E-2</v>
      </c>
      <c r="CG156" s="1">
        <f>Table1[[#This Row],[T2]]-Table1[[#Totals],[T2]]</f>
        <v>4.8634259259259252E-2</v>
      </c>
      <c r="CH156" s="1">
        <f>Table1[[#This Row],[1 км_]]-Table1[[#Totals],[1 км_]]</f>
        <v>4.973379629629629E-2</v>
      </c>
      <c r="CI156" s="1">
        <f>Table1[[#This Row],[3,5 км_]]-Table1[[#Totals],[3,5 км_]]</f>
        <v>5.2511574074074072E-2</v>
      </c>
      <c r="CJ156" s="1">
        <f>Table1[[#This Row],[6 км_]]-Table1[[#Totals],[6 км_]]</f>
        <v>5.480324074074075E-2</v>
      </c>
      <c r="CK156" s="1">
        <f>Table1[[#This Row],[8,5 км_]]-Table1[[#Totals],[8,5 км_]]</f>
        <v>5.7280092592592591E-2</v>
      </c>
      <c r="CL156" s="1">
        <f>Table1[[#This Row],[10,5 км_]]-Table1[[#Totals],[10,5 км_]]</f>
        <v>5.8865740740740746E-2</v>
      </c>
      <c r="CM156" s="1">
        <f>Table1[[#This Row],[11,5 км_]]-Table1[[#Totals],[11,5 км_]]</f>
        <v>6.0300925925925897E-2</v>
      </c>
      <c r="CN156" s="1">
        <f>Table1[[#This Row],[14 км_]]-Table1[[#Totals],[14 км_]]</f>
        <v>6.3564814814814824E-2</v>
      </c>
      <c r="CO156" s="1">
        <f>Table1[[#This Row],[16,5 км_]]-Table1[[#Totals],[16,5 км_]]</f>
        <v>6.6087962962962959E-2</v>
      </c>
      <c r="CP156" s="1">
        <f>Table1[[#This Row],[19 км_]]-Table1[[#Totals],[19 км_]]</f>
        <v>6.8483796296296306E-2</v>
      </c>
      <c r="CQ156" s="1">
        <f>Table1[[#This Row],[21,1 км_]]-Table1[[#Totals],[21,1 км_]]</f>
        <v>7.0069444444444406E-2</v>
      </c>
    </row>
    <row r="157" spans="1:95" x14ac:dyDescent="0.2">
      <c r="A157">
        <v>156</v>
      </c>
      <c r="B157">
        <v>166</v>
      </c>
      <c r="C157" t="s">
        <v>293</v>
      </c>
      <c r="D157" t="s">
        <v>69</v>
      </c>
      <c r="E157">
        <v>51</v>
      </c>
      <c r="F157" t="s">
        <v>46</v>
      </c>
      <c r="G157" t="s">
        <v>53</v>
      </c>
      <c r="H157" t="s">
        <v>73</v>
      </c>
      <c r="I157" s="1">
        <v>2.6388888888888889E-2</v>
      </c>
      <c r="J157" s="1">
        <v>2.7905092592592592E-2</v>
      </c>
      <c r="K157" s="1">
        <v>2.0208333333333335E-2</v>
      </c>
      <c r="L157" s="1">
        <f>SUM(Table1[[#This Row],[T1]],Table1[[#This Row],[16 км]])</f>
        <v>4.8113425925925928E-2</v>
      </c>
      <c r="M157" s="1">
        <v>2.2962962962962966E-2</v>
      </c>
      <c r="N157" s="1">
        <f>SUM(Table1[[#This Row],[T1]],Table1[[#This Row],[18,5 км]])</f>
        <v>5.0868055555555555E-2</v>
      </c>
      <c r="O157" s="1">
        <v>2.8020833333333332E-2</v>
      </c>
      <c r="P157" s="1">
        <f>SUM(Table1[[#This Row],[T1]],Table1[[#This Row],[22,7 км]])</f>
        <v>5.5925925925925921E-2</v>
      </c>
      <c r="Q157" s="1">
        <v>4.8229166666666663E-2</v>
      </c>
      <c r="R157" s="1">
        <f>SUM(Table1[[#This Row],[T1]],Table1[[#This Row],[38,7 км]])</f>
        <v>7.6134259259259263E-2</v>
      </c>
      <c r="S157" s="1">
        <v>5.0868055555555548E-2</v>
      </c>
      <c r="T157" s="1">
        <f>SUM(Table1[[#This Row],[T1]],Table1[[#This Row],[41,2 км]])</f>
        <v>7.8773148148148148E-2</v>
      </c>
      <c r="U157" s="1">
        <v>5.5729166666666663E-2</v>
      </c>
      <c r="V157" s="1">
        <f>SUM(Table1[[#This Row],[T1]],Table1[[#This Row],[45,4 км]])</f>
        <v>8.3634259259259255E-2</v>
      </c>
      <c r="W157" s="1">
        <v>5.9004629629629629E-2</v>
      </c>
      <c r="X157" s="1">
        <f>SUM(Table1[[#This Row],[T1]],Table1[[#This Row],[48,2 км]])</f>
        <v>8.6909722222222222E-2</v>
      </c>
      <c r="Y157" s="1">
        <v>6.3611111111111118E-2</v>
      </c>
      <c r="Z157" s="1">
        <f>SUM(Table1[[#This Row],[T1]],Table1[[#This Row],[52,2 км]])</f>
        <v>9.1516203703703711E-2</v>
      </c>
      <c r="AA157" s="1">
        <v>7.5775462962962961E-2</v>
      </c>
      <c r="AB157" s="1">
        <f>SUM(Table1[[#This Row],[T1]],Table1[[#This Row],[61,4 км]])</f>
        <v>0.10368055555555555</v>
      </c>
      <c r="AC157" s="1">
        <v>7.8483796296296301E-2</v>
      </c>
      <c r="AD157" s="1">
        <f>SUM(Table1[[#This Row],[T1]],Table1[[#This Row],[63,9 км]])</f>
        <v>0.10638888888888889</v>
      </c>
      <c r="AE157" s="1">
        <v>8.3645833333333322E-2</v>
      </c>
      <c r="AF157" s="1">
        <f>SUM(Table1[[#This Row],[T1]],Table1[[#This Row],[68,1 км]])</f>
        <v>0.11155092592592591</v>
      </c>
      <c r="AG157" s="1">
        <v>8.6851851851851847E-2</v>
      </c>
      <c r="AH157" s="1">
        <f>SUM(Table1[[#This Row],[T1]],Table1[[#This Row],[70,9 км]])</f>
        <v>0.11475694444444444</v>
      </c>
      <c r="AI157" s="1">
        <v>9.1620370370370366E-2</v>
      </c>
      <c r="AJ157" s="1">
        <f>SUM(Table1[[#This Row],[T1]],Table1[[#This Row],[74,9 км]])</f>
        <v>0.11952546296296296</v>
      </c>
      <c r="AK157" s="1">
        <v>0.10365740740740741</v>
      </c>
      <c r="AL157" s="1">
        <f>SUM(Table1[[#This Row],[T1]],Table1[[#This Row],[84,1 км]])</f>
        <v>0.1315625</v>
      </c>
      <c r="AM157" s="1">
        <v>0.1063425925925926</v>
      </c>
      <c r="AN157" s="1">
        <f>SUM(Table1[[#This Row],[T1]],Table1[[#This Row],[86,6 км]])</f>
        <v>0.13424768518518521</v>
      </c>
      <c r="AO157" s="1">
        <v>0.10958333333333332</v>
      </c>
      <c r="AP157" s="1">
        <f>SUM(Table1[[#This Row],[T1]],Table1[[#This Row],[90 км]])</f>
        <v>0.13748842592592592</v>
      </c>
      <c r="AQ157" s="1">
        <v>0.13748842592592592</v>
      </c>
      <c r="AR157" s="1">
        <v>0.1395949074074074</v>
      </c>
      <c r="AS157" s="1">
        <v>5.6481481481481478E-3</v>
      </c>
      <c r="AT157" s="1">
        <f>SUM(Table1[[#This Row],[T2]],Table1[[#This Row],[1 км]])</f>
        <v>0.14524305555555556</v>
      </c>
      <c r="AU157" s="1">
        <v>1.8425925925925925E-2</v>
      </c>
      <c r="AV157" s="1">
        <f>SUM(Table1[[#This Row],[T2]],Table1[[#This Row],[3,5 км]])</f>
        <v>0.15802083333333333</v>
      </c>
      <c r="AW157" s="1">
        <v>2.78125E-2</v>
      </c>
      <c r="AX157" s="1">
        <f>SUM(Table1[[#This Row],[T2]],Table1[[#This Row],[6 км]])</f>
        <v>0.16740740740740739</v>
      </c>
      <c r="AY157" s="1">
        <v>3.8344907407407411E-2</v>
      </c>
      <c r="AZ157" s="1">
        <f>SUM(Table1[[#This Row],[T2]],Table1[[#This Row],[8,5 км]])</f>
        <v>0.1779398148148148</v>
      </c>
      <c r="BA157" s="1">
        <v>4.5486111111111109E-2</v>
      </c>
      <c r="BB157" s="1">
        <f>SUM(Table1[[#This Row],[T2]],Table1[[#This Row],[10,5 км]])</f>
        <v>0.18508101851851852</v>
      </c>
      <c r="BC157" s="1">
        <v>5.1875000000000004E-2</v>
      </c>
      <c r="BD157" s="1">
        <f>SUM(Table1[[#This Row],[T2]],Table1[[#This Row],[11,5 км]])</f>
        <v>0.19146990740740741</v>
      </c>
      <c r="BE157" s="1">
        <v>6.6678240740740746E-2</v>
      </c>
      <c r="BF157" s="1">
        <f>SUM(Table1[[#This Row],[T2]],Table1[[#This Row],[14 км]])</f>
        <v>0.20627314814814815</v>
      </c>
      <c r="BG157" s="1">
        <v>7.7615740740740735E-2</v>
      </c>
      <c r="BH157" s="1">
        <f>SUM(Table1[[#This Row],[T2]],Table1[[#This Row],[16,5 км]])</f>
        <v>0.21721064814814814</v>
      </c>
      <c r="BI157" s="1">
        <v>8.8749999999999996E-2</v>
      </c>
      <c r="BJ157" s="1">
        <f>SUM(Table1[[#This Row],[T2]],Table1[[#This Row],[19 км]])</f>
        <v>0.2283449074074074</v>
      </c>
      <c r="BK157" s="1">
        <v>9.5821759259259245E-2</v>
      </c>
      <c r="BL157" s="1">
        <f>SUM(Table1[[#This Row],[T2]],Table1[[#This Row],[Финиш]])</f>
        <v>0.23541666666666666</v>
      </c>
      <c r="BM157" s="1">
        <v>0.23541666666666669</v>
      </c>
      <c r="BN157" s="1">
        <v>0</v>
      </c>
      <c r="BO157" s="1">
        <f>Table1[[#This Row],[Плавание]]-Table1[[#Totals],[Плавание]]</f>
        <v>8.7847222222222215E-3</v>
      </c>
      <c r="BP157" s="1">
        <f>Table1[[#This Row],[T1]]-Table1[[#Totals],[T1]]</f>
        <v>9.2476851851851852E-3</v>
      </c>
      <c r="BQ157" s="1">
        <f>Table1[[#This Row],[16 км_]]-Table1[[#Totals],[16 км_]]</f>
        <v>1.2546296296296298E-2</v>
      </c>
      <c r="BR157" s="1">
        <f>Table1[[#This Row],[18,5 км_]]-Table1[[#Totals],[18,5 км_]]</f>
        <v>1.2951388888888887E-2</v>
      </c>
      <c r="BS157" s="1">
        <f>Table1[[#This Row],[22,7 км_]]-Table1[[#Totals],[22,7 км_]]</f>
        <v>1.3888888888888881E-2</v>
      </c>
      <c r="BT157" s="1">
        <f>Table1[[#This Row],[38,7 км_]]-Table1[[#Totals],[38,7 км_]]</f>
        <v>1.7546296296296296E-2</v>
      </c>
      <c r="BU157" s="1">
        <f>Table1[[#This Row],[41,2 км_]]-Table1[[#Totals],[41,2 км_]]</f>
        <v>1.7824074074074076E-2</v>
      </c>
      <c r="BV157" s="1">
        <f>Table1[[#This Row],[45,4 км_]]-Table1[[#Totals],[45,4 км_]]</f>
        <v>1.8472222222222223E-2</v>
      </c>
      <c r="BW157" s="1">
        <f>Table1[[#This Row],[48,2 км_]]-Table1[[#Totals],[48,2 км_]]</f>
        <v>1.9062499999999996E-2</v>
      </c>
      <c r="BX157" s="1">
        <f>Table1[[#This Row],[52,2 км_]]-Table1[[#Totals],[52,2 км_]]</f>
        <v>1.9699074074074077E-2</v>
      </c>
      <c r="BY157" s="1">
        <f>Table1[[#This Row],[61,4 км_]]-Table1[[#Totals],[61,4 км_]]</f>
        <v>2.1909722222222205E-2</v>
      </c>
      <c r="BZ157" s="1">
        <f>Table1[[#This Row],[63,9 км_]]-Table1[[#Totals],[63,9 км_]]</f>
        <v>2.2222222222222227E-2</v>
      </c>
      <c r="CA157" s="1">
        <f>Table1[[#This Row],[68,1 км_]]-Table1[[#Totals],[68,1 км_]]</f>
        <v>2.2962962962962963E-2</v>
      </c>
      <c r="CB157" s="1">
        <f>Table1[[#This Row],[70,9 км_]]-Table1[[#Totals],[70,9 км_]]</f>
        <v>2.3287037037037037E-2</v>
      </c>
      <c r="CC157" s="1">
        <f>Table1[[#This Row],[74,9 км_]]-Table1[[#Totals],[74,9 км_]]</f>
        <v>2.3819444444444449E-2</v>
      </c>
      <c r="CD157" s="1">
        <f>Table1[[#This Row],[84,1 км_]]-Table1[[#Totals],[84,1 км_]]</f>
        <v>2.524305555555556E-2</v>
      </c>
      <c r="CE157" s="1">
        <f>Table1[[#This Row],[86,6 км_]]-Table1[[#Totals],[86,6 км_]]</f>
        <v>2.5601851851851876E-2</v>
      </c>
      <c r="CF157" s="1">
        <f>Table1[[#This Row],[90 км_]]-Table1[[#Totals],[90 км_]]</f>
        <v>2.6134259259259246E-2</v>
      </c>
      <c r="CG157" s="1">
        <f>Table1[[#This Row],[T2]]-Table1[[#Totals],[T2]]</f>
        <v>2.7048611111111107E-2</v>
      </c>
      <c r="CH157" s="1">
        <f>Table1[[#This Row],[1 км_]]-Table1[[#Totals],[1 км_]]</f>
        <v>2.9386574074074079E-2</v>
      </c>
      <c r="CI157" s="1">
        <f>Table1[[#This Row],[3,5 км_]]-Table1[[#Totals],[3,5 км_]]</f>
        <v>3.4548611111111113E-2</v>
      </c>
      <c r="CJ157" s="1">
        <f>Table1[[#This Row],[6 км_]]-Table1[[#Totals],[6 км_]]</f>
        <v>3.8692129629629618E-2</v>
      </c>
      <c r="CK157" s="1">
        <f>Table1[[#This Row],[8,5 км_]]-Table1[[#Totals],[8,5 км_]]</f>
        <v>4.3530092592592579E-2</v>
      </c>
      <c r="CL157" s="1">
        <f>Table1[[#This Row],[10,5 км_]]-Table1[[#Totals],[10,5 км_]]</f>
        <v>4.670138888888889E-2</v>
      </c>
      <c r="CM157" s="1">
        <f>Table1[[#This Row],[11,5 км_]]-Table1[[#Totals],[11,5 км_]]</f>
        <v>4.9699074074074062E-2</v>
      </c>
      <c r="CN157" s="1">
        <f>Table1[[#This Row],[14 км_]]-Table1[[#Totals],[14 км_]]</f>
        <v>5.6793981481481487E-2</v>
      </c>
      <c r="CO157" s="1">
        <f>Table1[[#This Row],[16,5 км_]]-Table1[[#Totals],[16,5 км_]]</f>
        <v>6.221064814814814E-2</v>
      </c>
      <c r="CP157" s="1">
        <f>Table1[[#This Row],[19 км_]]-Table1[[#Totals],[19 км_]]</f>
        <v>6.7349537037037027E-2</v>
      </c>
      <c r="CQ157" s="1">
        <f>Table1[[#This Row],[21,1 км_]]-Table1[[#Totals],[21,1 км_]]</f>
        <v>7.0081018518518501E-2</v>
      </c>
    </row>
    <row r="158" spans="1:95" x14ac:dyDescent="0.2">
      <c r="A158">
        <v>157</v>
      </c>
      <c r="B158">
        <v>59</v>
      </c>
      <c r="C158" t="s">
        <v>294</v>
      </c>
      <c r="D158" t="s">
        <v>262</v>
      </c>
      <c r="E158">
        <v>36</v>
      </c>
      <c r="F158" t="s">
        <v>46</v>
      </c>
      <c r="G158" t="s">
        <v>53</v>
      </c>
      <c r="H158" t="s">
        <v>146</v>
      </c>
      <c r="I158" s="1">
        <v>3.5682870370370372E-2</v>
      </c>
      <c r="J158" s="1">
        <v>3.9212962962962963E-2</v>
      </c>
      <c r="K158" s="1">
        <v>2.2141203703703705E-2</v>
      </c>
      <c r="L158" s="1">
        <f>SUM(Table1[[#This Row],[T1]],Table1[[#This Row],[16 км]])</f>
        <v>6.1354166666666668E-2</v>
      </c>
      <c r="M158" s="1">
        <v>2.5162037037037038E-2</v>
      </c>
      <c r="N158" s="1">
        <f>SUM(Table1[[#This Row],[T1]],Table1[[#This Row],[18,5 км]])</f>
        <v>6.4375000000000002E-2</v>
      </c>
      <c r="O158" s="1">
        <v>3.0717592592592591E-2</v>
      </c>
      <c r="P158" s="1">
        <f>SUM(Table1[[#This Row],[T1]],Table1[[#This Row],[22,7 км]])</f>
        <v>6.9930555555555551E-2</v>
      </c>
      <c r="Q158" s="1">
        <v>5.2557870370370373E-2</v>
      </c>
      <c r="R158" s="1">
        <f>SUM(Table1[[#This Row],[T1]],Table1[[#This Row],[38,7 км]])</f>
        <v>9.1770833333333329E-2</v>
      </c>
      <c r="S158" s="1">
        <v>5.5601851851851847E-2</v>
      </c>
      <c r="T158" s="1">
        <f>SUM(Table1[[#This Row],[T1]],Table1[[#This Row],[41,2 км]])</f>
        <v>9.481481481481481E-2</v>
      </c>
      <c r="U158" s="1">
        <v>6.100694444444444E-2</v>
      </c>
      <c r="V158" s="1">
        <f>SUM(Table1[[#This Row],[T1]],Table1[[#This Row],[45,4 км]])</f>
        <v>0.10021990740740741</v>
      </c>
      <c r="W158" s="1">
        <v>6.4479166666666657E-2</v>
      </c>
      <c r="X158" s="1">
        <f>SUM(Table1[[#This Row],[T1]],Table1[[#This Row],[48,2 км]])</f>
        <v>0.10369212962962962</v>
      </c>
      <c r="Y158" s="1">
        <v>6.9652777777777772E-2</v>
      </c>
      <c r="Z158" s="1">
        <f>SUM(Table1[[#This Row],[T1]],Table1[[#This Row],[52,2 км]])</f>
        <v>0.10886574074074074</v>
      </c>
      <c r="AA158" s="1">
        <v>8.3032407407407416E-2</v>
      </c>
      <c r="AB158" s="1">
        <f>SUM(Table1[[#This Row],[T1]],Table1[[#This Row],[61,4 км]])</f>
        <v>0.12224537037037038</v>
      </c>
      <c r="AC158" s="1">
        <v>8.627314814814814E-2</v>
      </c>
      <c r="AD158" s="1">
        <f>SUM(Table1[[#This Row],[T1]],Table1[[#This Row],[63,9 км]])</f>
        <v>0.1254861111111111</v>
      </c>
      <c r="AE158" s="1">
        <v>9.1979166666666667E-2</v>
      </c>
      <c r="AF158" s="1">
        <f>SUM(Table1[[#This Row],[T1]],Table1[[#This Row],[68,1 км]])</f>
        <v>0.13119212962962962</v>
      </c>
      <c r="AG158" s="1">
        <v>9.554398148148148E-2</v>
      </c>
      <c r="AH158" s="1">
        <f>SUM(Table1[[#This Row],[T1]],Table1[[#This Row],[70,9 км]])</f>
        <v>0.13475694444444444</v>
      </c>
      <c r="AI158" s="1">
        <v>0.1009375</v>
      </c>
      <c r="AJ158" s="1">
        <f>SUM(Table1[[#This Row],[T1]],Table1[[#This Row],[74,9 км]])</f>
        <v>0.14015046296296296</v>
      </c>
      <c r="AK158" s="1">
        <v>0.11482638888888889</v>
      </c>
      <c r="AL158" s="1">
        <f>SUM(Table1[[#This Row],[T1]],Table1[[#This Row],[84,1 км]])</f>
        <v>0.15403935185185186</v>
      </c>
      <c r="AM158" s="1">
        <v>0.11804398148148149</v>
      </c>
      <c r="AN158" s="1">
        <f>SUM(Table1[[#This Row],[T1]],Table1[[#This Row],[86,6 км]])</f>
        <v>0.15725694444444444</v>
      </c>
      <c r="AO158" s="1">
        <v>0.12190972222222222</v>
      </c>
      <c r="AP158" s="1">
        <f>SUM(Table1[[#This Row],[T1]],Table1[[#This Row],[90 км]])</f>
        <v>0.16112268518518519</v>
      </c>
      <c r="AQ158" s="1">
        <v>0.16112268518518519</v>
      </c>
      <c r="AR158" s="1">
        <v>0.16333333333333333</v>
      </c>
      <c r="AS158" s="1">
        <v>4.6064814814814814E-3</v>
      </c>
      <c r="AT158" s="1">
        <f>SUM(Table1[[#This Row],[T2]],Table1[[#This Row],[1 км]])</f>
        <v>0.16793981481481482</v>
      </c>
      <c r="AU158" s="1">
        <v>1.4918981481481483E-2</v>
      </c>
      <c r="AV158" s="1">
        <f>SUM(Table1[[#This Row],[T2]],Table1[[#This Row],[3,5 км]])</f>
        <v>0.17825231481481482</v>
      </c>
      <c r="AW158" s="1">
        <v>2.2395833333333334E-2</v>
      </c>
      <c r="AX158" s="1">
        <f>SUM(Table1[[#This Row],[T2]],Table1[[#This Row],[6 км]])</f>
        <v>0.18572916666666667</v>
      </c>
      <c r="AY158" s="1">
        <v>3.0486111111111113E-2</v>
      </c>
      <c r="AZ158" s="1">
        <f>SUM(Table1[[#This Row],[T2]],Table1[[#This Row],[8,5 км]])</f>
        <v>0.19381944444444443</v>
      </c>
      <c r="BA158" s="1">
        <v>3.6087962962962968E-2</v>
      </c>
      <c r="BB158" s="1">
        <f>SUM(Table1[[#This Row],[T2]],Table1[[#This Row],[10,5 км]])</f>
        <v>0.19942129629629629</v>
      </c>
      <c r="BC158" s="1">
        <v>4.0833333333333333E-2</v>
      </c>
      <c r="BD158" s="1">
        <f>SUM(Table1[[#This Row],[T2]],Table1[[#This Row],[11,5 км]])</f>
        <v>0.20416666666666666</v>
      </c>
      <c r="BE158" s="1">
        <v>5.1412037037037034E-2</v>
      </c>
      <c r="BF158" s="1">
        <f>SUM(Table1[[#This Row],[T2]],Table1[[#This Row],[14 км]])</f>
        <v>0.21474537037037036</v>
      </c>
      <c r="BG158" s="1">
        <v>5.8877314814814813E-2</v>
      </c>
      <c r="BH158" s="1">
        <f>SUM(Table1[[#This Row],[T2]],Table1[[#This Row],[16,5 км]])</f>
        <v>0.22221064814814814</v>
      </c>
      <c r="BI158" s="1">
        <v>6.671296296296296E-2</v>
      </c>
      <c r="BJ158" s="1">
        <f>SUM(Table1[[#This Row],[T2]],Table1[[#This Row],[19 км]])</f>
        <v>0.2300462962962963</v>
      </c>
      <c r="BK158" s="1">
        <v>7.2141203703703707E-2</v>
      </c>
      <c r="BL158" s="1">
        <f>SUM(Table1[[#This Row],[T2]],Table1[[#This Row],[Финиш]])</f>
        <v>0.23547453703703702</v>
      </c>
      <c r="BM158" s="1">
        <v>0.23547453703703702</v>
      </c>
      <c r="BN158" s="1">
        <v>0</v>
      </c>
      <c r="BO158" s="1">
        <f>Table1[[#This Row],[Плавание]]-Table1[[#Totals],[Плавание]]</f>
        <v>1.8078703703703704E-2</v>
      </c>
      <c r="BP158" s="1">
        <f>Table1[[#This Row],[T1]]-Table1[[#Totals],[T1]]</f>
        <v>2.0555555555555556E-2</v>
      </c>
      <c r="BQ158" s="1">
        <f>Table1[[#This Row],[16 км_]]-Table1[[#Totals],[16 км_]]</f>
        <v>2.5787037037037039E-2</v>
      </c>
      <c r="BR158" s="1">
        <f>Table1[[#This Row],[18,5 км_]]-Table1[[#Totals],[18,5 км_]]</f>
        <v>2.6458333333333334E-2</v>
      </c>
      <c r="BS158" s="1">
        <f>Table1[[#This Row],[22,7 км_]]-Table1[[#Totals],[22,7 км_]]</f>
        <v>2.7893518518518512E-2</v>
      </c>
      <c r="BT158" s="1">
        <f>Table1[[#This Row],[38,7 км_]]-Table1[[#Totals],[38,7 км_]]</f>
        <v>3.3182870370370363E-2</v>
      </c>
      <c r="BU158" s="1">
        <f>Table1[[#This Row],[41,2 км_]]-Table1[[#Totals],[41,2 км_]]</f>
        <v>3.3865740740740738E-2</v>
      </c>
      <c r="BV158" s="1">
        <f>Table1[[#This Row],[45,4 км_]]-Table1[[#Totals],[45,4 км_]]</f>
        <v>3.5057870370370378E-2</v>
      </c>
      <c r="BW158" s="1">
        <f>Table1[[#This Row],[48,2 км_]]-Table1[[#Totals],[48,2 км_]]</f>
        <v>3.5844907407407395E-2</v>
      </c>
      <c r="BX158" s="1">
        <f>Table1[[#This Row],[52,2 км_]]-Table1[[#Totals],[52,2 км_]]</f>
        <v>3.7048611111111102E-2</v>
      </c>
      <c r="BY158" s="1">
        <f>Table1[[#This Row],[61,4 км_]]-Table1[[#Totals],[61,4 км_]]</f>
        <v>4.0474537037037031E-2</v>
      </c>
      <c r="BZ158" s="1">
        <f>Table1[[#This Row],[63,9 км_]]-Table1[[#Totals],[63,9 км_]]</f>
        <v>4.1319444444444436E-2</v>
      </c>
      <c r="CA158" s="1">
        <f>Table1[[#This Row],[68,1 км_]]-Table1[[#Totals],[68,1 км_]]</f>
        <v>4.2604166666666665E-2</v>
      </c>
      <c r="CB158" s="1">
        <f>Table1[[#This Row],[70,9 км_]]-Table1[[#Totals],[70,9 км_]]</f>
        <v>4.3287037037037041E-2</v>
      </c>
      <c r="CC158" s="1">
        <f>Table1[[#This Row],[74,9 км_]]-Table1[[#Totals],[74,9 км_]]</f>
        <v>4.4444444444444453E-2</v>
      </c>
      <c r="CD158" s="1">
        <f>Table1[[#This Row],[84,1 км_]]-Table1[[#Totals],[84,1 км_]]</f>
        <v>4.7719907407407419E-2</v>
      </c>
      <c r="CE158" s="1">
        <f>Table1[[#This Row],[86,6 км_]]-Table1[[#Totals],[86,6 км_]]</f>
        <v>4.8611111111111105E-2</v>
      </c>
      <c r="CF158" s="1">
        <f>Table1[[#This Row],[90 км_]]-Table1[[#Totals],[90 км_]]</f>
        <v>4.9768518518518517E-2</v>
      </c>
      <c r="CG158" s="1">
        <f>Table1[[#This Row],[T2]]-Table1[[#Totals],[T2]]</f>
        <v>5.0787037037037033E-2</v>
      </c>
      <c r="CH158" s="1">
        <f>Table1[[#This Row],[1 км_]]-Table1[[#Totals],[1 км_]]</f>
        <v>5.2083333333333343E-2</v>
      </c>
      <c r="CI158" s="1">
        <f>Table1[[#This Row],[3,5 км_]]-Table1[[#Totals],[3,5 км_]]</f>
        <v>5.4780092592592602E-2</v>
      </c>
      <c r="CJ158" s="1">
        <f>Table1[[#This Row],[6 км_]]-Table1[[#Totals],[6 км_]]</f>
        <v>5.7013888888888892E-2</v>
      </c>
      <c r="CK158" s="1">
        <f>Table1[[#This Row],[8,5 км_]]-Table1[[#Totals],[8,5 км_]]</f>
        <v>5.9409722222222211E-2</v>
      </c>
      <c r="CL158" s="1">
        <f>Table1[[#This Row],[10,5 км_]]-Table1[[#Totals],[10,5 км_]]</f>
        <v>6.1041666666666661E-2</v>
      </c>
      <c r="CM158" s="1">
        <f>Table1[[#This Row],[11,5 км_]]-Table1[[#Totals],[11,5 км_]]</f>
        <v>6.2395833333333317E-2</v>
      </c>
      <c r="CN158" s="1">
        <f>Table1[[#This Row],[14 км_]]-Table1[[#Totals],[14 км_]]</f>
        <v>6.5266203703703701E-2</v>
      </c>
      <c r="CO158" s="1">
        <f>Table1[[#This Row],[16,5 км_]]-Table1[[#Totals],[16,5 км_]]</f>
        <v>6.7210648148148144E-2</v>
      </c>
      <c r="CP158" s="1">
        <f>Table1[[#This Row],[19 км_]]-Table1[[#Totals],[19 км_]]</f>
        <v>6.9050925925925932E-2</v>
      </c>
      <c r="CQ158" s="1">
        <f>Table1[[#This Row],[21,1 км_]]-Table1[[#Totals],[21,1 км_]]</f>
        <v>7.0138888888888862E-2</v>
      </c>
    </row>
    <row r="159" spans="1:95" x14ac:dyDescent="0.2">
      <c r="A159">
        <v>158</v>
      </c>
      <c r="B159">
        <v>235</v>
      </c>
      <c r="C159" t="s">
        <v>295</v>
      </c>
      <c r="D159" t="s">
        <v>186</v>
      </c>
      <c r="E159">
        <v>42</v>
      </c>
      <c r="F159" t="s">
        <v>46</v>
      </c>
      <c r="H159" t="s">
        <v>54</v>
      </c>
      <c r="I159" s="1">
        <v>2.704861111111111E-2</v>
      </c>
      <c r="J159" s="1">
        <v>2.9780092592592594E-2</v>
      </c>
      <c r="K159" s="1">
        <v>2.1030092592592597E-2</v>
      </c>
      <c r="L159" s="1">
        <f>SUM(Table1[[#This Row],[T1]],Table1[[#This Row],[16 км]])</f>
        <v>5.0810185185185194E-2</v>
      </c>
      <c r="M159" s="1">
        <v>2.3993055555555556E-2</v>
      </c>
      <c r="N159" s="1">
        <f>SUM(Table1[[#This Row],[T1]],Table1[[#This Row],[18,5 км]])</f>
        <v>5.3773148148148153E-2</v>
      </c>
      <c r="O159" s="1">
        <v>2.9317129629629634E-2</v>
      </c>
      <c r="P159" s="1">
        <f>SUM(Table1[[#This Row],[T1]],Table1[[#This Row],[22,7 км]])</f>
        <v>5.9097222222222232E-2</v>
      </c>
      <c r="Q159" s="1">
        <v>5.0486111111111114E-2</v>
      </c>
      <c r="R159" s="1">
        <f>SUM(Table1[[#This Row],[T1]],Table1[[#This Row],[38,7 км]])</f>
        <v>8.0266203703703715E-2</v>
      </c>
      <c r="S159" s="1">
        <v>5.3425925925925925E-2</v>
      </c>
      <c r="T159" s="1">
        <f>SUM(Table1[[#This Row],[T1]],Table1[[#This Row],[41,2 км]])</f>
        <v>8.3206018518518526E-2</v>
      </c>
      <c r="U159" s="1">
        <v>5.8865740740740739E-2</v>
      </c>
      <c r="V159" s="1">
        <f>SUM(Table1[[#This Row],[T1]],Table1[[#This Row],[45,4 км]])</f>
        <v>8.864583333333334E-2</v>
      </c>
      <c r="W159" s="1">
        <v>6.2488425925925926E-2</v>
      </c>
      <c r="X159" s="1">
        <f>SUM(Table1[[#This Row],[T1]],Table1[[#This Row],[48,2 км]])</f>
        <v>9.2268518518518527E-2</v>
      </c>
      <c r="Y159" s="1">
        <v>6.7696759259259262E-2</v>
      </c>
      <c r="Z159" s="1">
        <f>SUM(Table1[[#This Row],[T1]],Table1[[#This Row],[52,2 км]])</f>
        <v>9.7476851851851856E-2</v>
      </c>
      <c r="AA159" s="1">
        <v>8.0833333333333326E-2</v>
      </c>
      <c r="AB159" s="1">
        <f>SUM(Table1[[#This Row],[T1]],Table1[[#This Row],[61,4 км]])</f>
        <v>0.11061342592592592</v>
      </c>
      <c r="AC159" s="1">
        <v>8.3831018518518527E-2</v>
      </c>
      <c r="AD159" s="1">
        <f>SUM(Table1[[#This Row],[T1]],Table1[[#This Row],[63,9 км]])</f>
        <v>0.11361111111111112</v>
      </c>
      <c r="AE159" s="1">
        <v>8.9386574074074077E-2</v>
      </c>
      <c r="AF159" s="1">
        <f>SUM(Table1[[#This Row],[T1]],Table1[[#This Row],[68,1 км]])</f>
        <v>0.11916666666666667</v>
      </c>
      <c r="AG159" s="1">
        <v>9.2881944444444434E-2</v>
      </c>
      <c r="AH159" s="1">
        <f>SUM(Table1[[#This Row],[T1]],Table1[[#This Row],[70,9 км]])</f>
        <v>0.12266203703703703</v>
      </c>
      <c r="AI159" s="1">
        <v>9.8055555555555562E-2</v>
      </c>
      <c r="AJ159" s="1">
        <f>SUM(Table1[[#This Row],[T1]],Table1[[#This Row],[74,9 км]])</f>
        <v>0.12783564814814816</v>
      </c>
      <c r="AK159" s="1">
        <v>0.11136574074074074</v>
      </c>
      <c r="AL159" s="1">
        <f>SUM(Table1[[#This Row],[T1]],Table1[[#This Row],[84,1 км]])</f>
        <v>0.14114583333333333</v>
      </c>
      <c r="AM159" s="1">
        <v>0.11445601851851851</v>
      </c>
      <c r="AN159" s="1">
        <f>SUM(Table1[[#This Row],[T1]],Table1[[#This Row],[86,6 км]])</f>
        <v>0.14423611111111112</v>
      </c>
      <c r="AO159" s="1">
        <v>0.11825231481481481</v>
      </c>
      <c r="AP159" s="1">
        <f>SUM(Table1[[#This Row],[T1]],Table1[[#This Row],[90 км]])</f>
        <v>0.14803240740740742</v>
      </c>
      <c r="AQ159" s="1">
        <v>0.14803240740740739</v>
      </c>
      <c r="AR159" s="1">
        <v>0.15070601851851853</v>
      </c>
      <c r="AS159" s="1">
        <v>5.0925925925925921E-3</v>
      </c>
      <c r="AT159" s="1">
        <f>SUM(Table1[[#This Row],[T2]],Table1[[#This Row],[1 км]])</f>
        <v>0.15579861111111112</v>
      </c>
      <c r="AU159" s="1">
        <v>1.6921296296296299E-2</v>
      </c>
      <c r="AV159" s="1">
        <f>SUM(Table1[[#This Row],[T2]],Table1[[#This Row],[3,5 км]])</f>
        <v>0.16762731481481483</v>
      </c>
      <c r="AW159" s="1">
        <v>2.5613425925925925E-2</v>
      </c>
      <c r="AX159" s="1">
        <f>SUM(Table1[[#This Row],[T2]],Table1[[#This Row],[6 км]])</f>
        <v>0.17631944444444445</v>
      </c>
      <c r="AY159" s="1">
        <v>3.5034722222222224E-2</v>
      </c>
      <c r="AZ159" s="1">
        <f>SUM(Table1[[#This Row],[T2]],Table1[[#This Row],[8,5 км]])</f>
        <v>0.18574074074074076</v>
      </c>
      <c r="BA159" s="1">
        <v>4.1527777777777775E-2</v>
      </c>
      <c r="BB159" s="1">
        <f>SUM(Table1[[#This Row],[T2]],Table1[[#This Row],[10,5 км]])</f>
        <v>0.19223379629629631</v>
      </c>
      <c r="BC159" s="1">
        <v>4.7129629629629632E-2</v>
      </c>
      <c r="BD159" s="1">
        <f>SUM(Table1[[#This Row],[T2]],Table1[[#This Row],[11,5 км]])</f>
        <v>0.19783564814814816</v>
      </c>
      <c r="BE159" s="1">
        <v>5.9918981481481483E-2</v>
      </c>
      <c r="BF159" s="1">
        <f>SUM(Table1[[#This Row],[T2]],Table1[[#This Row],[14 км]])</f>
        <v>0.21062500000000001</v>
      </c>
      <c r="BG159" s="1">
        <v>6.9155092592592601E-2</v>
      </c>
      <c r="BH159" s="1">
        <f>SUM(Table1[[#This Row],[T2]],Table1[[#This Row],[16,5 км]])</f>
        <v>0.21986111111111112</v>
      </c>
      <c r="BI159" s="1">
        <v>7.8530092592592596E-2</v>
      </c>
      <c r="BJ159" s="1">
        <f>SUM(Table1[[#This Row],[T2]],Table1[[#This Row],[19 км]])</f>
        <v>0.22923611111111114</v>
      </c>
      <c r="BK159" s="1">
        <v>8.4884259259259257E-2</v>
      </c>
      <c r="BL159" s="1">
        <f>SUM(Table1[[#This Row],[T2]],Table1[[#This Row],[Финиш]])</f>
        <v>0.2355902777777778</v>
      </c>
      <c r="BM159" s="1">
        <v>0.23559027777777777</v>
      </c>
      <c r="BN159" s="1">
        <v>0</v>
      </c>
      <c r="BO159" s="1">
        <f>Table1[[#This Row],[Плавание]]-Table1[[#Totals],[Плавание]]</f>
        <v>9.4444444444444428E-3</v>
      </c>
      <c r="BP159" s="1">
        <f>Table1[[#This Row],[T1]]-Table1[[#Totals],[T1]]</f>
        <v>1.1122685185185187E-2</v>
      </c>
      <c r="BQ159" s="1">
        <f>Table1[[#This Row],[16 км_]]-Table1[[#Totals],[16 км_]]</f>
        <v>1.5243055555555565E-2</v>
      </c>
      <c r="BR159" s="1">
        <f>Table1[[#This Row],[18,5 км_]]-Table1[[#Totals],[18,5 км_]]</f>
        <v>1.5856481481481485E-2</v>
      </c>
      <c r="BS159" s="1">
        <f>Table1[[#This Row],[22,7 км_]]-Table1[[#Totals],[22,7 км_]]</f>
        <v>1.7060185185185192E-2</v>
      </c>
      <c r="BT159" s="1">
        <f>Table1[[#This Row],[38,7 км_]]-Table1[[#Totals],[38,7 км_]]</f>
        <v>2.1678240740740748E-2</v>
      </c>
      <c r="BU159" s="1">
        <f>Table1[[#This Row],[41,2 км_]]-Table1[[#Totals],[41,2 км_]]</f>
        <v>2.2256944444444454E-2</v>
      </c>
      <c r="BV159" s="1">
        <f>Table1[[#This Row],[45,4 км_]]-Table1[[#Totals],[45,4 км_]]</f>
        <v>2.3483796296296308E-2</v>
      </c>
      <c r="BW159" s="1">
        <f>Table1[[#This Row],[48,2 км_]]-Table1[[#Totals],[48,2 км_]]</f>
        <v>2.4421296296296302E-2</v>
      </c>
      <c r="BX159" s="1">
        <f>Table1[[#This Row],[52,2 км_]]-Table1[[#Totals],[52,2 км_]]</f>
        <v>2.5659722222222223E-2</v>
      </c>
      <c r="BY159" s="1">
        <f>Table1[[#This Row],[61,4 км_]]-Table1[[#Totals],[61,4 км_]]</f>
        <v>2.8842592592592572E-2</v>
      </c>
      <c r="BZ159" s="1">
        <f>Table1[[#This Row],[63,9 км_]]-Table1[[#Totals],[63,9 км_]]</f>
        <v>2.9444444444444454E-2</v>
      </c>
      <c r="CA159" s="1">
        <f>Table1[[#This Row],[68,1 км_]]-Table1[[#Totals],[68,1 км_]]</f>
        <v>3.0578703703703719E-2</v>
      </c>
      <c r="CB159" s="1">
        <f>Table1[[#This Row],[70,9 км_]]-Table1[[#Totals],[70,9 км_]]</f>
        <v>3.1192129629629625E-2</v>
      </c>
      <c r="CC159" s="1">
        <f>Table1[[#This Row],[74,9 км_]]-Table1[[#Totals],[74,9 км_]]</f>
        <v>3.2129629629629647E-2</v>
      </c>
      <c r="CD159" s="1">
        <f>Table1[[#This Row],[84,1 км_]]-Table1[[#Totals],[84,1 км_]]</f>
        <v>3.4826388888888893E-2</v>
      </c>
      <c r="CE159" s="1">
        <f>Table1[[#This Row],[86,6 км_]]-Table1[[#Totals],[86,6 км_]]</f>
        <v>3.559027777777779E-2</v>
      </c>
      <c r="CF159" s="1">
        <f>Table1[[#This Row],[90 км_]]-Table1[[#Totals],[90 км_]]</f>
        <v>3.6678240740740747E-2</v>
      </c>
      <c r="CG159" s="1">
        <f>Table1[[#This Row],[T2]]-Table1[[#Totals],[T2]]</f>
        <v>3.8159722222222234E-2</v>
      </c>
      <c r="CH159" s="1">
        <f>Table1[[#This Row],[1 км_]]-Table1[[#Totals],[1 км_]]</f>
        <v>3.9942129629629647E-2</v>
      </c>
      <c r="CI159" s="1">
        <f>Table1[[#This Row],[3,5 км_]]-Table1[[#Totals],[3,5 км_]]</f>
        <v>4.4155092592592607E-2</v>
      </c>
      <c r="CJ159" s="1">
        <f>Table1[[#This Row],[6 км_]]-Table1[[#Totals],[6 км_]]</f>
        <v>4.760416666666667E-2</v>
      </c>
      <c r="CK159" s="1">
        <f>Table1[[#This Row],[8,5 км_]]-Table1[[#Totals],[8,5 км_]]</f>
        <v>5.133101851851854E-2</v>
      </c>
      <c r="CL159" s="1">
        <f>Table1[[#This Row],[10,5 км_]]-Table1[[#Totals],[10,5 км_]]</f>
        <v>5.3854166666666675E-2</v>
      </c>
      <c r="CM159" s="1">
        <f>Table1[[#This Row],[11,5 км_]]-Table1[[#Totals],[11,5 км_]]</f>
        <v>5.6064814814814817E-2</v>
      </c>
      <c r="CN159" s="1">
        <f>Table1[[#This Row],[14 км_]]-Table1[[#Totals],[14 км_]]</f>
        <v>6.1145833333333344E-2</v>
      </c>
      <c r="CO159" s="1">
        <f>Table1[[#This Row],[16,5 км_]]-Table1[[#Totals],[16,5 км_]]</f>
        <v>6.4861111111111119E-2</v>
      </c>
      <c r="CP159" s="1">
        <f>Table1[[#This Row],[19 км_]]-Table1[[#Totals],[19 км_]]</f>
        <v>6.8240740740740768E-2</v>
      </c>
      <c r="CQ159" s="1">
        <f>Table1[[#This Row],[21,1 км_]]-Table1[[#Totals],[21,1 км_]]</f>
        <v>7.0254629629629639E-2</v>
      </c>
    </row>
    <row r="160" spans="1:95" x14ac:dyDescent="0.2">
      <c r="A160">
        <v>159</v>
      </c>
      <c r="B160">
        <v>79</v>
      </c>
      <c r="C160" t="s">
        <v>296</v>
      </c>
      <c r="D160" t="s">
        <v>227</v>
      </c>
      <c r="E160">
        <v>34</v>
      </c>
      <c r="F160" t="s">
        <v>46</v>
      </c>
      <c r="G160" t="s">
        <v>53</v>
      </c>
      <c r="H160" t="s">
        <v>47</v>
      </c>
      <c r="I160" s="1">
        <v>2.5578703703703704E-2</v>
      </c>
      <c r="J160" s="1">
        <v>2.8680555555555553E-2</v>
      </c>
      <c r="K160" s="1">
        <v>2.0856481481481479E-2</v>
      </c>
      <c r="L160" s="1">
        <f>SUM(Table1[[#This Row],[T1]],Table1[[#This Row],[16 км]])</f>
        <v>4.9537037037037032E-2</v>
      </c>
      <c r="M160" s="1">
        <v>2.3831018518518519E-2</v>
      </c>
      <c r="N160" s="1">
        <f>SUM(Table1[[#This Row],[T1]],Table1[[#This Row],[18,5 км]])</f>
        <v>5.2511574074074072E-2</v>
      </c>
      <c r="O160" s="1">
        <v>2.9143518518518517E-2</v>
      </c>
      <c r="P160" s="1">
        <f>SUM(Table1[[#This Row],[T1]],Table1[[#This Row],[22,7 км]])</f>
        <v>5.7824074074074069E-2</v>
      </c>
      <c r="Q160" s="1">
        <v>5.0995370370370365E-2</v>
      </c>
      <c r="R160" s="1">
        <f>SUM(Table1[[#This Row],[T1]],Table1[[#This Row],[38,7 км]])</f>
        <v>7.9675925925925914E-2</v>
      </c>
      <c r="S160" s="1">
        <v>5.395833333333333E-2</v>
      </c>
      <c r="T160" s="1">
        <f>SUM(Table1[[#This Row],[T1]],Table1[[#This Row],[41,2 км]])</f>
        <v>8.2638888888888887E-2</v>
      </c>
      <c r="U160" s="1">
        <v>5.9560185185185188E-2</v>
      </c>
      <c r="V160" s="1">
        <f>SUM(Table1[[#This Row],[T1]],Table1[[#This Row],[45,4 км]])</f>
        <v>8.8240740740740745E-2</v>
      </c>
      <c r="W160" s="1">
        <v>6.3194444444444442E-2</v>
      </c>
      <c r="X160" s="1">
        <f>SUM(Table1[[#This Row],[T1]],Table1[[#This Row],[48,2 км]])</f>
        <v>9.1874999999999998E-2</v>
      </c>
      <c r="Y160" s="1">
        <v>6.8668981481481484E-2</v>
      </c>
      <c r="Z160" s="1">
        <f>SUM(Table1[[#This Row],[T1]],Table1[[#This Row],[52,2 км]])</f>
        <v>9.734953703703704E-2</v>
      </c>
      <c r="AA160" s="1">
        <v>8.2673611111111114E-2</v>
      </c>
      <c r="AB160" s="1">
        <f>SUM(Table1[[#This Row],[T1]],Table1[[#This Row],[61,4 км]])</f>
        <v>0.11135416666666667</v>
      </c>
      <c r="AC160" s="1">
        <v>8.5775462962962956E-2</v>
      </c>
      <c r="AD160" s="1">
        <f>SUM(Table1[[#This Row],[T1]],Table1[[#This Row],[63,9 км]])</f>
        <v>0.11445601851851851</v>
      </c>
      <c r="AE160" s="1">
        <v>9.1840277777777771E-2</v>
      </c>
      <c r="AF160" s="1">
        <f>SUM(Table1[[#This Row],[T1]],Table1[[#This Row],[68,1 км]])</f>
        <v>0.12052083333333333</v>
      </c>
      <c r="AG160" s="1">
        <v>9.5694444444444457E-2</v>
      </c>
      <c r="AH160" s="1">
        <f>SUM(Table1[[#This Row],[T1]],Table1[[#This Row],[70,9 км]])</f>
        <v>0.12437500000000001</v>
      </c>
      <c r="AI160" s="1">
        <v>0.10164351851851851</v>
      </c>
      <c r="AJ160" s="1">
        <f>SUM(Table1[[#This Row],[T1]],Table1[[#This Row],[74,9 км]])</f>
        <v>0.13032407407407406</v>
      </c>
      <c r="AK160" s="1">
        <v>0.11744212962962963</v>
      </c>
      <c r="AL160" s="1">
        <f>SUM(Table1[[#This Row],[T1]],Table1[[#This Row],[84,1 км]])</f>
        <v>0.14612268518518517</v>
      </c>
      <c r="AM160" s="1">
        <v>0.12109953703703703</v>
      </c>
      <c r="AN160" s="1">
        <f>SUM(Table1[[#This Row],[T1]],Table1[[#This Row],[86,6 км]])</f>
        <v>0.14978009259259259</v>
      </c>
      <c r="AO160" s="1">
        <v>0.12535879629629629</v>
      </c>
      <c r="AP160" s="1">
        <f>SUM(Table1[[#This Row],[T1]],Table1[[#This Row],[90 км]])</f>
        <v>0.15403935185185183</v>
      </c>
      <c r="AQ160" s="1">
        <v>0.15405092592592592</v>
      </c>
      <c r="AR160" s="1">
        <v>0.15623842592592593</v>
      </c>
      <c r="AS160" s="1">
        <v>5.185185185185185E-3</v>
      </c>
      <c r="AT160" s="1">
        <f>SUM(Table1[[#This Row],[T2]],Table1[[#This Row],[1 км]])</f>
        <v>0.16142361111111111</v>
      </c>
      <c r="AU160" s="1">
        <v>1.7314814814814814E-2</v>
      </c>
      <c r="AV160" s="1">
        <f>SUM(Table1[[#This Row],[T2]],Table1[[#This Row],[3,5 км]])</f>
        <v>0.17355324074074074</v>
      </c>
      <c r="AW160" s="1">
        <v>2.5474537037037035E-2</v>
      </c>
      <c r="AX160" s="1">
        <f>SUM(Table1[[#This Row],[T2]],Table1[[#This Row],[6 км]])</f>
        <v>0.18171296296296297</v>
      </c>
      <c r="AY160" s="1">
        <v>3.4409722222222223E-2</v>
      </c>
      <c r="AZ160" s="1">
        <f>SUM(Table1[[#This Row],[T2]],Table1[[#This Row],[8,5 км]])</f>
        <v>0.19064814814814815</v>
      </c>
      <c r="BA160" s="1">
        <v>4.0625000000000001E-2</v>
      </c>
      <c r="BB160" s="1">
        <f>SUM(Table1[[#This Row],[T2]],Table1[[#This Row],[10,5 км]])</f>
        <v>0.19686342592592593</v>
      </c>
      <c r="BC160" s="1">
        <v>4.594907407407408E-2</v>
      </c>
      <c r="BD160" s="1">
        <f>SUM(Table1[[#This Row],[T2]],Table1[[#This Row],[11,5 км]])</f>
        <v>0.20218750000000002</v>
      </c>
      <c r="BE160" s="1">
        <v>5.7800925925925929E-2</v>
      </c>
      <c r="BF160" s="1">
        <f>SUM(Table1[[#This Row],[T2]],Table1[[#This Row],[14 км]])</f>
        <v>0.21403935185185186</v>
      </c>
      <c r="BG160" s="1">
        <v>6.6203703703703709E-2</v>
      </c>
      <c r="BH160" s="1">
        <f>SUM(Table1[[#This Row],[T2]],Table1[[#This Row],[16,5 км]])</f>
        <v>0.22244212962962964</v>
      </c>
      <c r="BI160" s="1">
        <v>7.4942129629629636E-2</v>
      </c>
      <c r="BJ160" s="1">
        <f>SUM(Table1[[#This Row],[T2]],Table1[[#This Row],[19 км]])</f>
        <v>0.23118055555555556</v>
      </c>
      <c r="BK160" s="1">
        <v>8.0671296296296297E-2</v>
      </c>
      <c r="BL160" s="1">
        <f>SUM(Table1[[#This Row],[T2]],Table1[[#This Row],[Финиш]])</f>
        <v>0.23690972222222223</v>
      </c>
      <c r="BM160" s="1">
        <v>0.23689814814814814</v>
      </c>
      <c r="BN160" s="1">
        <v>0</v>
      </c>
      <c r="BO160" s="1">
        <f>Table1[[#This Row],[Плавание]]-Table1[[#Totals],[Плавание]]</f>
        <v>7.9745370370370369E-3</v>
      </c>
      <c r="BP160" s="1">
        <f>Table1[[#This Row],[T1]]-Table1[[#Totals],[T1]]</f>
        <v>1.0023148148148146E-2</v>
      </c>
      <c r="BQ160" s="1">
        <f>Table1[[#This Row],[16 км_]]-Table1[[#Totals],[16 км_]]</f>
        <v>1.3969907407407403E-2</v>
      </c>
      <c r="BR160" s="1">
        <f>Table1[[#This Row],[18,5 км_]]-Table1[[#Totals],[18,5 км_]]</f>
        <v>1.4594907407407404E-2</v>
      </c>
      <c r="BS160" s="1">
        <f>Table1[[#This Row],[22,7 км_]]-Table1[[#Totals],[22,7 км_]]</f>
        <v>1.578703703703703E-2</v>
      </c>
      <c r="BT160" s="1">
        <f>Table1[[#This Row],[38,7 км_]]-Table1[[#Totals],[38,7 км_]]</f>
        <v>2.1087962962962947E-2</v>
      </c>
      <c r="BU160" s="1">
        <f>Table1[[#This Row],[41,2 км_]]-Table1[[#Totals],[41,2 км_]]</f>
        <v>2.1689814814814815E-2</v>
      </c>
      <c r="BV160" s="1">
        <f>Table1[[#This Row],[45,4 км_]]-Table1[[#Totals],[45,4 км_]]</f>
        <v>2.3078703703703712E-2</v>
      </c>
      <c r="BW160" s="1">
        <f>Table1[[#This Row],[48,2 км_]]-Table1[[#Totals],[48,2 км_]]</f>
        <v>2.4027777777777773E-2</v>
      </c>
      <c r="BX160" s="1">
        <f>Table1[[#This Row],[52,2 км_]]-Table1[[#Totals],[52,2 км_]]</f>
        <v>2.5532407407407406E-2</v>
      </c>
      <c r="BY160" s="1">
        <f>Table1[[#This Row],[61,4 км_]]-Table1[[#Totals],[61,4 км_]]</f>
        <v>2.9583333333333323E-2</v>
      </c>
      <c r="BZ160" s="1">
        <f>Table1[[#This Row],[63,9 км_]]-Table1[[#Totals],[63,9 км_]]</f>
        <v>3.0289351851851845E-2</v>
      </c>
      <c r="CA160" s="1">
        <f>Table1[[#This Row],[68,1 км_]]-Table1[[#Totals],[68,1 км_]]</f>
        <v>3.1932870370370375E-2</v>
      </c>
      <c r="CB160" s="1">
        <f>Table1[[#This Row],[70,9 км_]]-Table1[[#Totals],[70,9 км_]]</f>
        <v>3.2905092592592611E-2</v>
      </c>
      <c r="CC160" s="1">
        <f>Table1[[#This Row],[74,9 км_]]-Table1[[#Totals],[74,9 км_]]</f>
        <v>3.4618055555555555E-2</v>
      </c>
      <c r="CD160" s="1">
        <f>Table1[[#This Row],[84,1 км_]]-Table1[[#Totals],[84,1 км_]]</f>
        <v>3.9803240740740736E-2</v>
      </c>
      <c r="CE160" s="1">
        <f>Table1[[#This Row],[86,6 км_]]-Table1[[#Totals],[86,6 км_]]</f>
        <v>4.1134259259259259E-2</v>
      </c>
      <c r="CF160" s="1">
        <f>Table1[[#This Row],[90 км_]]-Table1[[#Totals],[90 км_]]</f>
        <v>4.2685185185185159E-2</v>
      </c>
      <c r="CG160" s="1">
        <f>Table1[[#This Row],[T2]]-Table1[[#Totals],[T2]]</f>
        <v>4.3692129629629636E-2</v>
      </c>
      <c r="CH160" s="1">
        <f>Table1[[#This Row],[1 км_]]-Table1[[#Totals],[1 км_]]</f>
        <v>4.5567129629629638E-2</v>
      </c>
      <c r="CI160" s="1">
        <f>Table1[[#This Row],[3,5 км_]]-Table1[[#Totals],[3,5 км_]]</f>
        <v>5.0081018518518525E-2</v>
      </c>
      <c r="CJ160" s="1">
        <f>Table1[[#This Row],[6 км_]]-Table1[[#Totals],[6 км_]]</f>
        <v>5.2997685185185189E-2</v>
      </c>
      <c r="CK160" s="1">
        <f>Table1[[#This Row],[8,5 км_]]-Table1[[#Totals],[8,5 км_]]</f>
        <v>5.6238425925925928E-2</v>
      </c>
      <c r="CL160" s="1">
        <f>Table1[[#This Row],[10,5 км_]]-Table1[[#Totals],[10,5 км_]]</f>
        <v>5.8483796296296298E-2</v>
      </c>
      <c r="CM160" s="1">
        <f>Table1[[#This Row],[11,5 км_]]-Table1[[#Totals],[11,5 км_]]</f>
        <v>6.0416666666666674E-2</v>
      </c>
      <c r="CN160" s="1">
        <f>Table1[[#This Row],[14 км_]]-Table1[[#Totals],[14 км_]]</f>
        <v>6.4560185185185193E-2</v>
      </c>
      <c r="CO160" s="1">
        <f>Table1[[#This Row],[16,5 км_]]-Table1[[#Totals],[16,5 км_]]</f>
        <v>6.7442129629629644E-2</v>
      </c>
      <c r="CP160" s="1">
        <f>Table1[[#This Row],[19 км_]]-Table1[[#Totals],[19 км_]]</f>
        <v>7.0185185185185184E-2</v>
      </c>
      <c r="CQ160" s="1">
        <f>Table1[[#This Row],[21,1 км_]]-Table1[[#Totals],[21,1 км_]]</f>
        <v>7.1574074074074068E-2</v>
      </c>
    </row>
    <row r="161" spans="1:95" x14ac:dyDescent="0.2">
      <c r="A161">
        <v>160</v>
      </c>
      <c r="B161">
        <v>34</v>
      </c>
      <c r="C161" t="s">
        <v>297</v>
      </c>
      <c r="D161" t="s">
        <v>114</v>
      </c>
      <c r="E161">
        <v>47</v>
      </c>
      <c r="F161" t="s">
        <v>41</v>
      </c>
      <c r="G161" t="s">
        <v>53</v>
      </c>
      <c r="H161" t="s">
        <v>103</v>
      </c>
      <c r="I161" s="1">
        <v>2.3009259259259257E-2</v>
      </c>
      <c r="J161" s="1">
        <v>2.5266203703703704E-2</v>
      </c>
      <c r="K161" s="1">
        <v>2.1400462962962965E-2</v>
      </c>
      <c r="L161" s="1">
        <f>SUM(Table1[[#This Row],[T1]],Table1[[#This Row],[16 км]])</f>
        <v>4.6666666666666669E-2</v>
      </c>
      <c r="M161" s="1">
        <v>2.4432870370370369E-2</v>
      </c>
      <c r="N161" s="1">
        <f>SUM(Table1[[#This Row],[T1]],Table1[[#This Row],[18,5 км]])</f>
        <v>4.9699074074074076E-2</v>
      </c>
      <c r="O161" s="1">
        <v>2.9837962962962965E-2</v>
      </c>
      <c r="P161" s="1">
        <f>SUM(Table1[[#This Row],[T1]],Table1[[#This Row],[22,7 км]])</f>
        <v>5.5104166666666669E-2</v>
      </c>
      <c r="Q161" s="1">
        <v>5.167824074074074E-2</v>
      </c>
      <c r="R161" s="1">
        <f>SUM(Table1[[#This Row],[T1]],Table1[[#This Row],[38,7 км]])</f>
        <v>7.694444444444444E-2</v>
      </c>
      <c r="S161" s="1">
        <v>5.4699074074074074E-2</v>
      </c>
      <c r="T161" s="1">
        <f>SUM(Table1[[#This Row],[T1]],Table1[[#This Row],[41,2 км]])</f>
        <v>7.9965277777777774E-2</v>
      </c>
      <c r="U161" s="1">
        <v>6.0532407407407403E-2</v>
      </c>
      <c r="V161" s="1">
        <f>SUM(Table1[[#This Row],[T1]],Table1[[#This Row],[45,4 км]])</f>
        <v>8.5798611111111103E-2</v>
      </c>
      <c r="W161" s="1">
        <v>6.4224537037037038E-2</v>
      </c>
      <c r="X161" s="1">
        <f>SUM(Table1[[#This Row],[T1]],Table1[[#This Row],[48,2 км]])</f>
        <v>8.9490740740740746E-2</v>
      </c>
      <c r="Y161" s="1">
        <v>6.9641203703703705E-2</v>
      </c>
      <c r="Z161" s="1">
        <f>SUM(Table1[[#This Row],[T1]],Table1[[#This Row],[52,2 км]])</f>
        <v>9.4907407407407413E-2</v>
      </c>
      <c r="AA161" s="1">
        <v>8.3263888888888887E-2</v>
      </c>
      <c r="AB161" s="1">
        <f>SUM(Table1[[#This Row],[T1]],Table1[[#This Row],[61,4 км]])</f>
        <v>0.10853009259259259</v>
      </c>
      <c r="AC161" s="1">
        <v>8.6284722222222221E-2</v>
      </c>
      <c r="AD161" s="1">
        <f>SUM(Table1[[#This Row],[T1]],Table1[[#This Row],[63,9 км]])</f>
        <v>0.11155092592592593</v>
      </c>
      <c r="AE161" s="1">
        <v>9.2048611111111109E-2</v>
      </c>
      <c r="AF161" s="1">
        <f>SUM(Table1[[#This Row],[T1]],Table1[[#This Row],[68,1 км]])</f>
        <v>0.11731481481481482</v>
      </c>
      <c r="AG161" s="1">
        <v>9.5625000000000002E-2</v>
      </c>
      <c r="AH161" s="1">
        <f>SUM(Table1[[#This Row],[T1]],Table1[[#This Row],[70,9 км]])</f>
        <v>0.12089120370370371</v>
      </c>
      <c r="AI161" s="1">
        <v>0.1009375</v>
      </c>
      <c r="AJ161" s="1">
        <f>SUM(Table1[[#This Row],[T1]],Table1[[#This Row],[74,9 км]])</f>
        <v>0.12620370370370371</v>
      </c>
      <c r="AK161" s="1">
        <v>0.11457175925925926</v>
      </c>
      <c r="AL161" s="1">
        <f>SUM(Table1[[#This Row],[T1]],Table1[[#This Row],[84,1 км]])</f>
        <v>0.13983796296296297</v>
      </c>
      <c r="AM161" s="1">
        <v>0.11773148148148148</v>
      </c>
      <c r="AN161" s="1">
        <f>SUM(Table1[[#This Row],[T1]],Table1[[#This Row],[86,6 км]])</f>
        <v>0.14299768518518519</v>
      </c>
      <c r="AO161" s="1">
        <v>0.12155092592592592</v>
      </c>
      <c r="AP161" s="1">
        <f>SUM(Table1[[#This Row],[T1]],Table1[[#This Row],[90 км]])</f>
        <v>0.14681712962962962</v>
      </c>
      <c r="AQ161" s="1">
        <v>0.14681712962962964</v>
      </c>
      <c r="AR161" s="1">
        <v>0.14861111111111111</v>
      </c>
      <c r="AS161" s="1">
        <v>4.9884259259259265E-3</v>
      </c>
      <c r="AT161" s="1">
        <f>SUM(Table1[[#This Row],[T2]],Table1[[#This Row],[1 км]])</f>
        <v>0.15359953703703705</v>
      </c>
      <c r="AU161" s="1">
        <v>1.7233796296296296E-2</v>
      </c>
      <c r="AV161" s="1">
        <f>SUM(Table1[[#This Row],[T2]],Table1[[#This Row],[3,5 км]])</f>
        <v>0.1658449074074074</v>
      </c>
      <c r="AW161" s="1">
        <v>2.6099537037037036E-2</v>
      </c>
      <c r="AX161" s="1">
        <f>SUM(Table1[[#This Row],[T2]],Table1[[#This Row],[6 км]])</f>
        <v>0.17471064814814816</v>
      </c>
      <c r="AY161" s="1">
        <v>3.5532407407407408E-2</v>
      </c>
      <c r="AZ161" s="1">
        <f>SUM(Table1[[#This Row],[T2]],Table1[[#This Row],[8,5 км]])</f>
        <v>0.18414351851851851</v>
      </c>
      <c r="BA161" s="1">
        <v>4.2187499999999996E-2</v>
      </c>
      <c r="BB161" s="1">
        <f>SUM(Table1[[#This Row],[T2]],Table1[[#This Row],[10,5 км]])</f>
        <v>0.1907986111111111</v>
      </c>
      <c r="BC161" s="1">
        <v>4.8078703703703707E-2</v>
      </c>
      <c r="BD161" s="1">
        <f>SUM(Table1[[#This Row],[T2]],Table1[[#This Row],[11,5 км]])</f>
        <v>0.19668981481481482</v>
      </c>
      <c r="BE161" s="1">
        <v>6.1331018518518521E-2</v>
      </c>
      <c r="BF161" s="1">
        <f>SUM(Table1[[#This Row],[T2]],Table1[[#This Row],[14 км]])</f>
        <v>0.20994212962962963</v>
      </c>
      <c r="BG161" s="1">
        <v>7.104166666666667E-2</v>
      </c>
      <c r="BH161" s="1">
        <f>SUM(Table1[[#This Row],[T2]],Table1[[#This Row],[16,5 км]])</f>
        <v>0.21965277777777778</v>
      </c>
      <c r="BI161" s="1">
        <v>8.1319444444444444E-2</v>
      </c>
      <c r="BJ161" s="1">
        <f>SUM(Table1[[#This Row],[T2]],Table1[[#This Row],[19 км]])</f>
        <v>0.22993055555555555</v>
      </c>
      <c r="BK161" s="1">
        <v>8.8402777777777775E-2</v>
      </c>
      <c r="BL161" s="1">
        <f>SUM(Table1[[#This Row],[T2]],Table1[[#This Row],[Финиш]])</f>
        <v>0.23701388888888889</v>
      </c>
      <c r="BM161" s="1">
        <v>0.23701388888888889</v>
      </c>
      <c r="BN161" s="1">
        <v>0</v>
      </c>
      <c r="BO161" s="1">
        <f>Table1[[#This Row],[Плавание]]-Table1[[#Totals],[Плавание]]</f>
        <v>5.4050925925925898E-3</v>
      </c>
      <c r="BP161" s="1">
        <f>Table1[[#This Row],[T1]]-Table1[[#Totals],[T1]]</f>
        <v>6.6087962962962966E-3</v>
      </c>
      <c r="BQ161" s="1">
        <f>Table1[[#This Row],[16 км_]]-Table1[[#Totals],[16 км_]]</f>
        <v>1.109953703703704E-2</v>
      </c>
      <c r="BR161" s="1">
        <f>Table1[[#This Row],[18,5 км_]]-Table1[[#Totals],[18,5 км_]]</f>
        <v>1.1782407407407408E-2</v>
      </c>
      <c r="BS161" s="1">
        <f>Table1[[#This Row],[22,7 км_]]-Table1[[#Totals],[22,7 км_]]</f>
        <v>1.306712962962963E-2</v>
      </c>
      <c r="BT161" s="1">
        <f>Table1[[#This Row],[38,7 км_]]-Table1[[#Totals],[38,7 км_]]</f>
        <v>1.8356481481481474E-2</v>
      </c>
      <c r="BU161" s="1">
        <f>Table1[[#This Row],[41,2 км_]]-Table1[[#Totals],[41,2 км_]]</f>
        <v>1.9016203703703702E-2</v>
      </c>
      <c r="BV161" s="1">
        <f>Table1[[#This Row],[45,4 км_]]-Table1[[#Totals],[45,4 км_]]</f>
        <v>2.0636574074074071E-2</v>
      </c>
      <c r="BW161" s="1">
        <f>Table1[[#This Row],[48,2 км_]]-Table1[[#Totals],[48,2 км_]]</f>
        <v>2.164351851851852E-2</v>
      </c>
      <c r="BX161" s="1">
        <f>Table1[[#This Row],[52,2 км_]]-Table1[[#Totals],[52,2 км_]]</f>
        <v>2.3090277777777779E-2</v>
      </c>
      <c r="BY161" s="1">
        <f>Table1[[#This Row],[61,4 км_]]-Table1[[#Totals],[61,4 км_]]</f>
        <v>2.6759259259259247E-2</v>
      </c>
      <c r="BZ161" s="1">
        <f>Table1[[#This Row],[63,9 км_]]-Table1[[#Totals],[63,9 км_]]</f>
        <v>2.7384259259259261E-2</v>
      </c>
      <c r="CA161" s="1">
        <f>Table1[[#This Row],[68,1 км_]]-Table1[[#Totals],[68,1 км_]]</f>
        <v>2.8726851851851865E-2</v>
      </c>
      <c r="CB161" s="1">
        <f>Table1[[#This Row],[70,9 км_]]-Table1[[#Totals],[70,9 км_]]</f>
        <v>2.9421296296296306E-2</v>
      </c>
      <c r="CC161" s="1">
        <f>Table1[[#This Row],[74,9 км_]]-Table1[[#Totals],[74,9 км_]]</f>
        <v>3.0497685185185197E-2</v>
      </c>
      <c r="CD161" s="1">
        <f>Table1[[#This Row],[84,1 км_]]-Table1[[#Totals],[84,1 км_]]</f>
        <v>3.3518518518518531E-2</v>
      </c>
      <c r="CE161" s="1">
        <f>Table1[[#This Row],[86,6 км_]]-Table1[[#Totals],[86,6 км_]]</f>
        <v>3.4351851851851856E-2</v>
      </c>
      <c r="CF161" s="1">
        <f>Table1[[#This Row],[90 км_]]-Table1[[#Totals],[90 км_]]</f>
        <v>3.5462962962962946E-2</v>
      </c>
      <c r="CG161" s="1">
        <f>Table1[[#This Row],[T2]]-Table1[[#Totals],[T2]]</f>
        <v>3.6064814814814813E-2</v>
      </c>
      <c r="CH161" s="1">
        <f>Table1[[#This Row],[1 км_]]-Table1[[#Totals],[1 км_]]</f>
        <v>3.7743055555555571E-2</v>
      </c>
      <c r="CI161" s="1">
        <f>Table1[[#This Row],[3,5 км_]]-Table1[[#Totals],[3,5 км_]]</f>
        <v>4.237268518518518E-2</v>
      </c>
      <c r="CJ161" s="1">
        <f>Table1[[#This Row],[6 км_]]-Table1[[#Totals],[6 км_]]</f>
        <v>4.5995370370370381E-2</v>
      </c>
      <c r="CK161" s="1">
        <f>Table1[[#This Row],[8,5 км_]]-Table1[[#Totals],[8,5 км_]]</f>
        <v>4.973379629629629E-2</v>
      </c>
      <c r="CL161" s="1">
        <f>Table1[[#This Row],[10,5 км_]]-Table1[[#Totals],[10,5 км_]]</f>
        <v>5.2418981481481469E-2</v>
      </c>
      <c r="CM161" s="1">
        <f>Table1[[#This Row],[11,5 км_]]-Table1[[#Totals],[11,5 км_]]</f>
        <v>5.4918981481481471E-2</v>
      </c>
      <c r="CN161" s="1">
        <f>Table1[[#This Row],[14 км_]]-Table1[[#Totals],[14 км_]]</f>
        <v>6.0462962962962968E-2</v>
      </c>
      <c r="CO161" s="1">
        <f>Table1[[#This Row],[16,5 км_]]-Table1[[#Totals],[16,5 км_]]</f>
        <v>6.4652777777777781E-2</v>
      </c>
      <c r="CP161" s="1">
        <f>Table1[[#This Row],[19 км_]]-Table1[[#Totals],[19 км_]]</f>
        <v>6.8935185185185183E-2</v>
      </c>
      <c r="CQ161" s="1">
        <f>Table1[[#This Row],[21,1 км_]]-Table1[[#Totals],[21,1 км_]]</f>
        <v>7.1678240740740723E-2</v>
      </c>
    </row>
    <row r="162" spans="1:95" x14ac:dyDescent="0.2">
      <c r="A162">
        <v>161</v>
      </c>
      <c r="B162">
        <v>226</v>
      </c>
      <c r="C162" t="s">
        <v>248</v>
      </c>
      <c r="D162" t="s">
        <v>88</v>
      </c>
      <c r="E162">
        <v>39</v>
      </c>
      <c r="F162" t="s">
        <v>46</v>
      </c>
      <c r="H162" t="s">
        <v>62</v>
      </c>
      <c r="I162" s="1">
        <v>3.2326388888888884E-2</v>
      </c>
      <c r="J162" s="1">
        <v>3.6932870370370366E-2</v>
      </c>
      <c r="K162" s="1">
        <v>2.1250000000000002E-2</v>
      </c>
      <c r="L162" s="1">
        <f>SUM(Table1[[#This Row],[T1]],Table1[[#This Row],[16 км]])</f>
        <v>5.8182870370370371E-2</v>
      </c>
      <c r="M162" s="1">
        <v>2.4224537037037034E-2</v>
      </c>
      <c r="N162" s="1">
        <f>SUM(Table1[[#This Row],[T1]],Table1[[#This Row],[18,5 км]])</f>
        <v>6.1157407407407396E-2</v>
      </c>
      <c r="O162" s="1">
        <v>2.9409722222222223E-2</v>
      </c>
      <c r="P162" s="1">
        <f>SUM(Table1[[#This Row],[T1]],Table1[[#This Row],[22,7 км]])</f>
        <v>6.6342592592592592E-2</v>
      </c>
      <c r="Q162" s="1">
        <v>4.988425925925926E-2</v>
      </c>
      <c r="R162" s="1">
        <f>SUM(Table1[[#This Row],[T1]],Table1[[#This Row],[38,7 км]])</f>
        <v>8.6817129629629619E-2</v>
      </c>
      <c r="S162" s="1">
        <v>5.2719907407407403E-2</v>
      </c>
      <c r="T162" s="1">
        <f>SUM(Table1[[#This Row],[T1]],Table1[[#This Row],[41,2 км]])</f>
        <v>8.9652777777777776E-2</v>
      </c>
      <c r="U162" s="1">
        <v>5.8020833333333334E-2</v>
      </c>
      <c r="V162" s="1">
        <f>SUM(Table1[[#This Row],[T1]],Table1[[#This Row],[45,4 км]])</f>
        <v>9.4953703703703707E-2</v>
      </c>
      <c r="W162" s="1">
        <v>6.1354166666666675E-2</v>
      </c>
      <c r="X162" s="1">
        <f>SUM(Table1[[#This Row],[T1]],Table1[[#This Row],[48,2 км]])</f>
        <v>9.8287037037037034E-2</v>
      </c>
      <c r="Y162" s="1">
        <v>6.6296296296296298E-2</v>
      </c>
      <c r="Z162" s="1">
        <f>SUM(Table1[[#This Row],[T1]],Table1[[#This Row],[52,2 км]])</f>
        <v>0.10322916666666666</v>
      </c>
      <c r="AA162" s="1">
        <v>7.885416666666667E-2</v>
      </c>
      <c r="AB162" s="1">
        <f>SUM(Table1[[#This Row],[T1]],Table1[[#This Row],[61,4 км]])</f>
        <v>0.11578703703703704</v>
      </c>
      <c r="AC162" s="1">
        <v>8.184027777777779E-2</v>
      </c>
      <c r="AD162" s="1">
        <f>SUM(Table1[[#This Row],[T1]],Table1[[#This Row],[63,9 км]])</f>
        <v>0.11877314814814816</v>
      </c>
      <c r="AE162" s="1">
        <v>8.7280092592592604E-2</v>
      </c>
      <c r="AF162" s="1">
        <f>SUM(Table1[[#This Row],[T1]],Table1[[#This Row],[68,1 км]])</f>
        <v>0.12421296296296297</v>
      </c>
      <c r="AG162" s="1">
        <v>9.0636574074074064E-2</v>
      </c>
      <c r="AH162" s="1">
        <f>SUM(Table1[[#This Row],[T1]],Table1[[#This Row],[70,9 км]])</f>
        <v>0.12756944444444443</v>
      </c>
      <c r="AI162" s="1">
        <v>9.5706018518518524E-2</v>
      </c>
      <c r="AJ162" s="1">
        <f>SUM(Table1[[#This Row],[T1]],Table1[[#This Row],[74,9 км]])</f>
        <v>0.13263888888888889</v>
      </c>
      <c r="AK162" s="1">
        <v>0.10840277777777778</v>
      </c>
      <c r="AL162" s="1">
        <f>SUM(Table1[[#This Row],[T1]],Table1[[#This Row],[84,1 км]])</f>
        <v>0.14533564814814814</v>
      </c>
      <c r="AM162" s="1">
        <v>0.1113425925925926</v>
      </c>
      <c r="AN162" s="1">
        <f>SUM(Table1[[#This Row],[T1]],Table1[[#This Row],[86,6 км]])</f>
        <v>0.14827546296296296</v>
      </c>
      <c r="AO162" s="1">
        <v>0.11483796296296296</v>
      </c>
      <c r="AP162" s="1">
        <f>SUM(Table1[[#This Row],[T1]],Table1[[#This Row],[90 км]])</f>
        <v>0.15177083333333333</v>
      </c>
      <c r="AQ162" s="1">
        <v>0.15177083333333333</v>
      </c>
      <c r="AR162" s="1">
        <v>0.15468750000000001</v>
      </c>
      <c r="AS162" s="1">
        <v>5.2893518518518515E-3</v>
      </c>
      <c r="AT162" s="1">
        <f>SUM(Table1[[#This Row],[T2]],Table1[[#This Row],[1 км]])</f>
        <v>0.15997685185185187</v>
      </c>
      <c r="AU162" s="1">
        <v>1.7743055555555557E-2</v>
      </c>
      <c r="AV162" s="1">
        <f>SUM(Table1[[#This Row],[T2]],Table1[[#This Row],[3,5 км]])</f>
        <v>0.17243055555555556</v>
      </c>
      <c r="AW162" s="1">
        <v>2.6342592592592588E-2</v>
      </c>
      <c r="AX162" s="1">
        <f>SUM(Table1[[#This Row],[T2]],Table1[[#This Row],[6 км]])</f>
        <v>0.18103009259259259</v>
      </c>
      <c r="AY162" s="1">
        <v>3.5532407407407408E-2</v>
      </c>
      <c r="AZ162" s="1">
        <f>SUM(Table1[[#This Row],[T2]],Table1[[#This Row],[8,5 км]])</f>
        <v>0.19021990740740741</v>
      </c>
      <c r="BA162" s="1">
        <v>4.1863425925925929E-2</v>
      </c>
      <c r="BB162" s="1">
        <f>SUM(Table1[[#This Row],[T2]],Table1[[#This Row],[10,5 км]])</f>
        <v>0.19655092592592593</v>
      </c>
      <c r="BC162" s="1">
        <v>4.7199074074074067E-2</v>
      </c>
      <c r="BD162" s="1">
        <f>SUM(Table1[[#This Row],[T2]],Table1[[#This Row],[11,5 км]])</f>
        <v>0.20188657407407407</v>
      </c>
      <c r="BE162" s="1">
        <v>5.9409722222222218E-2</v>
      </c>
      <c r="BF162" s="1">
        <f>SUM(Table1[[#This Row],[T2]],Table1[[#This Row],[14 км]])</f>
        <v>0.21409722222222222</v>
      </c>
      <c r="BG162" s="1">
        <v>6.8032407407407403E-2</v>
      </c>
      <c r="BH162" s="1">
        <f>SUM(Table1[[#This Row],[T2]],Table1[[#This Row],[16,5 км]])</f>
        <v>0.22271990740740741</v>
      </c>
      <c r="BI162" s="1">
        <v>7.7083333333333337E-2</v>
      </c>
      <c r="BJ162" s="1">
        <f>SUM(Table1[[#This Row],[T2]],Table1[[#This Row],[19 км]])</f>
        <v>0.23177083333333334</v>
      </c>
      <c r="BK162" s="1">
        <v>8.262731481481482E-2</v>
      </c>
      <c r="BL162" s="1">
        <f>SUM(Table1[[#This Row],[T2]],Table1[[#This Row],[Финиш]])</f>
        <v>0.23731481481481481</v>
      </c>
      <c r="BM162" s="1">
        <v>0.23731481481481484</v>
      </c>
      <c r="BN162" s="1">
        <v>0</v>
      </c>
      <c r="BO162" s="1">
        <f>Table1[[#This Row],[Плавание]]-Table1[[#Totals],[Плавание]]</f>
        <v>1.4722222222222216E-2</v>
      </c>
      <c r="BP162" s="1">
        <f>Table1[[#This Row],[T1]]-Table1[[#Totals],[T1]]</f>
        <v>1.8275462962962959E-2</v>
      </c>
      <c r="BQ162" s="1">
        <f>Table1[[#This Row],[16 км_]]-Table1[[#Totals],[16 км_]]</f>
        <v>2.2615740740740742E-2</v>
      </c>
      <c r="BR162" s="1">
        <f>Table1[[#This Row],[18,5 км_]]-Table1[[#Totals],[18,5 км_]]</f>
        <v>2.3240740740740728E-2</v>
      </c>
      <c r="BS162" s="1">
        <f>Table1[[#This Row],[22,7 км_]]-Table1[[#Totals],[22,7 км_]]</f>
        <v>2.4305555555555552E-2</v>
      </c>
      <c r="BT162" s="1">
        <f>Table1[[#This Row],[38,7 км_]]-Table1[[#Totals],[38,7 км_]]</f>
        <v>2.8229166666666652E-2</v>
      </c>
      <c r="BU162" s="1">
        <f>Table1[[#This Row],[41,2 км_]]-Table1[[#Totals],[41,2 км_]]</f>
        <v>2.8703703703703703E-2</v>
      </c>
      <c r="BV162" s="1">
        <f>Table1[[#This Row],[45,4 км_]]-Table1[[#Totals],[45,4 км_]]</f>
        <v>2.9791666666666675E-2</v>
      </c>
      <c r="BW162" s="1">
        <f>Table1[[#This Row],[48,2 км_]]-Table1[[#Totals],[48,2 км_]]</f>
        <v>3.0439814814814808E-2</v>
      </c>
      <c r="BX162" s="1">
        <f>Table1[[#This Row],[52,2 км_]]-Table1[[#Totals],[52,2 км_]]</f>
        <v>3.141203703703703E-2</v>
      </c>
      <c r="BY162" s="1">
        <f>Table1[[#This Row],[61,4 км_]]-Table1[[#Totals],[61,4 км_]]</f>
        <v>3.4016203703703687E-2</v>
      </c>
      <c r="BZ162" s="1">
        <f>Table1[[#This Row],[63,9 км_]]-Table1[[#Totals],[63,9 км_]]</f>
        <v>3.4606481481481488E-2</v>
      </c>
      <c r="CA162" s="1">
        <f>Table1[[#This Row],[68,1 км_]]-Table1[[#Totals],[68,1 км_]]</f>
        <v>3.5625000000000018E-2</v>
      </c>
      <c r="CB162" s="1">
        <f>Table1[[#This Row],[70,9 км_]]-Table1[[#Totals],[70,9 км_]]</f>
        <v>3.6099537037037027E-2</v>
      </c>
      <c r="CC162" s="1">
        <f>Table1[[#This Row],[74,9 км_]]-Table1[[#Totals],[74,9 км_]]</f>
        <v>3.693287037037038E-2</v>
      </c>
      <c r="CD162" s="1">
        <f>Table1[[#This Row],[84,1 км_]]-Table1[[#Totals],[84,1 км_]]</f>
        <v>3.9016203703703706E-2</v>
      </c>
      <c r="CE162" s="1">
        <f>Table1[[#This Row],[86,6 км_]]-Table1[[#Totals],[86,6 км_]]</f>
        <v>3.9629629629629626E-2</v>
      </c>
      <c r="CF162" s="1">
        <f>Table1[[#This Row],[90 км_]]-Table1[[#Totals],[90 км_]]</f>
        <v>4.0416666666666656E-2</v>
      </c>
      <c r="CG162" s="1">
        <f>Table1[[#This Row],[T2]]-Table1[[#Totals],[T2]]</f>
        <v>4.2141203703703708E-2</v>
      </c>
      <c r="CH162" s="1">
        <f>Table1[[#This Row],[1 км_]]-Table1[[#Totals],[1 км_]]</f>
        <v>4.4120370370370393E-2</v>
      </c>
      <c r="CI162" s="1">
        <f>Table1[[#This Row],[3,5 км_]]-Table1[[#Totals],[3,5 км_]]</f>
        <v>4.895833333333334E-2</v>
      </c>
      <c r="CJ162" s="1">
        <f>Table1[[#This Row],[6 км_]]-Table1[[#Totals],[6 км_]]</f>
        <v>5.2314814814814814E-2</v>
      </c>
      <c r="CK162" s="1">
        <f>Table1[[#This Row],[8,5 км_]]-Table1[[#Totals],[8,5 км_]]</f>
        <v>5.5810185185185185E-2</v>
      </c>
      <c r="CL162" s="1">
        <f>Table1[[#This Row],[10,5 км_]]-Table1[[#Totals],[10,5 км_]]</f>
        <v>5.8171296296296304E-2</v>
      </c>
      <c r="CM162" s="1">
        <f>Table1[[#This Row],[11,5 км_]]-Table1[[#Totals],[11,5 км_]]</f>
        <v>6.011574074074072E-2</v>
      </c>
      <c r="CN162" s="1">
        <f>Table1[[#This Row],[14 км_]]-Table1[[#Totals],[14 км_]]</f>
        <v>6.4618055555555554E-2</v>
      </c>
      <c r="CO162" s="1">
        <f>Table1[[#This Row],[16,5 км_]]-Table1[[#Totals],[16,5 км_]]</f>
        <v>6.7719907407407409E-2</v>
      </c>
      <c r="CP162" s="1">
        <f>Table1[[#This Row],[19 км_]]-Table1[[#Totals],[19 км_]]</f>
        <v>7.0775462962962971E-2</v>
      </c>
      <c r="CQ162" s="1">
        <f>Table1[[#This Row],[21,1 км_]]-Table1[[#Totals],[21,1 км_]]</f>
        <v>7.197916666666665E-2</v>
      </c>
    </row>
    <row r="163" spans="1:95" x14ac:dyDescent="0.2">
      <c r="A163">
        <v>162</v>
      </c>
      <c r="B163">
        <v>71</v>
      </c>
      <c r="C163" t="s">
        <v>242</v>
      </c>
      <c r="D163" t="s">
        <v>98</v>
      </c>
      <c r="E163">
        <v>29</v>
      </c>
      <c r="F163" t="s">
        <v>46</v>
      </c>
      <c r="G163" t="s">
        <v>53</v>
      </c>
      <c r="H163" t="s">
        <v>57</v>
      </c>
      <c r="I163" s="1">
        <v>3.3159722222222222E-2</v>
      </c>
      <c r="J163" s="1">
        <v>3.8182870370370374E-2</v>
      </c>
      <c r="K163" s="1">
        <v>2.1979166666666664E-2</v>
      </c>
      <c r="L163" s="1">
        <f>SUM(Table1[[#This Row],[T1]],Table1[[#This Row],[16 км]])</f>
        <v>6.0162037037037042E-2</v>
      </c>
      <c r="M163" s="1">
        <v>2.5162037037037038E-2</v>
      </c>
      <c r="N163" s="1">
        <f>SUM(Table1[[#This Row],[T1]],Table1[[#This Row],[18,5 км]])</f>
        <v>6.3344907407407419E-2</v>
      </c>
      <c r="O163" s="1">
        <v>3.0752314814814816E-2</v>
      </c>
      <c r="P163" s="1">
        <f>SUM(Table1[[#This Row],[T1]],Table1[[#This Row],[22,7 км]])</f>
        <v>6.8935185185185183E-2</v>
      </c>
      <c r="Q163" s="1">
        <v>5.3321759259259256E-2</v>
      </c>
      <c r="R163" s="1">
        <f>SUM(Table1[[#This Row],[T1]],Table1[[#This Row],[38,7 км]])</f>
        <v>9.150462962962963E-2</v>
      </c>
      <c r="S163" s="1">
        <v>5.6423611111111112E-2</v>
      </c>
      <c r="T163" s="1">
        <f>SUM(Table1[[#This Row],[T1]],Table1[[#This Row],[41,2 км]])</f>
        <v>9.4606481481481486E-2</v>
      </c>
      <c r="U163" s="1">
        <v>6.2025462962962963E-2</v>
      </c>
      <c r="V163" s="1">
        <f>SUM(Table1[[#This Row],[T1]],Table1[[#This Row],[45,4 км]])</f>
        <v>0.10020833333333334</v>
      </c>
      <c r="W163" s="1">
        <v>6.5729166666666672E-2</v>
      </c>
      <c r="X163" s="1">
        <f>SUM(Table1[[#This Row],[T1]],Table1[[#This Row],[48,2 км]])</f>
        <v>0.10391203703703705</v>
      </c>
      <c r="Y163" s="1">
        <v>7.1481481481481479E-2</v>
      </c>
      <c r="Z163" s="1">
        <f>SUM(Table1[[#This Row],[T1]],Table1[[#This Row],[52,2 км]])</f>
        <v>0.10966435185185186</v>
      </c>
      <c r="AA163" s="1">
        <v>8.5289351851851838E-2</v>
      </c>
      <c r="AB163" s="1">
        <f>SUM(Table1[[#This Row],[T1]],Table1[[#This Row],[61,4 км]])</f>
        <v>0.12347222222222221</v>
      </c>
      <c r="AC163" s="1">
        <v>8.8391203703703694E-2</v>
      </c>
      <c r="AD163" s="1">
        <f>SUM(Table1[[#This Row],[T1]],Table1[[#This Row],[63,9 км]])</f>
        <v>0.12657407407407406</v>
      </c>
      <c r="AE163" s="1">
        <v>9.4131944444444449E-2</v>
      </c>
      <c r="AF163" s="1">
        <f>SUM(Table1[[#This Row],[T1]],Table1[[#This Row],[68,1 км]])</f>
        <v>0.13231481481481483</v>
      </c>
      <c r="AG163" s="1">
        <v>9.7974537037037027E-2</v>
      </c>
      <c r="AH163" s="1">
        <f>SUM(Table1[[#This Row],[T1]],Table1[[#This Row],[70,9 км]])</f>
        <v>0.13615740740740739</v>
      </c>
      <c r="AI163" s="1">
        <v>0.10475694444444444</v>
      </c>
      <c r="AJ163" s="1">
        <f>SUM(Table1[[#This Row],[T1]],Table1[[#This Row],[74,9 км]])</f>
        <v>0.14293981481481483</v>
      </c>
      <c r="AK163" s="1">
        <v>0.11868055555555555</v>
      </c>
      <c r="AL163" s="1">
        <f>SUM(Table1[[#This Row],[T1]],Table1[[#This Row],[84,1 км]])</f>
        <v>0.15686342592592592</v>
      </c>
      <c r="AM163" s="1">
        <v>0.12190972222222222</v>
      </c>
      <c r="AN163" s="1">
        <f>SUM(Table1[[#This Row],[T1]],Table1[[#This Row],[86,6 км]])</f>
        <v>0.16009259259259259</v>
      </c>
      <c r="AO163" s="1">
        <v>0.12574074074074074</v>
      </c>
      <c r="AP163" s="1">
        <f>SUM(Table1[[#This Row],[T1]],Table1[[#This Row],[90 км]])</f>
        <v>0.16392361111111112</v>
      </c>
      <c r="AQ163" s="1">
        <v>0.16392361111111112</v>
      </c>
      <c r="AR163" s="1">
        <v>0.16615740740740739</v>
      </c>
      <c r="AS163" s="1">
        <v>4.4444444444444444E-3</v>
      </c>
      <c r="AT163" s="1">
        <f>SUM(Table1[[#This Row],[T2]],Table1[[#This Row],[1 км]])</f>
        <v>0.17060185185185184</v>
      </c>
      <c r="AU163" s="1">
        <v>1.480324074074074E-2</v>
      </c>
      <c r="AV163" s="1">
        <f>SUM(Table1[[#This Row],[T2]],Table1[[#This Row],[3,5 км]])</f>
        <v>0.18096064814814813</v>
      </c>
      <c r="AW163" s="1">
        <v>2.2175925925925929E-2</v>
      </c>
      <c r="AX163" s="1">
        <f>SUM(Table1[[#This Row],[T2]],Table1[[#This Row],[6 км]])</f>
        <v>0.18833333333333332</v>
      </c>
      <c r="AY163" s="1">
        <v>3.0081018518518521E-2</v>
      </c>
      <c r="AZ163" s="1">
        <f>SUM(Table1[[#This Row],[T2]],Table1[[#This Row],[8,5 км]])</f>
        <v>0.19623842592592591</v>
      </c>
      <c r="BA163" s="1">
        <v>3.5578703703703703E-2</v>
      </c>
      <c r="BB163" s="1">
        <f>SUM(Table1[[#This Row],[T2]],Table1[[#This Row],[10,5 км]])</f>
        <v>0.20173611111111109</v>
      </c>
      <c r="BC163" s="1">
        <v>4.0185185185185185E-2</v>
      </c>
      <c r="BD163" s="1">
        <f>SUM(Table1[[#This Row],[T2]],Table1[[#This Row],[11,5 км]])</f>
        <v>0.20634259259259258</v>
      </c>
      <c r="BE163" s="1">
        <v>5.0659722222222224E-2</v>
      </c>
      <c r="BF163" s="1">
        <f>SUM(Table1[[#This Row],[T2]],Table1[[#This Row],[14 км]])</f>
        <v>0.21681712962962962</v>
      </c>
      <c r="BG163" s="1">
        <v>5.7928240740740738E-2</v>
      </c>
      <c r="BH163" s="1">
        <f>SUM(Table1[[#This Row],[T2]],Table1[[#This Row],[16,5 км]])</f>
        <v>0.22408564814814813</v>
      </c>
      <c r="BI163" s="1">
        <v>6.5972222222222224E-2</v>
      </c>
      <c r="BJ163" s="1">
        <f>SUM(Table1[[#This Row],[T2]],Table1[[#This Row],[19 км]])</f>
        <v>0.23212962962962963</v>
      </c>
      <c r="BK163" s="1">
        <v>7.12037037037037E-2</v>
      </c>
      <c r="BL163" s="1">
        <f>SUM(Table1[[#This Row],[T2]],Table1[[#This Row],[Финиш]])</f>
        <v>0.23736111111111108</v>
      </c>
      <c r="BM163" s="1">
        <v>0.23736111111111111</v>
      </c>
      <c r="BN163" s="1">
        <v>0</v>
      </c>
      <c r="BO163" s="1">
        <f>Table1[[#This Row],[Плавание]]-Table1[[#Totals],[Плавание]]</f>
        <v>1.5555555555555555E-2</v>
      </c>
      <c r="BP163" s="1">
        <f>Table1[[#This Row],[T1]]-Table1[[#Totals],[T1]]</f>
        <v>1.9525462962962967E-2</v>
      </c>
      <c r="BQ163" s="1">
        <f>Table1[[#This Row],[16 км_]]-Table1[[#Totals],[16 км_]]</f>
        <v>2.4594907407407413E-2</v>
      </c>
      <c r="BR163" s="1">
        <f>Table1[[#This Row],[18,5 км_]]-Table1[[#Totals],[18,5 км_]]</f>
        <v>2.5428240740740751E-2</v>
      </c>
      <c r="BS163" s="1">
        <f>Table1[[#This Row],[22,7 км_]]-Table1[[#Totals],[22,7 км_]]</f>
        <v>2.6898148148148143E-2</v>
      </c>
      <c r="BT163" s="1">
        <f>Table1[[#This Row],[38,7 км_]]-Table1[[#Totals],[38,7 км_]]</f>
        <v>3.2916666666666664E-2</v>
      </c>
      <c r="BU163" s="1">
        <f>Table1[[#This Row],[41,2 км_]]-Table1[[#Totals],[41,2 км_]]</f>
        <v>3.3657407407407414E-2</v>
      </c>
      <c r="BV163" s="1">
        <f>Table1[[#This Row],[45,4 км_]]-Table1[[#Totals],[45,4 км_]]</f>
        <v>3.5046296296296311E-2</v>
      </c>
      <c r="BW163" s="1">
        <f>Table1[[#This Row],[48,2 км_]]-Table1[[#Totals],[48,2 км_]]</f>
        <v>3.6064814814814827E-2</v>
      </c>
      <c r="BX163" s="1">
        <f>Table1[[#This Row],[52,2 км_]]-Table1[[#Totals],[52,2 км_]]</f>
        <v>3.7847222222222227E-2</v>
      </c>
      <c r="BY163" s="1">
        <f>Table1[[#This Row],[61,4 км_]]-Table1[[#Totals],[61,4 км_]]</f>
        <v>4.1701388888888857E-2</v>
      </c>
      <c r="BZ163" s="1">
        <f>Table1[[#This Row],[63,9 км_]]-Table1[[#Totals],[63,9 км_]]</f>
        <v>4.2407407407407394E-2</v>
      </c>
      <c r="CA163" s="1">
        <f>Table1[[#This Row],[68,1 км_]]-Table1[[#Totals],[68,1 км_]]</f>
        <v>4.3726851851851878E-2</v>
      </c>
      <c r="CB163" s="1">
        <f>Table1[[#This Row],[70,9 км_]]-Table1[[#Totals],[70,9 км_]]</f>
        <v>4.4687499999999991E-2</v>
      </c>
      <c r="CC163" s="1">
        <f>Table1[[#This Row],[74,9 км_]]-Table1[[#Totals],[74,9 км_]]</f>
        <v>4.7233796296296315E-2</v>
      </c>
      <c r="CD163" s="1">
        <f>Table1[[#This Row],[84,1 км_]]-Table1[[#Totals],[84,1 км_]]</f>
        <v>5.0543981481481481E-2</v>
      </c>
      <c r="CE163" s="1">
        <f>Table1[[#This Row],[86,6 км_]]-Table1[[#Totals],[86,6 км_]]</f>
        <v>5.1446759259259262E-2</v>
      </c>
      <c r="CF163" s="1">
        <f>Table1[[#This Row],[90 км_]]-Table1[[#Totals],[90 км_]]</f>
        <v>5.2569444444444446E-2</v>
      </c>
      <c r="CG163" s="1">
        <f>Table1[[#This Row],[T2]]-Table1[[#Totals],[T2]]</f>
        <v>5.3611111111111096E-2</v>
      </c>
      <c r="CH163" s="1">
        <f>Table1[[#This Row],[1 км_]]-Table1[[#Totals],[1 км_]]</f>
        <v>5.4745370370370361E-2</v>
      </c>
      <c r="CI163" s="1">
        <f>Table1[[#This Row],[3,5 км_]]-Table1[[#Totals],[3,5 км_]]</f>
        <v>5.7488425925925915E-2</v>
      </c>
      <c r="CJ163" s="1">
        <f>Table1[[#This Row],[6 км_]]-Table1[[#Totals],[6 км_]]</f>
        <v>5.9618055555555549E-2</v>
      </c>
      <c r="CK163" s="1">
        <f>Table1[[#This Row],[8,5 км_]]-Table1[[#Totals],[8,5 км_]]</f>
        <v>6.1828703703703691E-2</v>
      </c>
      <c r="CL163" s="1">
        <f>Table1[[#This Row],[10,5 км_]]-Table1[[#Totals],[10,5 км_]]</f>
        <v>6.3356481481481458E-2</v>
      </c>
      <c r="CM163" s="1">
        <f>Table1[[#This Row],[11,5 км_]]-Table1[[#Totals],[11,5 км_]]</f>
        <v>6.4571759259259232E-2</v>
      </c>
      <c r="CN163" s="1">
        <f>Table1[[#This Row],[14 км_]]-Table1[[#Totals],[14 км_]]</f>
        <v>6.7337962962962961E-2</v>
      </c>
      <c r="CO163" s="1">
        <f>Table1[[#This Row],[16,5 км_]]-Table1[[#Totals],[16,5 км_]]</f>
        <v>6.9085648148148132E-2</v>
      </c>
      <c r="CP163" s="1">
        <f>Table1[[#This Row],[19 км_]]-Table1[[#Totals],[19 км_]]</f>
        <v>7.1134259259259258E-2</v>
      </c>
      <c r="CQ163" s="1">
        <f>Table1[[#This Row],[21,1 км_]]-Table1[[#Totals],[21,1 км_]]</f>
        <v>7.2025462962962916E-2</v>
      </c>
    </row>
    <row r="164" spans="1:95" x14ac:dyDescent="0.2">
      <c r="A164">
        <v>163</v>
      </c>
      <c r="B164">
        <v>134</v>
      </c>
      <c r="C164" t="s">
        <v>298</v>
      </c>
      <c r="D164" t="s">
        <v>186</v>
      </c>
      <c r="E164">
        <v>39</v>
      </c>
      <c r="F164" t="s">
        <v>46</v>
      </c>
      <c r="G164" t="s">
        <v>53</v>
      </c>
      <c r="H164" t="s">
        <v>62</v>
      </c>
      <c r="I164" s="1">
        <v>2.7106481481481481E-2</v>
      </c>
      <c r="J164" s="1">
        <v>3.0821759259259257E-2</v>
      </c>
      <c r="K164" s="1">
        <v>2.0763888888888887E-2</v>
      </c>
      <c r="L164" s="1">
        <f>SUM(Table1[[#This Row],[T1]],Table1[[#This Row],[16 км]])</f>
        <v>5.1585648148148144E-2</v>
      </c>
      <c r="M164" s="1">
        <v>2.359953703703704E-2</v>
      </c>
      <c r="N164" s="1">
        <f>SUM(Table1[[#This Row],[T1]],Table1[[#This Row],[18,5 км]])</f>
        <v>5.4421296296296301E-2</v>
      </c>
      <c r="O164" s="1">
        <v>2.8784722222222225E-2</v>
      </c>
      <c r="P164" s="1">
        <f>SUM(Table1[[#This Row],[T1]],Table1[[#This Row],[22,7 км]])</f>
        <v>5.9606481481481483E-2</v>
      </c>
      <c r="Q164" s="1">
        <v>5.0104166666666672E-2</v>
      </c>
      <c r="R164" s="1">
        <f>SUM(Table1[[#This Row],[T1]],Table1[[#This Row],[38,7 км]])</f>
        <v>8.0925925925925929E-2</v>
      </c>
      <c r="S164" s="1">
        <v>5.3101851851851851E-2</v>
      </c>
      <c r="T164" s="1">
        <f>SUM(Table1[[#This Row],[T1]],Table1[[#This Row],[41,2 км]])</f>
        <v>8.3923611111111102E-2</v>
      </c>
      <c r="U164" s="1">
        <v>5.8692129629629629E-2</v>
      </c>
      <c r="V164" s="1">
        <f>SUM(Table1[[#This Row],[T1]],Table1[[#This Row],[45,4 км]])</f>
        <v>8.9513888888888893E-2</v>
      </c>
      <c r="W164" s="1">
        <v>6.2372685185185184E-2</v>
      </c>
      <c r="X164" s="1">
        <f>SUM(Table1[[#This Row],[T1]],Table1[[#This Row],[48,2 км]])</f>
        <v>9.3194444444444441E-2</v>
      </c>
      <c r="Y164" s="1">
        <v>6.7604166666666674E-2</v>
      </c>
      <c r="Z164" s="1">
        <f>SUM(Table1[[#This Row],[T1]],Table1[[#This Row],[52,2 км]])</f>
        <v>9.8425925925925931E-2</v>
      </c>
      <c r="AA164" s="1">
        <v>8.0462962962962958E-2</v>
      </c>
      <c r="AB164" s="1">
        <f>SUM(Table1[[#This Row],[T1]],Table1[[#This Row],[61,4 км]])</f>
        <v>0.11128472222222222</v>
      </c>
      <c r="AC164" s="1">
        <v>8.3321759259259262E-2</v>
      </c>
      <c r="AD164" s="1">
        <f>SUM(Table1[[#This Row],[T1]],Table1[[#This Row],[63,9 км]])</f>
        <v>0.11414351851851852</v>
      </c>
      <c r="AE164" s="1">
        <v>8.880787037037037E-2</v>
      </c>
      <c r="AF164" s="1">
        <f>SUM(Table1[[#This Row],[T1]],Table1[[#This Row],[68,1 км]])</f>
        <v>0.11962962962962963</v>
      </c>
      <c r="AG164" s="1">
        <v>9.2256944444444447E-2</v>
      </c>
      <c r="AH164" s="1">
        <f>SUM(Table1[[#This Row],[T1]],Table1[[#This Row],[70,9 км]])</f>
        <v>0.1230787037037037</v>
      </c>
      <c r="AI164" s="1">
        <v>9.7268518518518518E-2</v>
      </c>
      <c r="AJ164" s="1">
        <f>SUM(Table1[[#This Row],[T1]],Table1[[#This Row],[74,9 км]])</f>
        <v>0.12809027777777776</v>
      </c>
      <c r="AK164" s="1">
        <v>0.11032407407407407</v>
      </c>
      <c r="AL164" s="1">
        <f>SUM(Table1[[#This Row],[T1]],Table1[[#This Row],[84,1 км]])</f>
        <v>0.14114583333333333</v>
      </c>
      <c r="AM164" s="1">
        <v>0.11334490740740739</v>
      </c>
      <c r="AN164" s="1">
        <f>SUM(Table1[[#This Row],[T1]],Table1[[#This Row],[86,6 км]])</f>
        <v>0.14416666666666667</v>
      </c>
      <c r="AO164" s="1">
        <v>0.11695601851851851</v>
      </c>
      <c r="AP164" s="1">
        <f>SUM(Table1[[#This Row],[T1]],Table1[[#This Row],[90 км]])</f>
        <v>0.14777777777777779</v>
      </c>
      <c r="AQ164" s="1">
        <v>0.14777777777777779</v>
      </c>
      <c r="AR164" s="1">
        <v>0.1501736111111111</v>
      </c>
      <c r="AS164" s="1">
        <v>5.2199074074074066E-3</v>
      </c>
      <c r="AT164" s="1">
        <f>SUM(Table1[[#This Row],[T2]],Table1[[#This Row],[1 км]])</f>
        <v>0.15539351851851851</v>
      </c>
      <c r="AU164" s="1">
        <v>1.7685185185185182E-2</v>
      </c>
      <c r="AV164" s="1">
        <f>SUM(Table1[[#This Row],[T2]],Table1[[#This Row],[3,5 км]])</f>
        <v>0.1678587962962963</v>
      </c>
      <c r="AW164" s="1">
        <v>2.6956018518518522E-2</v>
      </c>
      <c r="AX164" s="1">
        <f>SUM(Table1[[#This Row],[T2]],Table1[[#This Row],[6 км]])</f>
        <v>0.17712962962962964</v>
      </c>
      <c r="AY164" s="1">
        <v>3.6759259259259255E-2</v>
      </c>
      <c r="AZ164" s="1">
        <f>SUM(Table1[[#This Row],[T2]],Table1[[#This Row],[8,5 км]])</f>
        <v>0.18693287037037037</v>
      </c>
      <c r="BA164" s="1">
        <v>4.3541666666666666E-2</v>
      </c>
      <c r="BB164" s="1">
        <f>SUM(Table1[[#This Row],[T2]],Table1[[#This Row],[10,5 км]])</f>
        <v>0.19371527777777778</v>
      </c>
      <c r="BC164" s="1">
        <v>4.9583333333333333E-2</v>
      </c>
      <c r="BD164" s="1">
        <f>SUM(Table1[[#This Row],[T2]],Table1[[#This Row],[11,5 км]])</f>
        <v>0.19975694444444445</v>
      </c>
      <c r="BE164" s="1">
        <v>6.2395833333333338E-2</v>
      </c>
      <c r="BF164" s="1">
        <f>SUM(Table1[[#This Row],[T2]],Table1[[#This Row],[14 км]])</f>
        <v>0.21256944444444445</v>
      </c>
      <c r="BG164" s="1">
        <v>7.1921296296296303E-2</v>
      </c>
      <c r="BH164" s="1">
        <f>SUM(Table1[[#This Row],[T2]],Table1[[#This Row],[16,5 км]])</f>
        <v>0.22209490740740739</v>
      </c>
      <c r="BI164" s="1">
        <v>8.1388888888888886E-2</v>
      </c>
      <c r="BJ164" s="1">
        <f>SUM(Table1[[#This Row],[T2]],Table1[[#This Row],[19 км]])</f>
        <v>0.2315625</v>
      </c>
      <c r="BK164" s="1">
        <v>8.7870370370370376E-2</v>
      </c>
      <c r="BL164" s="1">
        <f>SUM(Table1[[#This Row],[T2]],Table1[[#This Row],[Финиш]])</f>
        <v>0.23804398148148148</v>
      </c>
      <c r="BM164" s="1">
        <v>0.23804398148148151</v>
      </c>
      <c r="BN164" s="1">
        <v>0</v>
      </c>
      <c r="BO164" s="1">
        <f>Table1[[#This Row],[Плавание]]-Table1[[#Totals],[Плавание]]</f>
        <v>9.5023148148148141E-3</v>
      </c>
      <c r="BP164" s="1">
        <f>Table1[[#This Row],[T1]]-Table1[[#Totals],[T1]]</f>
        <v>1.216435185185185E-2</v>
      </c>
      <c r="BQ164" s="1">
        <f>Table1[[#This Row],[16 км_]]-Table1[[#Totals],[16 км_]]</f>
        <v>1.6018518518518515E-2</v>
      </c>
      <c r="BR164" s="1">
        <f>Table1[[#This Row],[18,5 км_]]-Table1[[#Totals],[18,5 км_]]</f>
        <v>1.6504629629629633E-2</v>
      </c>
      <c r="BS164" s="1">
        <f>Table1[[#This Row],[22,7 км_]]-Table1[[#Totals],[22,7 км_]]</f>
        <v>1.7569444444444443E-2</v>
      </c>
      <c r="BT164" s="1">
        <f>Table1[[#This Row],[38,7 км_]]-Table1[[#Totals],[38,7 км_]]</f>
        <v>2.2337962962962962E-2</v>
      </c>
      <c r="BU164" s="1">
        <f>Table1[[#This Row],[41,2 км_]]-Table1[[#Totals],[41,2 км_]]</f>
        <v>2.2974537037037029E-2</v>
      </c>
      <c r="BV164" s="1">
        <f>Table1[[#This Row],[45,4 км_]]-Table1[[#Totals],[45,4 км_]]</f>
        <v>2.4351851851851861E-2</v>
      </c>
      <c r="BW164" s="1">
        <f>Table1[[#This Row],[48,2 км_]]-Table1[[#Totals],[48,2 км_]]</f>
        <v>2.5347222222222215E-2</v>
      </c>
      <c r="BX164" s="1">
        <f>Table1[[#This Row],[52,2 км_]]-Table1[[#Totals],[52,2 км_]]</f>
        <v>2.6608796296296297E-2</v>
      </c>
      <c r="BY164" s="1">
        <f>Table1[[#This Row],[61,4 км_]]-Table1[[#Totals],[61,4 км_]]</f>
        <v>2.9513888888888867E-2</v>
      </c>
      <c r="BZ164" s="1">
        <f>Table1[[#This Row],[63,9 км_]]-Table1[[#Totals],[63,9 км_]]</f>
        <v>2.9976851851851852E-2</v>
      </c>
      <c r="CA164" s="1">
        <f>Table1[[#This Row],[68,1 км_]]-Table1[[#Totals],[68,1 км_]]</f>
        <v>3.1041666666666676E-2</v>
      </c>
      <c r="CB164" s="1">
        <f>Table1[[#This Row],[70,9 км_]]-Table1[[#Totals],[70,9 км_]]</f>
        <v>3.1608796296296301E-2</v>
      </c>
      <c r="CC164" s="1">
        <f>Table1[[#This Row],[74,9 км_]]-Table1[[#Totals],[74,9 км_]]</f>
        <v>3.2384259259259252E-2</v>
      </c>
      <c r="CD164" s="1">
        <f>Table1[[#This Row],[84,1 км_]]-Table1[[#Totals],[84,1 км_]]</f>
        <v>3.4826388888888893E-2</v>
      </c>
      <c r="CE164" s="1">
        <f>Table1[[#This Row],[86,6 км_]]-Table1[[#Totals],[86,6 км_]]</f>
        <v>3.5520833333333335E-2</v>
      </c>
      <c r="CF164" s="1">
        <f>Table1[[#This Row],[90 км_]]-Table1[[#Totals],[90 км_]]</f>
        <v>3.6423611111111115E-2</v>
      </c>
      <c r="CG164" s="1">
        <f>Table1[[#This Row],[T2]]-Table1[[#Totals],[T2]]</f>
        <v>3.7627314814814808E-2</v>
      </c>
      <c r="CH164" s="1">
        <f>Table1[[#This Row],[1 км_]]-Table1[[#Totals],[1 км_]]</f>
        <v>3.9537037037037037E-2</v>
      </c>
      <c r="CI164" s="1">
        <f>Table1[[#This Row],[3,5 км_]]-Table1[[#Totals],[3,5 км_]]</f>
        <v>4.4386574074074078E-2</v>
      </c>
      <c r="CJ164" s="1">
        <f>Table1[[#This Row],[6 км_]]-Table1[[#Totals],[6 км_]]</f>
        <v>4.8414351851851861E-2</v>
      </c>
      <c r="CK164" s="1">
        <f>Table1[[#This Row],[8,5 км_]]-Table1[[#Totals],[8,5 км_]]</f>
        <v>5.2523148148148152E-2</v>
      </c>
      <c r="CL164" s="1">
        <f>Table1[[#This Row],[10,5 км_]]-Table1[[#Totals],[10,5 км_]]</f>
        <v>5.5335648148148148E-2</v>
      </c>
      <c r="CM164" s="1">
        <f>Table1[[#This Row],[11,5 км_]]-Table1[[#Totals],[11,5 км_]]</f>
        <v>5.7986111111111099E-2</v>
      </c>
      <c r="CN164" s="1">
        <f>Table1[[#This Row],[14 км_]]-Table1[[#Totals],[14 км_]]</f>
        <v>6.3090277777777787E-2</v>
      </c>
      <c r="CO164" s="1">
        <f>Table1[[#This Row],[16,5 км_]]-Table1[[#Totals],[16,5 км_]]</f>
        <v>6.7094907407407395E-2</v>
      </c>
      <c r="CP164" s="1">
        <f>Table1[[#This Row],[19 км_]]-Table1[[#Totals],[19 км_]]</f>
        <v>7.0567129629629632E-2</v>
      </c>
      <c r="CQ164" s="1">
        <f>Table1[[#This Row],[21,1 км_]]-Table1[[#Totals],[21,1 км_]]</f>
        <v>7.2708333333333319E-2</v>
      </c>
    </row>
    <row r="165" spans="1:95" x14ac:dyDescent="0.2">
      <c r="A165">
        <v>164</v>
      </c>
      <c r="B165">
        <v>29</v>
      </c>
      <c r="C165" t="s">
        <v>299</v>
      </c>
      <c r="D165" t="s">
        <v>75</v>
      </c>
      <c r="E165">
        <v>52</v>
      </c>
      <c r="F165" t="s">
        <v>41</v>
      </c>
      <c r="G165" t="s">
        <v>53</v>
      </c>
      <c r="H165" t="s">
        <v>73</v>
      </c>
      <c r="I165" s="1">
        <v>2.5949074074074072E-2</v>
      </c>
      <c r="J165" s="1">
        <v>3.0324074074074073E-2</v>
      </c>
      <c r="K165" s="1">
        <v>2.1064814814814814E-2</v>
      </c>
      <c r="L165" s="1">
        <f>SUM(Table1[[#This Row],[T1]],Table1[[#This Row],[16 км]])</f>
        <v>5.1388888888888887E-2</v>
      </c>
      <c r="M165" s="1">
        <v>2.4016203703703706E-2</v>
      </c>
      <c r="N165" s="1">
        <f>SUM(Table1[[#This Row],[T1]],Table1[[#This Row],[18,5 км]])</f>
        <v>5.4340277777777779E-2</v>
      </c>
      <c r="O165" s="1">
        <v>2.9409722222222223E-2</v>
      </c>
      <c r="P165" s="1">
        <f>SUM(Table1[[#This Row],[T1]],Table1[[#This Row],[22,7 км]])</f>
        <v>5.9733796296296299E-2</v>
      </c>
      <c r="Q165" s="1">
        <v>5.0729166666666665E-2</v>
      </c>
      <c r="R165" s="1">
        <f>SUM(Table1[[#This Row],[T1]],Table1[[#This Row],[38,7 км]])</f>
        <v>8.1053240740740745E-2</v>
      </c>
      <c r="S165" s="1">
        <v>5.3611111111111109E-2</v>
      </c>
      <c r="T165" s="1">
        <f>SUM(Table1[[#This Row],[T1]],Table1[[#This Row],[41,2 км]])</f>
        <v>8.3935185185185182E-2</v>
      </c>
      <c r="U165" s="1">
        <v>5.9097222222222225E-2</v>
      </c>
      <c r="V165" s="1">
        <f>SUM(Table1[[#This Row],[T1]],Table1[[#This Row],[45,4 км]])</f>
        <v>8.9421296296296304E-2</v>
      </c>
      <c r="W165" s="1">
        <v>6.2708333333333324E-2</v>
      </c>
      <c r="X165" s="1">
        <f>SUM(Table1[[#This Row],[T1]],Table1[[#This Row],[48,2 км]])</f>
        <v>9.3032407407407397E-2</v>
      </c>
      <c r="Y165" s="1">
        <v>6.8009259259259255E-2</v>
      </c>
      <c r="Z165" s="1">
        <f>SUM(Table1[[#This Row],[T1]],Table1[[#This Row],[52,2 км]])</f>
        <v>9.8333333333333328E-2</v>
      </c>
      <c r="AA165" s="1">
        <v>8.111111111111112E-2</v>
      </c>
      <c r="AB165" s="1">
        <f>SUM(Table1[[#This Row],[T1]],Table1[[#This Row],[61,4 км]])</f>
        <v>0.11143518518518519</v>
      </c>
      <c r="AC165" s="1">
        <v>8.4085648148148159E-2</v>
      </c>
      <c r="AD165" s="1">
        <f>SUM(Table1[[#This Row],[T1]],Table1[[#This Row],[63,9 км]])</f>
        <v>0.11440972222222223</v>
      </c>
      <c r="AE165" s="1">
        <v>8.9675925925925923E-2</v>
      </c>
      <c r="AF165" s="1">
        <f>SUM(Table1[[#This Row],[T1]],Table1[[#This Row],[68,1 км]])</f>
        <v>0.12</v>
      </c>
      <c r="AG165" s="1">
        <v>9.3136574074074066E-2</v>
      </c>
      <c r="AH165" s="1">
        <f>SUM(Table1[[#This Row],[T1]],Table1[[#This Row],[70,9 км]])</f>
        <v>0.12346064814814814</v>
      </c>
      <c r="AI165" s="1">
        <v>9.8368055555555556E-2</v>
      </c>
      <c r="AJ165" s="1">
        <f>SUM(Table1[[#This Row],[T1]],Table1[[#This Row],[74,9 км]])</f>
        <v>0.12869212962962961</v>
      </c>
      <c r="AK165" s="1">
        <v>0.11182870370370369</v>
      </c>
      <c r="AL165" s="1">
        <f>SUM(Table1[[#This Row],[T1]],Table1[[#This Row],[84,1 км]])</f>
        <v>0.14215277777777777</v>
      </c>
      <c r="AM165" s="1">
        <v>0.11495370370370371</v>
      </c>
      <c r="AN165" s="1">
        <f>SUM(Table1[[#This Row],[T1]],Table1[[#This Row],[86,6 км]])</f>
        <v>0.14527777777777778</v>
      </c>
      <c r="AO165" s="1">
        <v>0.11864583333333334</v>
      </c>
      <c r="AP165" s="1">
        <f>SUM(Table1[[#This Row],[T1]],Table1[[#This Row],[90 км]])</f>
        <v>0.1489699074074074</v>
      </c>
      <c r="AQ165" s="1">
        <v>0.14896990740740743</v>
      </c>
      <c r="AR165" s="1">
        <v>0.15312499999999998</v>
      </c>
      <c r="AS165" s="1">
        <v>5.0578703703703706E-3</v>
      </c>
      <c r="AT165" s="1">
        <f>SUM(Table1[[#This Row],[T2]],Table1[[#This Row],[1 км]])</f>
        <v>0.15818287037037035</v>
      </c>
      <c r="AU165" s="1">
        <v>1.667824074074074E-2</v>
      </c>
      <c r="AV165" s="1">
        <f>SUM(Table1[[#This Row],[T2]],Table1[[#This Row],[3,5 км]])</f>
        <v>0.16980324074074071</v>
      </c>
      <c r="AW165" s="1">
        <v>2.5115740740740741E-2</v>
      </c>
      <c r="AX165" s="1">
        <f>SUM(Table1[[#This Row],[T2]],Table1[[#This Row],[6 км]])</f>
        <v>0.17824074074074073</v>
      </c>
      <c r="AY165" s="1">
        <v>3.4155092592592591E-2</v>
      </c>
      <c r="AZ165" s="1">
        <f>SUM(Table1[[#This Row],[T2]],Table1[[#This Row],[8,5 км]])</f>
        <v>0.18728009259259257</v>
      </c>
      <c r="BA165" s="1">
        <v>4.0486111111111105E-2</v>
      </c>
      <c r="BB165" s="1">
        <f>SUM(Table1[[#This Row],[T2]],Table1[[#This Row],[10,5 км]])</f>
        <v>0.19361111111111109</v>
      </c>
      <c r="BC165" s="1">
        <v>4.6053240740740742E-2</v>
      </c>
      <c r="BD165" s="1">
        <f>SUM(Table1[[#This Row],[T2]],Table1[[#This Row],[11,5 км]])</f>
        <v>0.19917824074074073</v>
      </c>
      <c r="BE165" s="1">
        <v>5.8993055555555556E-2</v>
      </c>
      <c r="BF165" s="1">
        <f>SUM(Table1[[#This Row],[T2]],Table1[[#This Row],[14 км]])</f>
        <v>0.21211805555555555</v>
      </c>
      <c r="BG165" s="1">
        <v>6.8530092592592587E-2</v>
      </c>
      <c r="BH165" s="1">
        <f>SUM(Table1[[#This Row],[T2]],Table1[[#This Row],[16,5 км]])</f>
        <v>0.22165509259259258</v>
      </c>
      <c r="BI165" s="1">
        <v>7.8333333333333324E-2</v>
      </c>
      <c r="BJ165" s="1">
        <f>SUM(Table1[[#This Row],[T2]],Table1[[#This Row],[19 км]])</f>
        <v>0.23145833333333332</v>
      </c>
      <c r="BK165" s="1">
        <v>8.4930555555555551E-2</v>
      </c>
      <c r="BL165" s="1">
        <f>SUM(Table1[[#This Row],[T2]],Table1[[#This Row],[Финиш]])</f>
        <v>0.23805555555555552</v>
      </c>
      <c r="BM165" s="1">
        <v>0.23805555555555555</v>
      </c>
      <c r="BN165" s="1">
        <v>0</v>
      </c>
      <c r="BO165" s="1">
        <f>Table1[[#This Row],[Плавание]]-Table1[[#Totals],[Плавание]]</f>
        <v>8.3449074074074051E-3</v>
      </c>
      <c r="BP165" s="1">
        <f>Table1[[#This Row],[T1]]-Table1[[#Totals],[T1]]</f>
        <v>1.1666666666666665E-2</v>
      </c>
      <c r="BQ165" s="1">
        <f>Table1[[#This Row],[16 км_]]-Table1[[#Totals],[16 км_]]</f>
        <v>1.5821759259259258E-2</v>
      </c>
      <c r="BR165" s="1">
        <f>Table1[[#This Row],[18,5 км_]]-Table1[[#Totals],[18,5 км_]]</f>
        <v>1.6423611111111111E-2</v>
      </c>
      <c r="BS165" s="1">
        <f>Table1[[#This Row],[22,7 км_]]-Table1[[#Totals],[22,7 км_]]</f>
        <v>1.7696759259259259E-2</v>
      </c>
      <c r="BT165" s="1">
        <f>Table1[[#This Row],[38,7 км_]]-Table1[[#Totals],[38,7 км_]]</f>
        <v>2.2465277777777778E-2</v>
      </c>
      <c r="BU165" s="1">
        <f>Table1[[#This Row],[41,2 км_]]-Table1[[#Totals],[41,2 км_]]</f>
        <v>2.298611111111111E-2</v>
      </c>
      <c r="BV165" s="1">
        <f>Table1[[#This Row],[45,4 км_]]-Table1[[#Totals],[45,4 км_]]</f>
        <v>2.4259259259259272E-2</v>
      </c>
      <c r="BW165" s="1">
        <f>Table1[[#This Row],[48,2 км_]]-Table1[[#Totals],[48,2 км_]]</f>
        <v>2.5185185185185172E-2</v>
      </c>
      <c r="BX165" s="1">
        <f>Table1[[#This Row],[52,2 км_]]-Table1[[#Totals],[52,2 км_]]</f>
        <v>2.6516203703703695E-2</v>
      </c>
      <c r="BY165" s="1">
        <f>Table1[[#This Row],[61,4 км_]]-Table1[[#Totals],[61,4 км_]]</f>
        <v>2.9664351851851845E-2</v>
      </c>
      <c r="BZ165" s="1">
        <f>Table1[[#This Row],[63,9 км_]]-Table1[[#Totals],[63,9 км_]]</f>
        <v>3.0243055555555565E-2</v>
      </c>
      <c r="CA165" s="1">
        <f>Table1[[#This Row],[68,1 км_]]-Table1[[#Totals],[68,1 км_]]</f>
        <v>3.1412037037037044E-2</v>
      </c>
      <c r="CB165" s="1">
        <f>Table1[[#This Row],[70,9 км_]]-Table1[[#Totals],[70,9 км_]]</f>
        <v>3.1990740740740736E-2</v>
      </c>
      <c r="CC165" s="1">
        <f>Table1[[#This Row],[74,9 км_]]-Table1[[#Totals],[74,9 км_]]</f>
        <v>3.2986111111111105E-2</v>
      </c>
      <c r="CD165" s="1">
        <f>Table1[[#This Row],[84,1 км_]]-Table1[[#Totals],[84,1 км_]]</f>
        <v>3.5833333333333328E-2</v>
      </c>
      <c r="CE165" s="1">
        <f>Table1[[#This Row],[86,6 км_]]-Table1[[#Totals],[86,6 км_]]</f>
        <v>3.6631944444444453E-2</v>
      </c>
      <c r="CF165" s="1">
        <f>Table1[[#This Row],[90 км_]]-Table1[[#Totals],[90 км_]]</f>
        <v>3.7615740740740727E-2</v>
      </c>
      <c r="CG165" s="1">
        <f>Table1[[#This Row],[T2]]-Table1[[#Totals],[T2]]</f>
        <v>4.0578703703703686E-2</v>
      </c>
      <c r="CH165" s="1">
        <f>Table1[[#This Row],[1 км_]]-Table1[[#Totals],[1 км_]]</f>
        <v>4.2326388888888872E-2</v>
      </c>
      <c r="CI165" s="1">
        <f>Table1[[#This Row],[3,5 км_]]-Table1[[#Totals],[3,5 км_]]</f>
        <v>4.6331018518518494E-2</v>
      </c>
      <c r="CJ165" s="1">
        <f>Table1[[#This Row],[6 км_]]-Table1[[#Totals],[6 км_]]</f>
        <v>4.9525462962962952E-2</v>
      </c>
      <c r="CK165" s="1">
        <f>Table1[[#This Row],[8,5 км_]]-Table1[[#Totals],[8,5 км_]]</f>
        <v>5.2870370370370345E-2</v>
      </c>
      <c r="CL165" s="1">
        <f>Table1[[#This Row],[10,5 км_]]-Table1[[#Totals],[10,5 км_]]</f>
        <v>5.5231481481481465E-2</v>
      </c>
      <c r="CM165" s="1">
        <f>Table1[[#This Row],[11,5 км_]]-Table1[[#Totals],[11,5 км_]]</f>
        <v>5.7407407407407379E-2</v>
      </c>
      <c r="CN165" s="1">
        <f>Table1[[#This Row],[14 км_]]-Table1[[#Totals],[14 км_]]</f>
        <v>6.2638888888888883E-2</v>
      </c>
      <c r="CO165" s="1">
        <f>Table1[[#This Row],[16,5 км_]]-Table1[[#Totals],[16,5 км_]]</f>
        <v>6.6655092592592585E-2</v>
      </c>
      <c r="CP165" s="1">
        <f>Table1[[#This Row],[19 км_]]-Table1[[#Totals],[19 км_]]</f>
        <v>7.0462962962962949E-2</v>
      </c>
      <c r="CQ165" s="1">
        <f>Table1[[#This Row],[21,1 км_]]-Table1[[#Totals],[21,1 км_]]</f>
        <v>7.2719907407407358E-2</v>
      </c>
    </row>
    <row r="166" spans="1:95" x14ac:dyDescent="0.2">
      <c r="A166">
        <v>165</v>
      </c>
      <c r="B166">
        <v>175</v>
      </c>
      <c r="C166" t="s">
        <v>300</v>
      </c>
      <c r="D166" t="s">
        <v>102</v>
      </c>
      <c r="E166">
        <v>48</v>
      </c>
      <c r="F166" t="s">
        <v>41</v>
      </c>
      <c r="G166" t="s">
        <v>53</v>
      </c>
      <c r="H166" t="s">
        <v>103</v>
      </c>
      <c r="I166" s="1">
        <v>2.476851851851852E-2</v>
      </c>
      <c r="J166" s="1">
        <v>2.8391203703703707E-2</v>
      </c>
      <c r="K166" s="1">
        <v>2.3009259259259257E-2</v>
      </c>
      <c r="L166" s="1">
        <f>SUM(Table1[[#This Row],[T1]],Table1[[#This Row],[16 км]])</f>
        <v>5.1400462962962967E-2</v>
      </c>
      <c r="M166" s="1">
        <v>2.6331018518518517E-2</v>
      </c>
      <c r="N166" s="1">
        <f>SUM(Table1[[#This Row],[T1]],Table1[[#This Row],[18,5 км]])</f>
        <v>5.4722222222222228E-2</v>
      </c>
      <c r="O166" s="1">
        <v>3.2222222222222222E-2</v>
      </c>
      <c r="P166" s="1">
        <f>SUM(Table1[[#This Row],[T1]],Table1[[#This Row],[22,7 км]])</f>
        <v>6.0613425925925932E-2</v>
      </c>
      <c r="Q166" s="1">
        <v>5.5914351851851847E-2</v>
      </c>
      <c r="R166" s="1">
        <f>SUM(Table1[[#This Row],[T1]],Table1[[#This Row],[38,7 км]])</f>
        <v>8.430555555555555E-2</v>
      </c>
      <c r="S166" s="1">
        <v>5.917824074074074E-2</v>
      </c>
      <c r="T166" s="1">
        <f>SUM(Table1[[#This Row],[T1]],Table1[[#This Row],[41,2 км]])</f>
        <v>8.756944444444445E-2</v>
      </c>
      <c r="U166" s="1">
        <v>6.609953703703704E-2</v>
      </c>
      <c r="V166" s="1">
        <f>SUM(Table1[[#This Row],[T1]],Table1[[#This Row],[45,4 км]])</f>
        <v>9.449074074074075E-2</v>
      </c>
      <c r="W166" s="1">
        <v>6.9895833333333338E-2</v>
      </c>
      <c r="X166" s="1">
        <f>SUM(Table1[[#This Row],[T1]],Table1[[#This Row],[48,2 км]])</f>
        <v>9.8287037037037048E-2</v>
      </c>
      <c r="Y166" s="1">
        <v>7.5532407407407409E-2</v>
      </c>
      <c r="Z166" s="1">
        <f>SUM(Table1[[#This Row],[T1]],Table1[[#This Row],[52,2 км]])</f>
        <v>0.10392361111111112</v>
      </c>
      <c r="AA166" s="1">
        <v>8.9791666666666659E-2</v>
      </c>
      <c r="AB166" s="1">
        <f>SUM(Table1[[#This Row],[T1]],Table1[[#This Row],[61,4 км]])</f>
        <v>0.11818287037037037</v>
      </c>
      <c r="AC166" s="1">
        <v>9.3171296296296294E-2</v>
      </c>
      <c r="AD166" s="1">
        <f>SUM(Table1[[#This Row],[T1]],Table1[[#This Row],[63,9 км]])</f>
        <v>0.1215625</v>
      </c>
      <c r="AE166" s="1">
        <v>9.9247685185185189E-2</v>
      </c>
      <c r="AF166" s="1">
        <f>SUM(Table1[[#This Row],[T1]],Table1[[#This Row],[68,1 км]])</f>
        <v>0.12763888888888889</v>
      </c>
      <c r="AG166" s="1">
        <v>0.10332175925925925</v>
      </c>
      <c r="AH166" s="1">
        <f>SUM(Table1[[#This Row],[T1]],Table1[[#This Row],[70,9 км]])</f>
        <v>0.13171296296296295</v>
      </c>
      <c r="AI166" s="1">
        <v>0.10930555555555554</v>
      </c>
      <c r="AJ166" s="1">
        <f>SUM(Table1[[#This Row],[T1]],Table1[[#This Row],[74,9 км]])</f>
        <v>0.13769675925925925</v>
      </c>
      <c r="AK166" s="1">
        <v>0.12444444444444445</v>
      </c>
      <c r="AL166" s="1">
        <f>SUM(Table1[[#This Row],[T1]],Table1[[#This Row],[84,1 км]])</f>
        <v>0.15283564814814815</v>
      </c>
      <c r="AM166" s="1">
        <v>0.12795138888888888</v>
      </c>
      <c r="AN166" s="1">
        <f>SUM(Table1[[#This Row],[T1]],Table1[[#This Row],[86,6 км]])</f>
        <v>0.15634259259259259</v>
      </c>
      <c r="AO166" s="1">
        <v>0.13200231481481481</v>
      </c>
      <c r="AP166" s="1">
        <f>SUM(Table1[[#This Row],[T1]],Table1[[#This Row],[90 км]])</f>
        <v>0.16039351851851852</v>
      </c>
      <c r="AQ166" s="1">
        <v>0.16039351851851852</v>
      </c>
      <c r="AR166" s="1">
        <v>0.16256944444444446</v>
      </c>
      <c r="AS166" s="1">
        <v>4.5370370370370365E-3</v>
      </c>
      <c r="AT166" s="1">
        <f>SUM(Table1[[#This Row],[T2]],Table1[[#This Row],[1 км]])</f>
        <v>0.16710648148148149</v>
      </c>
      <c r="AU166" s="1">
        <v>1.4884259259259259E-2</v>
      </c>
      <c r="AV166" s="1">
        <f>SUM(Table1[[#This Row],[T2]],Table1[[#This Row],[3,5 км]])</f>
        <v>0.17745370370370372</v>
      </c>
      <c r="AW166" s="1">
        <v>2.2569444444444444E-2</v>
      </c>
      <c r="AX166" s="1">
        <f>SUM(Table1[[#This Row],[T2]],Table1[[#This Row],[6 км]])</f>
        <v>0.18513888888888891</v>
      </c>
      <c r="AY166" s="1">
        <v>3.0833333333333334E-2</v>
      </c>
      <c r="AZ166" s="1">
        <f>SUM(Table1[[#This Row],[T2]],Table1[[#This Row],[8,5 км]])</f>
        <v>0.19340277777777778</v>
      </c>
      <c r="BA166" s="1">
        <v>3.6979166666666667E-2</v>
      </c>
      <c r="BB166" s="1">
        <f>SUM(Table1[[#This Row],[T2]],Table1[[#This Row],[10,5 км]])</f>
        <v>0.19954861111111113</v>
      </c>
      <c r="BC166" s="1">
        <v>4.1932870370370377E-2</v>
      </c>
      <c r="BD166" s="1">
        <f>SUM(Table1[[#This Row],[T2]],Table1[[#This Row],[11,5 км]])</f>
        <v>0.20450231481481485</v>
      </c>
      <c r="BE166" s="1">
        <v>5.3495370370370367E-2</v>
      </c>
      <c r="BF166" s="1">
        <f>SUM(Table1[[#This Row],[T2]],Table1[[#This Row],[14 км]])</f>
        <v>0.21606481481481482</v>
      </c>
      <c r="BG166" s="1">
        <v>6.1516203703703698E-2</v>
      </c>
      <c r="BH166" s="1">
        <f>SUM(Table1[[#This Row],[T2]],Table1[[#This Row],[16,5 км]])</f>
        <v>0.22408564814814816</v>
      </c>
      <c r="BI166" s="1">
        <v>7.0011574074074087E-2</v>
      </c>
      <c r="BJ166" s="1">
        <f>SUM(Table1[[#This Row],[T2]],Table1[[#This Row],[19 км]])</f>
        <v>0.23258101851851853</v>
      </c>
      <c r="BK166" s="1">
        <v>7.5682870370370373E-2</v>
      </c>
      <c r="BL166" s="1">
        <f>SUM(Table1[[#This Row],[T2]],Table1[[#This Row],[Финиш]])</f>
        <v>0.23825231481481485</v>
      </c>
      <c r="BM166" s="1">
        <v>0.23824074074074075</v>
      </c>
      <c r="BN166" s="1">
        <v>0</v>
      </c>
      <c r="BO166" s="1">
        <f>Table1[[#This Row],[Плавание]]-Table1[[#Totals],[Плавание]]</f>
        <v>7.1643518518518523E-3</v>
      </c>
      <c r="BP166" s="1">
        <f>Table1[[#This Row],[T1]]-Table1[[#Totals],[T1]]</f>
        <v>9.7337962962962994E-3</v>
      </c>
      <c r="BQ166" s="1">
        <f>Table1[[#This Row],[16 км_]]-Table1[[#Totals],[16 км_]]</f>
        <v>1.5833333333333338E-2</v>
      </c>
      <c r="BR166" s="1">
        <f>Table1[[#This Row],[18,5 км_]]-Table1[[#Totals],[18,5 км_]]</f>
        <v>1.680555555555556E-2</v>
      </c>
      <c r="BS166" s="1">
        <f>Table1[[#This Row],[22,7 км_]]-Table1[[#Totals],[22,7 км_]]</f>
        <v>1.8576388888888892E-2</v>
      </c>
      <c r="BT166" s="1">
        <f>Table1[[#This Row],[38,7 км_]]-Table1[[#Totals],[38,7 км_]]</f>
        <v>2.5717592592592584E-2</v>
      </c>
      <c r="BU166" s="1">
        <f>Table1[[#This Row],[41,2 км_]]-Table1[[#Totals],[41,2 км_]]</f>
        <v>2.6620370370370378E-2</v>
      </c>
      <c r="BV166" s="1">
        <f>Table1[[#This Row],[45,4 км_]]-Table1[[#Totals],[45,4 км_]]</f>
        <v>2.9328703703703718E-2</v>
      </c>
      <c r="BW166" s="1">
        <f>Table1[[#This Row],[48,2 км_]]-Table1[[#Totals],[48,2 км_]]</f>
        <v>3.0439814814814822E-2</v>
      </c>
      <c r="BX166" s="1">
        <f>Table1[[#This Row],[52,2 км_]]-Table1[[#Totals],[52,2 км_]]</f>
        <v>3.2106481481481486E-2</v>
      </c>
      <c r="BY166" s="1">
        <f>Table1[[#This Row],[61,4 км_]]-Table1[[#Totals],[61,4 км_]]</f>
        <v>3.6412037037037021E-2</v>
      </c>
      <c r="BZ166" s="1">
        <f>Table1[[#This Row],[63,9 км_]]-Table1[[#Totals],[63,9 км_]]</f>
        <v>3.7395833333333336E-2</v>
      </c>
      <c r="CA166" s="1">
        <f>Table1[[#This Row],[68,1 км_]]-Table1[[#Totals],[68,1 км_]]</f>
        <v>3.9050925925925933E-2</v>
      </c>
      <c r="CB166" s="1">
        <f>Table1[[#This Row],[70,9 км_]]-Table1[[#Totals],[70,9 км_]]</f>
        <v>4.0243055555555546E-2</v>
      </c>
      <c r="CC166" s="1">
        <f>Table1[[#This Row],[74,9 км_]]-Table1[[#Totals],[74,9 км_]]</f>
        <v>4.1990740740740745E-2</v>
      </c>
      <c r="CD166" s="1">
        <f>Table1[[#This Row],[84,1 км_]]-Table1[[#Totals],[84,1 км_]]</f>
        <v>4.6516203703703712E-2</v>
      </c>
      <c r="CE166" s="1">
        <f>Table1[[#This Row],[86,6 км_]]-Table1[[#Totals],[86,6 км_]]</f>
        <v>4.7696759259259258E-2</v>
      </c>
      <c r="CF166" s="1">
        <f>Table1[[#This Row],[90 км_]]-Table1[[#Totals],[90 км_]]</f>
        <v>4.9039351851851848E-2</v>
      </c>
      <c r="CG166" s="1">
        <f>Table1[[#This Row],[T2]]-Table1[[#Totals],[T2]]</f>
        <v>5.0023148148148164E-2</v>
      </c>
      <c r="CH166" s="1">
        <f>Table1[[#This Row],[1 км_]]-Table1[[#Totals],[1 км_]]</f>
        <v>5.1250000000000018E-2</v>
      </c>
      <c r="CI166" s="1">
        <f>Table1[[#This Row],[3,5 км_]]-Table1[[#Totals],[3,5 км_]]</f>
        <v>5.3981481481481505E-2</v>
      </c>
      <c r="CJ166" s="1">
        <f>Table1[[#This Row],[6 км_]]-Table1[[#Totals],[6 км_]]</f>
        <v>5.6423611111111133E-2</v>
      </c>
      <c r="CK166" s="1">
        <f>Table1[[#This Row],[8,5 км_]]-Table1[[#Totals],[8,5 км_]]</f>
        <v>5.8993055555555562E-2</v>
      </c>
      <c r="CL166" s="1">
        <f>Table1[[#This Row],[10,5 км_]]-Table1[[#Totals],[10,5 км_]]</f>
        <v>6.1168981481481505E-2</v>
      </c>
      <c r="CM166" s="1">
        <f>Table1[[#This Row],[11,5 км_]]-Table1[[#Totals],[11,5 км_]]</f>
        <v>6.2731481481481499E-2</v>
      </c>
      <c r="CN166" s="1">
        <f>Table1[[#This Row],[14 км_]]-Table1[[#Totals],[14 км_]]</f>
        <v>6.6585648148148158E-2</v>
      </c>
      <c r="CO166" s="1">
        <f>Table1[[#This Row],[16,5 км_]]-Table1[[#Totals],[16,5 км_]]</f>
        <v>6.908564814814816E-2</v>
      </c>
      <c r="CP166" s="1">
        <f>Table1[[#This Row],[19 км_]]-Table1[[#Totals],[19 км_]]</f>
        <v>7.1585648148148162E-2</v>
      </c>
      <c r="CQ166" s="1">
        <f>Table1[[#This Row],[21,1 км_]]-Table1[[#Totals],[21,1 км_]]</f>
        <v>7.2916666666666685E-2</v>
      </c>
    </row>
    <row r="167" spans="1:95" x14ac:dyDescent="0.2">
      <c r="A167">
        <v>166</v>
      </c>
      <c r="B167">
        <v>135</v>
      </c>
      <c r="C167" t="s">
        <v>301</v>
      </c>
      <c r="D167" t="s">
        <v>302</v>
      </c>
      <c r="E167">
        <v>59</v>
      </c>
      <c r="F167" t="s">
        <v>46</v>
      </c>
      <c r="G167" t="s">
        <v>53</v>
      </c>
      <c r="H167" t="s">
        <v>154</v>
      </c>
      <c r="I167" s="1">
        <v>3.0497685185185183E-2</v>
      </c>
      <c r="J167" s="1">
        <v>3.3310185185185186E-2</v>
      </c>
      <c r="K167" s="1">
        <v>2.1261574074074075E-2</v>
      </c>
      <c r="L167" s="1">
        <f>SUM(Table1[[#This Row],[T1]],Table1[[#This Row],[16 км]])</f>
        <v>5.4571759259259264E-2</v>
      </c>
      <c r="M167" s="1">
        <v>2.4259259259259258E-2</v>
      </c>
      <c r="N167" s="1">
        <f>SUM(Table1[[#This Row],[T1]],Table1[[#This Row],[18,5 км]])</f>
        <v>5.7569444444444444E-2</v>
      </c>
      <c r="O167" s="1">
        <v>2.9583333333333336E-2</v>
      </c>
      <c r="P167" s="1">
        <f>SUM(Table1[[#This Row],[T1]],Table1[[#This Row],[22,7 км]])</f>
        <v>6.2893518518518515E-2</v>
      </c>
      <c r="Q167" s="1">
        <v>5.0069444444444444E-2</v>
      </c>
      <c r="R167" s="1">
        <f>SUM(Table1[[#This Row],[T1]],Table1[[#This Row],[38,7 км]])</f>
        <v>8.3379629629629637E-2</v>
      </c>
      <c r="S167" s="1">
        <v>5.2905092592592594E-2</v>
      </c>
      <c r="T167" s="1">
        <f>SUM(Table1[[#This Row],[T1]],Table1[[#This Row],[41,2 км]])</f>
        <v>8.621527777777778E-2</v>
      </c>
      <c r="U167" s="1">
        <v>5.8252314814814819E-2</v>
      </c>
      <c r="V167" s="1">
        <f>SUM(Table1[[#This Row],[T1]],Table1[[#This Row],[45,4 км]])</f>
        <v>9.1562500000000005E-2</v>
      </c>
      <c r="W167" s="1">
        <v>6.1643518518518514E-2</v>
      </c>
      <c r="X167" s="1">
        <f>SUM(Table1[[#This Row],[T1]],Table1[[#This Row],[48,2 км]])</f>
        <v>9.4953703703703707E-2</v>
      </c>
      <c r="Y167" s="1">
        <v>6.6516203703703702E-2</v>
      </c>
      <c r="Z167" s="1">
        <f>SUM(Table1[[#This Row],[T1]],Table1[[#This Row],[52,2 км]])</f>
        <v>9.9826388888888895E-2</v>
      </c>
      <c r="AA167" s="1">
        <v>7.9050925925925927E-2</v>
      </c>
      <c r="AB167" s="1">
        <f>SUM(Table1[[#This Row],[T1]],Table1[[#This Row],[61,4 км]])</f>
        <v>0.11236111111111111</v>
      </c>
      <c r="AC167" s="1">
        <v>8.184027777777779E-2</v>
      </c>
      <c r="AD167" s="1">
        <f>SUM(Table1[[#This Row],[T1]],Table1[[#This Row],[63,9 км]])</f>
        <v>0.11515046296296297</v>
      </c>
      <c r="AE167" s="1">
        <v>8.7175925925925934E-2</v>
      </c>
      <c r="AF167" s="1">
        <f>SUM(Table1[[#This Row],[T1]],Table1[[#This Row],[68,1 км]])</f>
        <v>0.12048611111111113</v>
      </c>
      <c r="AG167" s="1">
        <v>9.0555555555555556E-2</v>
      </c>
      <c r="AH167" s="1">
        <f>SUM(Table1[[#This Row],[T1]],Table1[[#This Row],[70,9 км]])</f>
        <v>0.12386574074074075</v>
      </c>
      <c r="AI167" s="1">
        <v>9.5428240740740744E-2</v>
      </c>
      <c r="AJ167" s="1">
        <f>SUM(Table1[[#This Row],[T1]],Table1[[#This Row],[74,9 км]])</f>
        <v>0.12873842592592594</v>
      </c>
      <c r="AK167" s="1">
        <v>0.10833333333333334</v>
      </c>
      <c r="AL167" s="1">
        <f>SUM(Table1[[#This Row],[T1]],Table1[[#This Row],[84,1 км]])</f>
        <v>0.14164351851851853</v>
      </c>
      <c r="AM167" s="1">
        <v>0.11133101851851852</v>
      </c>
      <c r="AN167" s="1">
        <f>SUM(Table1[[#This Row],[T1]],Table1[[#This Row],[86,6 км]])</f>
        <v>0.1446412037037037</v>
      </c>
      <c r="AO167" s="1">
        <v>0.11502314814814814</v>
      </c>
      <c r="AP167" s="1">
        <f>SUM(Table1[[#This Row],[T1]],Table1[[#This Row],[90 км]])</f>
        <v>0.14833333333333332</v>
      </c>
      <c r="AQ167" s="1">
        <v>0.14832175925925925</v>
      </c>
      <c r="AR167" s="1">
        <v>0.15028935185185185</v>
      </c>
      <c r="AS167" s="1">
        <v>5.6365740740740742E-3</v>
      </c>
      <c r="AT167" s="1">
        <f>SUM(Table1[[#This Row],[T2]],Table1[[#This Row],[1 км]])</f>
        <v>0.15592592592592594</v>
      </c>
      <c r="AU167" s="1">
        <v>1.8078703703703704E-2</v>
      </c>
      <c r="AV167" s="1">
        <f>SUM(Table1[[#This Row],[T2]],Table1[[#This Row],[3,5 км]])</f>
        <v>0.16836805555555556</v>
      </c>
      <c r="AW167" s="1">
        <v>2.6979166666666669E-2</v>
      </c>
      <c r="AX167" s="1">
        <f>SUM(Table1[[#This Row],[T2]],Table1[[#This Row],[6 км]])</f>
        <v>0.17726851851851852</v>
      </c>
      <c r="AY167" s="1">
        <v>3.6655092592592593E-2</v>
      </c>
      <c r="AZ167" s="1">
        <f>SUM(Table1[[#This Row],[T2]],Table1[[#This Row],[8,5 км]])</f>
        <v>0.18694444444444444</v>
      </c>
      <c r="BA167" s="1">
        <v>4.3425925925925923E-2</v>
      </c>
      <c r="BB167" s="1">
        <f>SUM(Table1[[#This Row],[T2]],Table1[[#This Row],[10,5 км]])</f>
        <v>0.19371527777777778</v>
      </c>
      <c r="BC167" s="1">
        <v>4.9409722222222223E-2</v>
      </c>
      <c r="BD167" s="1">
        <f>SUM(Table1[[#This Row],[T2]],Table1[[#This Row],[11,5 км]])</f>
        <v>0.19969907407407408</v>
      </c>
      <c r="BE167" s="1">
        <v>6.2488425925925926E-2</v>
      </c>
      <c r="BF167" s="1">
        <f>SUM(Table1[[#This Row],[T2]],Table1[[#This Row],[14 км]])</f>
        <v>0.21277777777777779</v>
      </c>
      <c r="BG167" s="1">
        <v>7.18287037037037E-2</v>
      </c>
      <c r="BH167" s="1">
        <f>SUM(Table1[[#This Row],[T2]],Table1[[#This Row],[16,5 км]])</f>
        <v>0.22211805555555555</v>
      </c>
      <c r="BI167" s="1">
        <v>8.1597222222222224E-2</v>
      </c>
      <c r="BJ167" s="1">
        <f>SUM(Table1[[#This Row],[T2]],Table1[[#This Row],[19 км]])</f>
        <v>0.23188657407407409</v>
      </c>
      <c r="BK167" s="1">
        <v>8.8298611111111105E-2</v>
      </c>
      <c r="BL167" s="1">
        <f>SUM(Table1[[#This Row],[T2]],Table1[[#This Row],[Финиш]])</f>
        <v>0.23858796296296297</v>
      </c>
      <c r="BM167" s="1">
        <v>0.23858796296296295</v>
      </c>
      <c r="BN167" s="1">
        <v>0</v>
      </c>
      <c r="BO167" s="1">
        <f>Table1[[#This Row],[Плавание]]-Table1[[#Totals],[Плавание]]</f>
        <v>1.2893518518518516E-2</v>
      </c>
      <c r="BP167" s="1">
        <f>Table1[[#This Row],[T1]]-Table1[[#Totals],[T1]]</f>
        <v>1.4652777777777778E-2</v>
      </c>
      <c r="BQ167" s="1">
        <f>Table1[[#This Row],[16 км_]]-Table1[[#Totals],[16 км_]]</f>
        <v>1.9004629629629635E-2</v>
      </c>
      <c r="BR167" s="1">
        <f>Table1[[#This Row],[18,5 км_]]-Table1[[#Totals],[18,5 км_]]</f>
        <v>1.9652777777777776E-2</v>
      </c>
      <c r="BS167" s="1">
        <f>Table1[[#This Row],[22,7 км_]]-Table1[[#Totals],[22,7 км_]]</f>
        <v>2.0856481481481476E-2</v>
      </c>
      <c r="BT167" s="1">
        <f>Table1[[#This Row],[38,7 км_]]-Table1[[#Totals],[38,7 км_]]</f>
        <v>2.479166666666667E-2</v>
      </c>
      <c r="BU167" s="1">
        <f>Table1[[#This Row],[41,2 км_]]-Table1[[#Totals],[41,2 км_]]</f>
        <v>2.5266203703703707E-2</v>
      </c>
      <c r="BV167" s="1">
        <f>Table1[[#This Row],[45,4 км_]]-Table1[[#Totals],[45,4 км_]]</f>
        <v>2.6400462962962973E-2</v>
      </c>
      <c r="BW167" s="1">
        <f>Table1[[#This Row],[48,2 км_]]-Table1[[#Totals],[48,2 км_]]</f>
        <v>2.7106481481481481E-2</v>
      </c>
      <c r="BX167" s="1">
        <f>Table1[[#This Row],[52,2 км_]]-Table1[[#Totals],[52,2 км_]]</f>
        <v>2.8009259259259262E-2</v>
      </c>
      <c r="BY167" s="1">
        <f>Table1[[#This Row],[61,4 км_]]-Table1[[#Totals],[61,4 км_]]</f>
        <v>3.0590277777777758E-2</v>
      </c>
      <c r="BZ167" s="1">
        <f>Table1[[#This Row],[63,9 км_]]-Table1[[#Totals],[63,9 км_]]</f>
        <v>3.0983796296296301E-2</v>
      </c>
      <c r="CA167" s="1">
        <f>Table1[[#This Row],[68,1 км_]]-Table1[[#Totals],[68,1 км_]]</f>
        <v>3.1898148148148175E-2</v>
      </c>
      <c r="CB167" s="1">
        <f>Table1[[#This Row],[70,9 км_]]-Table1[[#Totals],[70,9 км_]]</f>
        <v>3.2395833333333346E-2</v>
      </c>
      <c r="CC167" s="1">
        <f>Table1[[#This Row],[74,9 км_]]-Table1[[#Totals],[74,9 км_]]</f>
        <v>3.3032407407407427E-2</v>
      </c>
      <c r="CD167" s="1">
        <f>Table1[[#This Row],[84,1 км_]]-Table1[[#Totals],[84,1 км_]]</f>
        <v>3.5324074074074091E-2</v>
      </c>
      <c r="CE167" s="1">
        <f>Table1[[#This Row],[86,6 км_]]-Table1[[#Totals],[86,6 км_]]</f>
        <v>3.5995370370370372E-2</v>
      </c>
      <c r="CF167" s="1">
        <f>Table1[[#This Row],[90 км_]]-Table1[[#Totals],[90 км_]]</f>
        <v>3.6979166666666646E-2</v>
      </c>
      <c r="CG167" s="1">
        <f>Table1[[#This Row],[T2]]-Table1[[#Totals],[T2]]</f>
        <v>3.7743055555555557E-2</v>
      </c>
      <c r="CH167" s="1">
        <f>Table1[[#This Row],[1 км_]]-Table1[[#Totals],[1 км_]]</f>
        <v>4.0069444444444463E-2</v>
      </c>
      <c r="CI167" s="1">
        <f>Table1[[#This Row],[3,5 км_]]-Table1[[#Totals],[3,5 км_]]</f>
        <v>4.4895833333333343E-2</v>
      </c>
      <c r="CJ167" s="1">
        <f>Table1[[#This Row],[6 км_]]-Table1[[#Totals],[6 км_]]</f>
        <v>4.8553240740740744E-2</v>
      </c>
      <c r="CK167" s="1">
        <f>Table1[[#This Row],[8,5 км_]]-Table1[[#Totals],[8,5 км_]]</f>
        <v>5.2534722222222219E-2</v>
      </c>
      <c r="CL167" s="1">
        <f>Table1[[#This Row],[10,5 км_]]-Table1[[#Totals],[10,5 км_]]</f>
        <v>5.5335648148148148E-2</v>
      </c>
      <c r="CM167" s="1">
        <f>Table1[[#This Row],[11,5 км_]]-Table1[[#Totals],[11,5 км_]]</f>
        <v>5.7928240740740738E-2</v>
      </c>
      <c r="CN167" s="1">
        <f>Table1[[#This Row],[14 км_]]-Table1[[#Totals],[14 км_]]</f>
        <v>6.3298611111111125E-2</v>
      </c>
      <c r="CO167" s="1">
        <f>Table1[[#This Row],[16,5 км_]]-Table1[[#Totals],[16,5 км_]]</f>
        <v>6.7118055555555556E-2</v>
      </c>
      <c r="CP167" s="1">
        <f>Table1[[#This Row],[19 км_]]-Table1[[#Totals],[19 км_]]</f>
        <v>7.089120370370372E-2</v>
      </c>
      <c r="CQ167" s="1">
        <f>Table1[[#This Row],[21,1 км_]]-Table1[[#Totals],[21,1 км_]]</f>
        <v>7.3252314814814812E-2</v>
      </c>
    </row>
    <row r="168" spans="1:95" x14ac:dyDescent="0.2">
      <c r="A168">
        <v>167</v>
      </c>
      <c r="B168">
        <v>200</v>
      </c>
      <c r="C168" t="s">
        <v>303</v>
      </c>
      <c r="D168" t="s">
        <v>61</v>
      </c>
      <c r="E168">
        <v>35</v>
      </c>
      <c r="F168" t="s">
        <v>46</v>
      </c>
      <c r="H168" t="s">
        <v>62</v>
      </c>
      <c r="I168" s="1">
        <v>3.4756944444444444E-2</v>
      </c>
      <c r="J168" s="1">
        <v>3.8287037037037036E-2</v>
      </c>
      <c r="K168" s="1">
        <v>2.193287037037037E-2</v>
      </c>
      <c r="L168" s="1">
        <f>SUM(Table1[[#This Row],[T1]],Table1[[#This Row],[16 км]])</f>
        <v>6.0219907407407403E-2</v>
      </c>
      <c r="M168" s="1">
        <v>2.4988425925925928E-2</v>
      </c>
      <c r="N168" s="1">
        <f>SUM(Table1[[#This Row],[T1]],Table1[[#This Row],[18,5 км]])</f>
        <v>6.3275462962962964E-2</v>
      </c>
      <c r="O168" s="1">
        <v>3.0358796296296297E-2</v>
      </c>
      <c r="P168" s="1">
        <f>SUM(Table1[[#This Row],[T1]],Table1[[#This Row],[22,7 км]])</f>
        <v>6.8645833333333336E-2</v>
      </c>
      <c r="Q168" s="1">
        <v>5.1875000000000004E-2</v>
      </c>
      <c r="R168" s="1">
        <f>SUM(Table1[[#This Row],[T1]],Table1[[#This Row],[38,7 км]])</f>
        <v>9.0162037037037041E-2</v>
      </c>
      <c r="S168" s="1">
        <v>5.4872685185185184E-2</v>
      </c>
      <c r="T168" s="1">
        <f>SUM(Table1[[#This Row],[T1]],Table1[[#This Row],[41,2 км]])</f>
        <v>9.3159722222222213E-2</v>
      </c>
      <c r="U168" s="1">
        <v>6.039351851851852E-2</v>
      </c>
      <c r="V168" s="1">
        <f>SUM(Table1[[#This Row],[T1]],Table1[[#This Row],[45,4 км]])</f>
        <v>9.8680555555555549E-2</v>
      </c>
      <c r="W168" s="1">
        <v>6.3900462962962964E-2</v>
      </c>
      <c r="X168" s="1">
        <f>SUM(Table1[[#This Row],[T1]],Table1[[#This Row],[48,2 км]])</f>
        <v>0.1021875</v>
      </c>
      <c r="Y168" s="1">
        <v>6.9050925925925918E-2</v>
      </c>
      <c r="Z168" s="1">
        <f>SUM(Table1[[#This Row],[T1]],Table1[[#This Row],[52,2 км]])</f>
        <v>0.10733796296296295</v>
      </c>
      <c r="AA168" s="1">
        <v>8.2604166666666659E-2</v>
      </c>
      <c r="AB168" s="1">
        <f>SUM(Table1[[#This Row],[T1]],Table1[[#This Row],[61,4 км]])</f>
        <v>0.1208912037037037</v>
      </c>
      <c r="AC168" s="1">
        <v>8.5833333333333331E-2</v>
      </c>
      <c r="AD168" s="1">
        <f>SUM(Table1[[#This Row],[T1]],Table1[[#This Row],[63,9 км]])</f>
        <v>0.12412037037037037</v>
      </c>
      <c r="AE168" s="1">
        <v>9.1747685185185182E-2</v>
      </c>
      <c r="AF168" s="1">
        <f>SUM(Table1[[#This Row],[T1]],Table1[[#This Row],[68,1 км]])</f>
        <v>0.13003472222222223</v>
      </c>
      <c r="AG168" s="1">
        <v>9.5335648148148155E-2</v>
      </c>
      <c r="AH168" s="1">
        <f>SUM(Table1[[#This Row],[T1]],Table1[[#This Row],[70,9 км]])</f>
        <v>0.13362268518518519</v>
      </c>
      <c r="AI168" s="1">
        <v>0.10084490740740741</v>
      </c>
      <c r="AJ168" s="1">
        <f>SUM(Table1[[#This Row],[T1]],Table1[[#This Row],[74,9 км]])</f>
        <v>0.13913194444444443</v>
      </c>
      <c r="AK168" s="1">
        <v>0.11496527777777778</v>
      </c>
      <c r="AL168" s="1">
        <f>SUM(Table1[[#This Row],[T1]],Table1[[#This Row],[84,1 км]])</f>
        <v>0.15325231481481483</v>
      </c>
      <c r="AM168" s="1">
        <v>0.11824074074074074</v>
      </c>
      <c r="AN168" s="1">
        <f>SUM(Table1[[#This Row],[T1]],Table1[[#This Row],[86,6 км]])</f>
        <v>0.15652777777777777</v>
      </c>
      <c r="AO168" s="1">
        <v>0.12189814814814814</v>
      </c>
      <c r="AP168" s="1">
        <f>SUM(Table1[[#This Row],[T1]],Table1[[#This Row],[90 км]])</f>
        <v>0.16018518518518518</v>
      </c>
      <c r="AQ168" s="1">
        <v>0.16018518518518518</v>
      </c>
      <c r="AR168" s="1">
        <v>0.16195601851851851</v>
      </c>
      <c r="AS168" s="1">
        <v>5.1273148148148146E-3</v>
      </c>
      <c r="AT168" s="1">
        <f>SUM(Table1[[#This Row],[T2]],Table1[[#This Row],[1 км]])</f>
        <v>0.16708333333333333</v>
      </c>
      <c r="AU168" s="1">
        <v>1.653935185185185E-2</v>
      </c>
      <c r="AV168" s="1">
        <f>SUM(Table1[[#This Row],[T2]],Table1[[#This Row],[3,5 км]])</f>
        <v>0.17849537037037036</v>
      </c>
      <c r="AW168" s="1">
        <v>2.4930555555555553E-2</v>
      </c>
      <c r="AX168" s="1">
        <f>SUM(Table1[[#This Row],[T2]],Table1[[#This Row],[6 км]])</f>
        <v>0.18688657407407405</v>
      </c>
      <c r="AY168" s="1">
        <v>3.3275462962962958E-2</v>
      </c>
      <c r="AZ168" s="1">
        <f>SUM(Table1[[#This Row],[T2]],Table1[[#This Row],[8,5 км]])</f>
        <v>0.19523148148148148</v>
      </c>
      <c r="BA168" s="1">
        <v>3.8912037037037037E-2</v>
      </c>
      <c r="BB168" s="1">
        <f>SUM(Table1[[#This Row],[T2]],Table1[[#This Row],[10,5 км]])</f>
        <v>0.20086805555555554</v>
      </c>
      <c r="BC168" s="1">
        <v>4.386574074074074E-2</v>
      </c>
      <c r="BD168" s="1">
        <f>SUM(Table1[[#This Row],[T2]],Table1[[#This Row],[11,5 км]])</f>
        <v>0.20582175925925925</v>
      </c>
      <c r="BE168" s="1">
        <v>5.561342592592592E-2</v>
      </c>
      <c r="BF168" s="1">
        <f>SUM(Table1[[#This Row],[T2]],Table1[[#This Row],[14 км]])</f>
        <v>0.21756944444444443</v>
      </c>
      <c r="BG168" s="1">
        <v>6.3761574074074068E-2</v>
      </c>
      <c r="BH168" s="1">
        <f>SUM(Table1[[#This Row],[T2]],Table1[[#This Row],[16,5 км]])</f>
        <v>0.22571759259259258</v>
      </c>
      <c r="BI168" s="1">
        <v>7.1759259259259259E-2</v>
      </c>
      <c r="BJ168" s="1">
        <f>SUM(Table1[[#This Row],[T2]],Table1[[#This Row],[19 км]])</f>
        <v>0.23371527777777779</v>
      </c>
      <c r="BK168" s="1">
        <v>7.7210648148148139E-2</v>
      </c>
      <c r="BL168" s="1">
        <f>SUM(Table1[[#This Row],[T2]],Table1[[#This Row],[Финиш]])</f>
        <v>0.23916666666666664</v>
      </c>
      <c r="BM168" s="1">
        <v>0.23916666666666667</v>
      </c>
      <c r="BN168" s="1">
        <v>0</v>
      </c>
      <c r="BO168" s="1">
        <f>Table1[[#This Row],[Плавание]]-Table1[[#Totals],[Плавание]]</f>
        <v>1.7152777777777777E-2</v>
      </c>
      <c r="BP168" s="1">
        <f>Table1[[#This Row],[T1]]-Table1[[#Totals],[T1]]</f>
        <v>1.9629629629629629E-2</v>
      </c>
      <c r="BQ168" s="1">
        <f>Table1[[#This Row],[16 км_]]-Table1[[#Totals],[16 км_]]</f>
        <v>2.4652777777777773E-2</v>
      </c>
      <c r="BR168" s="1">
        <f>Table1[[#This Row],[18,5 км_]]-Table1[[#Totals],[18,5 км_]]</f>
        <v>2.5358796296296296E-2</v>
      </c>
      <c r="BS168" s="1">
        <f>Table1[[#This Row],[22,7 км_]]-Table1[[#Totals],[22,7 км_]]</f>
        <v>2.6608796296296297E-2</v>
      </c>
      <c r="BT168" s="1">
        <f>Table1[[#This Row],[38,7 км_]]-Table1[[#Totals],[38,7 км_]]</f>
        <v>3.1574074074074074E-2</v>
      </c>
      <c r="BU168" s="1">
        <f>Table1[[#This Row],[41,2 км_]]-Table1[[#Totals],[41,2 км_]]</f>
        <v>3.2210648148148141E-2</v>
      </c>
      <c r="BV168" s="1">
        <f>Table1[[#This Row],[45,4 км_]]-Table1[[#Totals],[45,4 км_]]</f>
        <v>3.3518518518518517E-2</v>
      </c>
      <c r="BW168" s="1">
        <f>Table1[[#This Row],[48,2 км_]]-Table1[[#Totals],[48,2 км_]]</f>
        <v>3.4340277777777775E-2</v>
      </c>
      <c r="BX168" s="1">
        <f>Table1[[#This Row],[52,2 км_]]-Table1[[#Totals],[52,2 км_]]</f>
        <v>3.5520833333333321E-2</v>
      </c>
      <c r="BY168" s="1">
        <f>Table1[[#This Row],[61,4 км_]]-Table1[[#Totals],[61,4 км_]]</f>
        <v>3.9120370370370347E-2</v>
      </c>
      <c r="BZ168" s="1">
        <f>Table1[[#This Row],[63,9 км_]]-Table1[[#Totals],[63,9 км_]]</f>
        <v>3.99537037037037E-2</v>
      </c>
      <c r="CA168" s="1">
        <f>Table1[[#This Row],[68,1 км_]]-Table1[[#Totals],[68,1 км_]]</f>
        <v>4.144675925925928E-2</v>
      </c>
      <c r="CB168" s="1">
        <f>Table1[[#This Row],[70,9 км_]]-Table1[[#Totals],[70,9 км_]]</f>
        <v>4.2152777777777789E-2</v>
      </c>
      <c r="CC168" s="1">
        <f>Table1[[#This Row],[74,9 км_]]-Table1[[#Totals],[74,9 км_]]</f>
        <v>4.3425925925925923E-2</v>
      </c>
      <c r="CD168" s="1">
        <f>Table1[[#This Row],[84,1 км_]]-Table1[[#Totals],[84,1 км_]]</f>
        <v>4.6932870370370389E-2</v>
      </c>
      <c r="CE168" s="1">
        <f>Table1[[#This Row],[86,6 км_]]-Table1[[#Totals],[86,6 км_]]</f>
        <v>4.7881944444444435E-2</v>
      </c>
      <c r="CF168" s="1">
        <f>Table1[[#This Row],[90 км_]]-Table1[[#Totals],[90 км_]]</f>
        <v>4.883101851851851E-2</v>
      </c>
      <c r="CG168" s="1">
        <f>Table1[[#This Row],[T2]]-Table1[[#Totals],[T2]]</f>
        <v>4.9409722222222216E-2</v>
      </c>
      <c r="CH168" s="1">
        <f>Table1[[#This Row],[1 км_]]-Table1[[#Totals],[1 км_]]</f>
        <v>5.1226851851851857E-2</v>
      </c>
      <c r="CI168" s="1">
        <f>Table1[[#This Row],[3,5 км_]]-Table1[[#Totals],[3,5 км_]]</f>
        <v>5.502314814814814E-2</v>
      </c>
      <c r="CJ168" s="1">
        <f>Table1[[#This Row],[6 км_]]-Table1[[#Totals],[6 км_]]</f>
        <v>5.8171296296296277E-2</v>
      </c>
      <c r="CK168" s="1">
        <f>Table1[[#This Row],[8,5 км_]]-Table1[[#Totals],[8,5 км_]]</f>
        <v>6.0821759259259256E-2</v>
      </c>
      <c r="CL168" s="1">
        <f>Table1[[#This Row],[10,5 км_]]-Table1[[#Totals],[10,5 км_]]</f>
        <v>6.2488425925925906E-2</v>
      </c>
      <c r="CM168" s="1">
        <f>Table1[[#This Row],[11,5 км_]]-Table1[[#Totals],[11,5 км_]]</f>
        <v>6.40509259259259E-2</v>
      </c>
      <c r="CN168" s="1">
        <f>Table1[[#This Row],[14 км_]]-Table1[[#Totals],[14 км_]]</f>
        <v>6.8090277777777763E-2</v>
      </c>
      <c r="CO168" s="1">
        <f>Table1[[#This Row],[16,5 км_]]-Table1[[#Totals],[16,5 км_]]</f>
        <v>7.0717592592592582E-2</v>
      </c>
      <c r="CP168" s="1">
        <f>Table1[[#This Row],[19 км_]]-Table1[[#Totals],[19 км_]]</f>
        <v>7.2719907407407414E-2</v>
      </c>
      <c r="CQ168" s="1">
        <f>Table1[[#This Row],[21,1 км_]]-Table1[[#Totals],[21,1 км_]]</f>
        <v>7.3831018518518476E-2</v>
      </c>
    </row>
    <row r="169" spans="1:95" x14ac:dyDescent="0.2">
      <c r="A169">
        <v>168</v>
      </c>
      <c r="B169">
        <v>188</v>
      </c>
      <c r="C169" t="s">
        <v>304</v>
      </c>
      <c r="D169" t="s">
        <v>61</v>
      </c>
      <c r="E169">
        <v>41</v>
      </c>
      <c r="F169" t="s">
        <v>46</v>
      </c>
      <c r="H169" t="s">
        <v>54</v>
      </c>
      <c r="I169" s="1">
        <v>2.8287037037037038E-2</v>
      </c>
      <c r="J169" s="1">
        <v>3.1435185185185184E-2</v>
      </c>
      <c r="K169" s="1">
        <v>2.2858796296296294E-2</v>
      </c>
      <c r="L169" s="1">
        <f>SUM(Table1[[#This Row],[T1]],Table1[[#This Row],[16 км]])</f>
        <v>5.4293981481481478E-2</v>
      </c>
      <c r="M169" s="1">
        <v>2.5891203703703704E-2</v>
      </c>
      <c r="N169" s="1">
        <f>SUM(Table1[[#This Row],[T1]],Table1[[#This Row],[18,5 км]])</f>
        <v>5.7326388888888885E-2</v>
      </c>
      <c r="O169" s="1">
        <v>3.1469907407407412E-2</v>
      </c>
      <c r="P169" s="1">
        <f>SUM(Table1[[#This Row],[T1]],Table1[[#This Row],[22,7 км]])</f>
        <v>6.2905092592592596E-2</v>
      </c>
      <c r="Q169" s="1">
        <v>5.3773148148148153E-2</v>
      </c>
      <c r="R169" s="1">
        <f>SUM(Table1[[#This Row],[T1]],Table1[[#This Row],[38,7 км]])</f>
        <v>8.520833333333333E-2</v>
      </c>
      <c r="S169" s="1">
        <v>5.6979166666666664E-2</v>
      </c>
      <c r="T169" s="1">
        <f>SUM(Table1[[#This Row],[T1]],Table1[[#This Row],[41,2 км]])</f>
        <v>8.8414351851851841E-2</v>
      </c>
      <c r="U169" s="1">
        <v>6.2847222222222221E-2</v>
      </c>
      <c r="V169" s="1">
        <f>SUM(Table1[[#This Row],[T1]],Table1[[#This Row],[45,4 км]])</f>
        <v>9.4282407407407398E-2</v>
      </c>
      <c r="W169" s="1">
        <v>6.6527777777777783E-2</v>
      </c>
      <c r="X169" s="1">
        <f>SUM(Table1[[#This Row],[T1]],Table1[[#This Row],[48,2 км]])</f>
        <v>9.7962962962962974E-2</v>
      </c>
      <c r="Y169" s="1">
        <v>7.1863425925925928E-2</v>
      </c>
      <c r="Z169" s="1">
        <f>SUM(Table1[[#This Row],[T1]],Table1[[#This Row],[52,2 км]])</f>
        <v>0.1032986111111111</v>
      </c>
      <c r="AA169" s="1">
        <v>8.5879629629629625E-2</v>
      </c>
      <c r="AB169" s="1">
        <f>SUM(Table1[[#This Row],[T1]],Table1[[#This Row],[61,4 км]])</f>
        <v>0.11731481481481482</v>
      </c>
      <c r="AC169" s="1">
        <v>8.9050925925925936E-2</v>
      </c>
      <c r="AD169" s="1">
        <f>SUM(Table1[[#This Row],[T1]],Table1[[#This Row],[63,9 км]])</f>
        <v>0.12048611111111113</v>
      </c>
      <c r="AE169" s="1">
        <v>9.5069444444444443E-2</v>
      </c>
      <c r="AF169" s="1">
        <f>SUM(Table1[[#This Row],[T1]],Table1[[#This Row],[68,1 км]])</f>
        <v>0.12650462962962963</v>
      </c>
      <c r="AG169" s="1">
        <v>9.8877314814814821E-2</v>
      </c>
      <c r="AH169" s="1">
        <f>SUM(Table1[[#This Row],[T1]],Table1[[#This Row],[70,9 км]])</f>
        <v>0.1303125</v>
      </c>
      <c r="AI169" s="1">
        <v>0.10418981481481482</v>
      </c>
      <c r="AJ169" s="1">
        <f>SUM(Table1[[#This Row],[T1]],Table1[[#This Row],[74,9 км]])</f>
        <v>0.135625</v>
      </c>
      <c r="AK169" s="1">
        <v>0.11806712962962962</v>
      </c>
      <c r="AL169" s="1">
        <f>SUM(Table1[[#This Row],[T1]],Table1[[#This Row],[84,1 км]])</f>
        <v>0.1495023148148148</v>
      </c>
      <c r="AM169" s="1">
        <v>0.12128472222222221</v>
      </c>
      <c r="AN169" s="1">
        <f>SUM(Table1[[#This Row],[T1]],Table1[[#This Row],[86,6 км]])</f>
        <v>0.1527199074074074</v>
      </c>
      <c r="AO169" s="1">
        <v>0.12519675925925924</v>
      </c>
      <c r="AP169" s="1">
        <f>SUM(Table1[[#This Row],[T1]],Table1[[#This Row],[90 км]])</f>
        <v>0.15663194444444442</v>
      </c>
      <c r="AQ169" s="1">
        <v>0.15663194444444445</v>
      </c>
      <c r="AR169" s="1">
        <v>0.15921296296296297</v>
      </c>
      <c r="AS169" s="1">
        <v>5.1041666666666666E-3</v>
      </c>
      <c r="AT169" s="1">
        <f>SUM(Table1[[#This Row],[T2]],Table1[[#This Row],[1 км]])</f>
        <v>0.16431712962962963</v>
      </c>
      <c r="AU169" s="1">
        <v>1.6342592592592593E-2</v>
      </c>
      <c r="AV169" s="1">
        <f>SUM(Table1[[#This Row],[T2]],Table1[[#This Row],[3,5 км]])</f>
        <v>0.17555555555555558</v>
      </c>
      <c r="AW169" s="1">
        <v>2.4537037037037038E-2</v>
      </c>
      <c r="AX169" s="1">
        <f>SUM(Table1[[#This Row],[T2]],Table1[[#This Row],[6 км]])</f>
        <v>0.18375000000000002</v>
      </c>
      <c r="AY169" s="1">
        <v>3.3194444444444443E-2</v>
      </c>
      <c r="AZ169" s="1">
        <f>SUM(Table1[[#This Row],[T2]],Table1[[#This Row],[8,5 км]])</f>
        <v>0.19240740740740742</v>
      </c>
      <c r="BA169" s="1">
        <v>3.9166666666666662E-2</v>
      </c>
      <c r="BB169" s="1">
        <f>SUM(Table1[[#This Row],[T2]],Table1[[#This Row],[10,5 км]])</f>
        <v>0.19837962962962963</v>
      </c>
      <c r="BC169" s="1">
        <v>4.5509259259259256E-2</v>
      </c>
      <c r="BD169" s="1">
        <f>SUM(Table1[[#This Row],[T2]],Table1[[#This Row],[11,5 км]])</f>
        <v>0.20472222222222222</v>
      </c>
      <c r="BE169" s="1">
        <v>5.708333333333334E-2</v>
      </c>
      <c r="BF169" s="1">
        <f>SUM(Table1[[#This Row],[T2]],Table1[[#This Row],[14 км]])</f>
        <v>0.21629629629629632</v>
      </c>
      <c r="BG169" s="1">
        <v>6.5601851851851856E-2</v>
      </c>
      <c r="BH169" s="1">
        <f>SUM(Table1[[#This Row],[T2]],Table1[[#This Row],[16,5 км]])</f>
        <v>0.22481481481481483</v>
      </c>
      <c r="BI169" s="1">
        <v>7.4710648148148151E-2</v>
      </c>
      <c r="BJ169" s="1">
        <f>SUM(Table1[[#This Row],[T2]],Table1[[#This Row],[19 км]])</f>
        <v>0.23392361111111112</v>
      </c>
      <c r="BK169" s="1">
        <v>8.0740740740740738E-2</v>
      </c>
      <c r="BL169" s="1">
        <f>SUM(Table1[[#This Row],[T2]],Table1[[#This Row],[Финиш]])</f>
        <v>0.23995370370370372</v>
      </c>
      <c r="BM169" s="1">
        <v>0.23994212962962966</v>
      </c>
      <c r="BN169" s="1">
        <v>0</v>
      </c>
      <c r="BO169" s="1">
        <f>Table1[[#This Row],[Плавание]]-Table1[[#Totals],[Плавание]]</f>
        <v>1.068287037037037E-2</v>
      </c>
      <c r="BP169" s="1">
        <f>Table1[[#This Row],[T1]]-Table1[[#Totals],[T1]]</f>
        <v>1.2777777777777777E-2</v>
      </c>
      <c r="BQ169" s="1">
        <f>Table1[[#This Row],[16 км_]]-Table1[[#Totals],[16 км_]]</f>
        <v>1.8726851851851849E-2</v>
      </c>
      <c r="BR169" s="1">
        <f>Table1[[#This Row],[18,5 км_]]-Table1[[#Totals],[18,5 км_]]</f>
        <v>1.9409722222222217E-2</v>
      </c>
      <c r="BS169" s="1">
        <f>Table1[[#This Row],[22,7 км_]]-Table1[[#Totals],[22,7 км_]]</f>
        <v>2.0868055555555556E-2</v>
      </c>
      <c r="BT169" s="1">
        <f>Table1[[#This Row],[38,7 км_]]-Table1[[#Totals],[38,7 км_]]</f>
        <v>2.6620370370370364E-2</v>
      </c>
      <c r="BU169" s="1">
        <f>Table1[[#This Row],[41,2 км_]]-Table1[[#Totals],[41,2 км_]]</f>
        <v>2.7465277777777769E-2</v>
      </c>
      <c r="BV169" s="1">
        <f>Table1[[#This Row],[45,4 км_]]-Table1[[#Totals],[45,4 км_]]</f>
        <v>2.9120370370370366E-2</v>
      </c>
      <c r="BW169" s="1">
        <f>Table1[[#This Row],[48,2 км_]]-Table1[[#Totals],[48,2 км_]]</f>
        <v>3.0115740740740748E-2</v>
      </c>
      <c r="BX169" s="1">
        <f>Table1[[#This Row],[52,2 км_]]-Table1[[#Totals],[52,2 км_]]</f>
        <v>3.1481481481481471E-2</v>
      </c>
      <c r="BY169" s="1">
        <f>Table1[[#This Row],[61,4 км_]]-Table1[[#Totals],[61,4 км_]]</f>
        <v>3.5543981481481468E-2</v>
      </c>
      <c r="BZ169" s="1">
        <f>Table1[[#This Row],[63,9 км_]]-Table1[[#Totals],[63,9 км_]]</f>
        <v>3.631944444444446E-2</v>
      </c>
      <c r="CA169" s="1">
        <f>Table1[[#This Row],[68,1 км_]]-Table1[[#Totals],[68,1 км_]]</f>
        <v>3.7916666666666682E-2</v>
      </c>
      <c r="CB169" s="1">
        <f>Table1[[#This Row],[70,9 км_]]-Table1[[#Totals],[70,9 км_]]</f>
        <v>3.8842592592592595E-2</v>
      </c>
      <c r="CC169" s="1">
        <f>Table1[[#This Row],[74,9 км_]]-Table1[[#Totals],[74,9 км_]]</f>
        <v>3.9918981481481486E-2</v>
      </c>
      <c r="CD169" s="1">
        <f>Table1[[#This Row],[84,1 км_]]-Table1[[#Totals],[84,1 км_]]</f>
        <v>4.3182870370370358E-2</v>
      </c>
      <c r="CE169" s="1">
        <f>Table1[[#This Row],[86,6 км_]]-Table1[[#Totals],[86,6 км_]]</f>
        <v>4.4074074074074071E-2</v>
      </c>
      <c r="CF169" s="1">
        <f>Table1[[#This Row],[90 км_]]-Table1[[#Totals],[90 км_]]</f>
        <v>4.527777777777775E-2</v>
      </c>
      <c r="CG169" s="1">
        <f>Table1[[#This Row],[T2]]-Table1[[#Totals],[T2]]</f>
        <v>4.6666666666666676E-2</v>
      </c>
      <c r="CH169" s="1">
        <f>Table1[[#This Row],[1 км_]]-Table1[[#Totals],[1 км_]]</f>
        <v>4.8460648148148155E-2</v>
      </c>
      <c r="CI169" s="1">
        <f>Table1[[#This Row],[3,5 км_]]-Table1[[#Totals],[3,5 км_]]</f>
        <v>5.2083333333333356E-2</v>
      </c>
      <c r="CJ169" s="1">
        <f>Table1[[#This Row],[6 км_]]-Table1[[#Totals],[6 км_]]</f>
        <v>5.5034722222222249E-2</v>
      </c>
      <c r="CK169" s="1">
        <f>Table1[[#This Row],[8,5 км_]]-Table1[[#Totals],[8,5 км_]]</f>
        <v>5.7997685185185194E-2</v>
      </c>
      <c r="CL169" s="1">
        <f>Table1[[#This Row],[10,5 км_]]-Table1[[#Totals],[10,5 км_]]</f>
        <v>0.06</v>
      </c>
      <c r="CM169" s="1">
        <f>Table1[[#This Row],[11,5 км_]]-Table1[[#Totals],[11,5 км_]]</f>
        <v>6.2951388888888876E-2</v>
      </c>
      <c r="CN169" s="1">
        <f>Table1[[#This Row],[14 км_]]-Table1[[#Totals],[14 км_]]</f>
        <v>6.6817129629629657E-2</v>
      </c>
      <c r="CO169" s="1">
        <f>Table1[[#This Row],[16,5 км_]]-Table1[[#Totals],[16,5 км_]]</f>
        <v>6.981481481481483E-2</v>
      </c>
      <c r="CP169" s="1">
        <f>Table1[[#This Row],[19 км_]]-Table1[[#Totals],[19 км_]]</f>
        <v>7.2928240740740752E-2</v>
      </c>
      <c r="CQ169" s="1">
        <f>Table1[[#This Row],[21,1 км_]]-Table1[[#Totals],[21,1 км_]]</f>
        <v>7.4618055555555562E-2</v>
      </c>
    </row>
    <row r="170" spans="1:95" x14ac:dyDescent="0.2">
      <c r="A170">
        <v>169</v>
      </c>
      <c r="B170">
        <v>103</v>
      </c>
      <c r="C170" t="s">
        <v>305</v>
      </c>
      <c r="D170" t="s">
        <v>107</v>
      </c>
      <c r="E170">
        <v>53</v>
      </c>
      <c r="F170" t="s">
        <v>46</v>
      </c>
      <c r="G170" t="s">
        <v>53</v>
      </c>
      <c r="H170" t="s">
        <v>306</v>
      </c>
      <c r="I170" s="1">
        <v>3.5624999999999997E-2</v>
      </c>
      <c r="J170" s="1">
        <v>3.7824074074074072E-2</v>
      </c>
      <c r="K170" s="1">
        <v>2.1747685185185186E-2</v>
      </c>
      <c r="L170" s="1">
        <f>SUM(Table1[[#This Row],[T1]],Table1[[#This Row],[16 км]])</f>
        <v>5.9571759259259255E-2</v>
      </c>
      <c r="M170" s="1">
        <v>2.4756944444444443E-2</v>
      </c>
      <c r="N170" s="1">
        <f>SUM(Table1[[#This Row],[T1]],Table1[[#This Row],[18,5 км]])</f>
        <v>6.2581018518518522E-2</v>
      </c>
      <c r="O170" s="1">
        <v>3.0127314814814815E-2</v>
      </c>
      <c r="P170" s="1">
        <f>SUM(Table1[[#This Row],[T1]],Table1[[#This Row],[22,7 км]])</f>
        <v>6.7951388888888881E-2</v>
      </c>
      <c r="Q170" s="1">
        <v>5.1736111111111115E-2</v>
      </c>
      <c r="R170" s="1">
        <f>SUM(Table1[[#This Row],[T1]],Table1[[#This Row],[38,7 км]])</f>
        <v>8.9560185185185187E-2</v>
      </c>
      <c r="S170" s="1">
        <v>5.4733796296296294E-2</v>
      </c>
      <c r="T170" s="1">
        <f>SUM(Table1[[#This Row],[T1]],Table1[[#This Row],[41,2 км]])</f>
        <v>9.255787037037036E-2</v>
      </c>
      <c r="U170" s="1">
        <v>6.0370370370370373E-2</v>
      </c>
      <c r="V170" s="1">
        <f>SUM(Table1[[#This Row],[T1]],Table1[[#This Row],[45,4 км]])</f>
        <v>9.8194444444444445E-2</v>
      </c>
      <c r="W170" s="1">
        <v>6.3981481481481486E-2</v>
      </c>
      <c r="X170" s="1">
        <f>SUM(Table1[[#This Row],[T1]],Table1[[#This Row],[48,2 км]])</f>
        <v>0.10180555555555557</v>
      </c>
      <c r="Y170" s="1">
        <v>6.9363425925925926E-2</v>
      </c>
      <c r="Z170" s="1">
        <f>SUM(Table1[[#This Row],[T1]],Table1[[#This Row],[52,2 км]])</f>
        <v>0.10718749999999999</v>
      </c>
      <c r="AA170" s="1">
        <v>8.3321759259259262E-2</v>
      </c>
      <c r="AB170" s="1">
        <f>SUM(Table1[[#This Row],[T1]],Table1[[#This Row],[61,4 км]])</f>
        <v>0.12114583333333334</v>
      </c>
      <c r="AC170" s="1">
        <v>8.6400462962962957E-2</v>
      </c>
      <c r="AD170" s="1">
        <f>SUM(Table1[[#This Row],[T1]],Table1[[#This Row],[63,9 км]])</f>
        <v>0.12422453703703704</v>
      </c>
      <c r="AE170" s="1">
        <v>9.2094907407407403E-2</v>
      </c>
      <c r="AF170" s="1">
        <f>SUM(Table1[[#This Row],[T1]],Table1[[#This Row],[68,1 км]])</f>
        <v>0.12991898148148148</v>
      </c>
      <c r="AG170" s="1">
        <v>9.5752314814814818E-2</v>
      </c>
      <c r="AH170" s="1">
        <f>SUM(Table1[[#This Row],[T1]],Table1[[#This Row],[70,9 км]])</f>
        <v>0.1335763888888889</v>
      </c>
      <c r="AI170" s="1">
        <v>0.10104166666666665</v>
      </c>
      <c r="AJ170" s="1">
        <f>SUM(Table1[[#This Row],[T1]],Table1[[#This Row],[74,9 км]])</f>
        <v>0.13886574074074073</v>
      </c>
      <c r="AK170" s="1">
        <v>0.1152662037037037</v>
      </c>
      <c r="AL170" s="1">
        <f>SUM(Table1[[#This Row],[T1]],Table1[[#This Row],[84,1 км]])</f>
        <v>0.15309027777777778</v>
      </c>
      <c r="AM170" s="1">
        <v>0.1185648148148148</v>
      </c>
      <c r="AN170" s="1">
        <f>SUM(Table1[[#This Row],[T1]],Table1[[#This Row],[86,6 км]])</f>
        <v>0.15638888888888888</v>
      </c>
      <c r="AO170" s="1">
        <v>0.12259259259259259</v>
      </c>
      <c r="AP170" s="1">
        <f>SUM(Table1[[#This Row],[T1]],Table1[[#This Row],[90 км]])</f>
        <v>0.16041666666666665</v>
      </c>
      <c r="AQ170" s="1">
        <v>0.16041666666666668</v>
      </c>
      <c r="AR170" s="1">
        <v>0.16218750000000001</v>
      </c>
      <c r="AS170" s="1">
        <v>4.409722222222222E-3</v>
      </c>
      <c r="AT170" s="1">
        <f>SUM(Table1[[#This Row],[T2]],Table1[[#This Row],[1 км]])</f>
        <v>0.16659722222222223</v>
      </c>
      <c r="AU170" s="1">
        <v>1.4849537037037036E-2</v>
      </c>
      <c r="AV170" s="1">
        <f>SUM(Table1[[#This Row],[T2]],Table1[[#This Row],[3,5 км]])</f>
        <v>0.17703703703703705</v>
      </c>
      <c r="AW170" s="1">
        <v>2.2488425925925926E-2</v>
      </c>
      <c r="AX170" s="1">
        <f>SUM(Table1[[#This Row],[T2]],Table1[[#This Row],[6 км]])</f>
        <v>0.18467592592592594</v>
      </c>
      <c r="AY170" s="1">
        <v>3.0810185185185187E-2</v>
      </c>
      <c r="AZ170" s="1">
        <f>SUM(Table1[[#This Row],[T2]],Table1[[#This Row],[8,5 км]])</f>
        <v>0.1929976851851852</v>
      </c>
      <c r="BA170" s="1">
        <v>3.6736111111111108E-2</v>
      </c>
      <c r="BB170" s="1">
        <f>SUM(Table1[[#This Row],[T2]],Table1[[#This Row],[10,5 км]])</f>
        <v>0.19892361111111112</v>
      </c>
      <c r="BC170" s="1">
        <v>4.1828703703703701E-2</v>
      </c>
      <c r="BD170" s="1">
        <f>SUM(Table1[[#This Row],[T2]],Table1[[#This Row],[11,5 км]])</f>
        <v>0.20401620370370371</v>
      </c>
      <c r="BE170" s="1">
        <v>5.3668981481481477E-2</v>
      </c>
      <c r="BF170" s="1">
        <f>SUM(Table1[[#This Row],[T2]],Table1[[#This Row],[14 км]])</f>
        <v>0.21585648148148148</v>
      </c>
      <c r="BG170" s="1">
        <v>6.2210648148148147E-2</v>
      </c>
      <c r="BH170" s="1">
        <f>SUM(Table1[[#This Row],[T2]],Table1[[#This Row],[16,5 км]])</f>
        <v>0.22439814814814815</v>
      </c>
      <c r="BI170" s="1">
        <v>7.1539351851851854E-2</v>
      </c>
      <c r="BJ170" s="1">
        <f>SUM(Table1[[#This Row],[T2]],Table1[[#This Row],[19 км]])</f>
        <v>0.23372685185185188</v>
      </c>
      <c r="BK170" s="1">
        <v>7.7928240740740742E-2</v>
      </c>
      <c r="BL170" s="1">
        <f>SUM(Table1[[#This Row],[T2]],Table1[[#This Row],[Финиш]])</f>
        <v>0.24011574074074077</v>
      </c>
      <c r="BM170" s="1">
        <v>0.24011574074074074</v>
      </c>
      <c r="BN170" s="1">
        <v>0</v>
      </c>
      <c r="BO170" s="1">
        <f>Table1[[#This Row],[Плавание]]-Table1[[#Totals],[Плавание]]</f>
        <v>1.802083333333333E-2</v>
      </c>
      <c r="BP170" s="1">
        <f>Table1[[#This Row],[T1]]-Table1[[#Totals],[T1]]</f>
        <v>1.9166666666666665E-2</v>
      </c>
      <c r="BQ170" s="1">
        <f>Table1[[#This Row],[16 км_]]-Table1[[#Totals],[16 км_]]</f>
        <v>2.4004629629629626E-2</v>
      </c>
      <c r="BR170" s="1">
        <f>Table1[[#This Row],[18,5 км_]]-Table1[[#Totals],[18,5 км_]]</f>
        <v>2.4664351851851854E-2</v>
      </c>
      <c r="BS170" s="1">
        <f>Table1[[#This Row],[22,7 км_]]-Table1[[#Totals],[22,7 км_]]</f>
        <v>2.5914351851851841E-2</v>
      </c>
      <c r="BT170" s="1">
        <f>Table1[[#This Row],[38,7 км_]]-Table1[[#Totals],[38,7 км_]]</f>
        <v>3.097222222222222E-2</v>
      </c>
      <c r="BU170" s="1">
        <f>Table1[[#This Row],[41,2 км_]]-Table1[[#Totals],[41,2 км_]]</f>
        <v>3.1608796296296288E-2</v>
      </c>
      <c r="BV170" s="1">
        <f>Table1[[#This Row],[45,4 км_]]-Table1[[#Totals],[45,4 км_]]</f>
        <v>3.3032407407407413E-2</v>
      </c>
      <c r="BW170" s="1">
        <f>Table1[[#This Row],[48,2 км_]]-Table1[[#Totals],[48,2 км_]]</f>
        <v>3.395833333333334E-2</v>
      </c>
      <c r="BX170" s="1">
        <f>Table1[[#This Row],[52,2 км_]]-Table1[[#Totals],[52,2 км_]]</f>
        <v>3.5370370370370358E-2</v>
      </c>
      <c r="BY170" s="1">
        <f>Table1[[#This Row],[61,4 км_]]-Table1[[#Totals],[61,4 км_]]</f>
        <v>3.9374999999999993E-2</v>
      </c>
      <c r="BZ170" s="1">
        <f>Table1[[#This Row],[63,9 км_]]-Table1[[#Totals],[63,9 км_]]</f>
        <v>4.0057870370370369E-2</v>
      </c>
      <c r="CA170" s="1">
        <f>Table1[[#This Row],[68,1 км_]]-Table1[[#Totals],[68,1 км_]]</f>
        <v>4.1331018518518531E-2</v>
      </c>
      <c r="CB170" s="1">
        <f>Table1[[#This Row],[70,9 км_]]-Table1[[#Totals],[70,9 км_]]</f>
        <v>4.2106481481481495E-2</v>
      </c>
      <c r="CC170" s="1">
        <f>Table1[[#This Row],[74,9 км_]]-Table1[[#Totals],[74,9 км_]]</f>
        <v>4.3159722222222224E-2</v>
      </c>
      <c r="CD170" s="1">
        <f>Table1[[#This Row],[84,1 км_]]-Table1[[#Totals],[84,1 км_]]</f>
        <v>4.6770833333333345E-2</v>
      </c>
      <c r="CE170" s="1">
        <f>Table1[[#This Row],[86,6 км_]]-Table1[[#Totals],[86,6 км_]]</f>
        <v>4.7743055555555552E-2</v>
      </c>
      <c r="CF170" s="1">
        <f>Table1[[#This Row],[90 км_]]-Table1[[#Totals],[90 км_]]</f>
        <v>4.9062499999999981E-2</v>
      </c>
      <c r="CG170" s="1">
        <f>Table1[[#This Row],[T2]]-Table1[[#Totals],[T2]]</f>
        <v>4.9641203703703715E-2</v>
      </c>
      <c r="CH170" s="1">
        <f>Table1[[#This Row],[1 км_]]-Table1[[#Totals],[1 км_]]</f>
        <v>5.0740740740740753E-2</v>
      </c>
      <c r="CI170" s="1">
        <f>Table1[[#This Row],[3,5 км_]]-Table1[[#Totals],[3,5 км_]]</f>
        <v>5.3564814814814829E-2</v>
      </c>
      <c r="CJ170" s="1">
        <f>Table1[[#This Row],[6 км_]]-Table1[[#Totals],[6 км_]]</f>
        <v>5.5960648148148162E-2</v>
      </c>
      <c r="CK170" s="1">
        <f>Table1[[#This Row],[8,5 км_]]-Table1[[#Totals],[8,5 км_]]</f>
        <v>5.8587962962962981E-2</v>
      </c>
      <c r="CL170" s="1">
        <f>Table1[[#This Row],[10,5 км_]]-Table1[[#Totals],[10,5 км_]]</f>
        <v>6.054398148148149E-2</v>
      </c>
      <c r="CM170" s="1">
        <f>Table1[[#This Row],[11,5 км_]]-Table1[[#Totals],[11,5 км_]]</f>
        <v>6.2245370370370368E-2</v>
      </c>
      <c r="CN170" s="1">
        <f>Table1[[#This Row],[14 км_]]-Table1[[#Totals],[14 км_]]</f>
        <v>6.637731481481482E-2</v>
      </c>
      <c r="CO170" s="1">
        <f>Table1[[#This Row],[16,5 км_]]-Table1[[#Totals],[16,5 км_]]</f>
        <v>6.9398148148148153E-2</v>
      </c>
      <c r="CP170" s="1">
        <f>Table1[[#This Row],[19 км_]]-Table1[[#Totals],[19 км_]]</f>
        <v>7.2731481481481508E-2</v>
      </c>
      <c r="CQ170" s="1">
        <f>Table1[[#This Row],[21,1 км_]]-Table1[[#Totals],[21,1 км_]]</f>
        <v>7.4780092592592606E-2</v>
      </c>
    </row>
    <row r="171" spans="1:95" x14ac:dyDescent="0.2">
      <c r="A171">
        <v>170</v>
      </c>
      <c r="B171">
        <v>39</v>
      </c>
      <c r="C171" t="s">
        <v>307</v>
      </c>
      <c r="D171" t="s">
        <v>159</v>
      </c>
      <c r="E171">
        <v>42</v>
      </c>
      <c r="F171" t="s">
        <v>41</v>
      </c>
      <c r="G171" t="s">
        <v>53</v>
      </c>
      <c r="H171" t="s">
        <v>54</v>
      </c>
      <c r="I171" s="1">
        <v>3.1111111111111107E-2</v>
      </c>
      <c r="J171" s="1">
        <v>3.4664351851851849E-2</v>
      </c>
      <c r="K171" s="1">
        <v>2.1099537037037038E-2</v>
      </c>
      <c r="L171" s="1">
        <f>SUM(Table1[[#This Row],[T1]],Table1[[#This Row],[16 км]])</f>
        <v>5.5763888888888891E-2</v>
      </c>
      <c r="M171" s="1">
        <v>2.4085648148148148E-2</v>
      </c>
      <c r="N171" s="1">
        <f>SUM(Table1[[#This Row],[T1]],Table1[[#This Row],[18,5 км]])</f>
        <v>5.8749999999999997E-2</v>
      </c>
      <c r="O171" s="1">
        <v>2.9444444444444443E-2</v>
      </c>
      <c r="P171" s="1">
        <f>SUM(Table1[[#This Row],[T1]],Table1[[#This Row],[22,7 км]])</f>
        <v>6.4108796296296289E-2</v>
      </c>
      <c r="Q171" s="1">
        <v>5.0509259259259254E-2</v>
      </c>
      <c r="R171" s="1">
        <f>SUM(Table1[[#This Row],[T1]],Table1[[#This Row],[38,7 км]])</f>
        <v>8.5173611111111103E-2</v>
      </c>
      <c r="S171" s="1">
        <v>5.3460648148148153E-2</v>
      </c>
      <c r="T171" s="1">
        <f>SUM(Table1[[#This Row],[T1]],Table1[[#This Row],[41,2 км]])</f>
        <v>8.8125000000000009E-2</v>
      </c>
      <c r="U171" s="1">
        <v>5.8912037037037034E-2</v>
      </c>
      <c r="V171" s="1">
        <f>SUM(Table1[[#This Row],[T1]],Table1[[#This Row],[45,4 км]])</f>
        <v>9.357638888888889E-2</v>
      </c>
      <c r="W171" s="1">
        <v>6.2418981481481478E-2</v>
      </c>
      <c r="X171" s="1">
        <f>SUM(Table1[[#This Row],[T1]],Table1[[#This Row],[48,2 км]])</f>
        <v>9.7083333333333327E-2</v>
      </c>
      <c r="Y171" s="1">
        <v>6.7743055555555556E-2</v>
      </c>
      <c r="Z171" s="1">
        <f>SUM(Table1[[#This Row],[T1]],Table1[[#This Row],[52,2 км]])</f>
        <v>0.10240740740740741</v>
      </c>
      <c r="AA171" s="1">
        <v>8.0659722222222216E-2</v>
      </c>
      <c r="AB171" s="1">
        <f>SUM(Table1[[#This Row],[T1]],Table1[[#This Row],[61,4 км]])</f>
        <v>0.11532407407407406</v>
      </c>
      <c r="AC171" s="1">
        <v>8.3773148148148138E-2</v>
      </c>
      <c r="AD171" s="1">
        <f>SUM(Table1[[#This Row],[T1]],Table1[[#This Row],[63,9 км]])</f>
        <v>0.11843749999999999</v>
      </c>
      <c r="AE171" s="1">
        <v>8.9351851851851849E-2</v>
      </c>
      <c r="AF171" s="1">
        <f>SUM(Table1[[#This Row],[T1]],Table1[[#This Row],[68,1 км]])</f>
        <v>0.1240162037037037</v>
      </c>
      <c r="AG171" s="1">
        <v>9.2789351851851845E-2</v>
      </c>
      <c r="AH171" s="1">
        <f>SUM(Table1[[#This Row],[T1]],Table1[[#This Row],[70,9 км]])</f>
        <v>0.12745370370370368</v>
      </c>
      <c r="AI171" s="1">
        <v>9.8125000000000004E-2</v>
      </c>
      <c r="AJ171" s="1">
        <f>SUM(Table1[[#This Row],[T1]],Table1[[#This Row],[74,9 км]])</f>
        <v>0.13278935185185187</v>
      </c>
      <c r="AK171" s="1">
        <v>0.11125</v>
      </c>
      <c r="AL171" s="1">
        <f>SUM(Table1[[#This Row],[T1]],Table1[[#This Row],[84,1 км]])</f>
        <v>0.14591435185185186</v>
      </c>
      <c r="AM171" s="1">
        <v>0.11429398148148147</v>
      </c>
      <c r="AN171" s="1">
        <f>SUM(Table1[[#This Row],[T1]],Table1[[#This Row],[86,6 км]])</f>
        <v>0.1489583333333333</v>
      </c>
      <c r="AO171" s="1">
        <v>0.1179513888888889</v>
      </c>
      <c r="AP171" s="1">
        <f>SUM(Table1[[#This Row],[T1]],Table1[[#This Row],[90 км]])</f>
        <v>0.15261574074074075</v>
      </c>
      <c r="AQ171" s="1">
        <v>0.15261574074074075</v>
      </c>
      <c r="AR171" s="1">
        <v>0.15497685185185187</v>
      </c>
      <c r="AS171" s="1">
        <v>5.1041666666666666E-3</v>
      </c>
      <c r="AT171" s="1">
        <f>SUM(Table1[[#This Row],[T2]],Table1[[#This Row],[1 км]])</f>
        <v>0.16008101851851853</v>
      </c>
      <c r="AU171" s="1">
        <v>1.6805555555555556E-2</v>
      </c>
      <c r="AV171" s="1">
        <f>SUM(Table1[[#This Row],[T2]],Table1[[#This Row],[3,5 км]])</f>
        <v>0.17178240740740741</v>
      </c>
      <c r="AW171" s="1">
        <v>2.539351851851852E-2</v>
      </c>
      <c r="AX171" s="1">
        <f>SUM(Table1[[#This Row],[T2]],Table1[[#This Row],[6 км]])</f>
        <v>0.18037037037037038</v>
      </c>
      <c r="AY171" s="1">
        <v>3.4675925925925923E-2</v>
      </c>
      <c r="AZ171" s="1">
        <f>SUM(Table1[[#This Row],[T2]],Table1[[#This Row],[8,5 км]])</f>
        <v>0.18965277777777778</v>
      </c>
      <c r="BA171" s="1">
        <v>4.1469907407407407E-2</v>
      </c>
      <c r="BB171" s="1">
        <f>SUM(Table1[[#This Row],[T2]],Table1[[#This Row],[10,5 км]])</f>
        <v>0.19644675925925928</v>
      </c>
      <c r="BC171" s="1">
        <v>4.7395833333333331E-2</v>
      </c>
      <c r="BD171" s="1">
        <f>SUM(Table1[[#This Row],[T2]],Table1[[#This Row],[11,5 км]])</f>
        <v>0.2023726851851852</v>
      </c>
      <c r="BE171" s="1">
        <v>5.9861111111111108E-2</v>
      </c>
      <c r="BF171" s="1">
        <f>SUM(Table1[[#This Row],[T2]],Table1[[#This Row],[14 км]])</f>
        <v>0.21483796296296298</v>
      </c>
      <c r="BG171" s="1">
        <v>6.9537037037037036E-2</v>
      </c>
      <c r="BH171" s="1">
        <f>SUM(Table1[[#This Row],[T2]],Table1[[#This Row],[16,5 км]])</f>
        <v>0.2245138888888889</v>
      </c>
      <c r="BI171" s="1">
        <v>7.9224537037037038E-2</v>
      </c>
      <c r="BJ171" s="1">
        <f>SUM(Table1[[#This Row],[T2]],Table1[[#This Row],[19 км]])</f>
        <v>0.23420138888888892</v>
      </c>
      <c r="BK171" s="1">
        <v>8.5428240740740735E-2</v>
      </c>
      <c r="BL171" s="1">
        <f>SUM(Table1[[#This Row],[T2]],Table1[[#This Row],[Финиш]])</f>
        <v>0.2404050925925926</v>
      </c>
      <c r="BM171" s="1">
        <v>0.24039351851851851</v>
      </c>
      <c r="BN171" s="1">
        <v>0</v>
      </c>
      <c r="BO171" s="1">
        <f>Table1[[#This Row],[Плавание]]-Table1[[#Totals],[Плавание]]</f>
        <v>1.3506944444444439E-2</v>
      </c>
      <c r="BP171" s="1">
        <f>Table1[[#This Row],[T1]]-Table1[[#Totals],[T1]]</f>
        <v>1.6006944444444442E-2</v>
      </c>
      <c r="BQ171" s="1">
        <f>Table1[[#This Row],[16 км_]]-Table1[[#Totals],[16 км_]]</f>
        <v>2.0196759259259262E-2</v>
      </c>
      <c r="BR171" s="1">
        <f>Table1[[#This Row],[18,5 км_]]-Table1[[#Totals],[18,5 км_]]</f>
        <v>2.0833333333333329E-2</v>
      </c>
      <c r="BS171" s="1">
        <f>Table1[[#This Row],[22,7 км_]]-Table1[[#Totals],[22,7 км_]]</f>
        <v>2.2071759259259249E-2</v>
      </c>
      <c r="BT171" s="1">
        <f>Table1[[#This Row],[38,7 км_]]-Table1[[#Totals],[38,7 км_]]</f>
        <v>2.6585648148148136E-2</v>
      </c>
      <c r="BU171" s="1">
        <f>Table1[[#This Row],[41,2 км_]]-Table1[[#Totals],[41,2 км_]]</f>
        <v>2.7175925925925937E-2</v>
      </c>
      <c r="BV171" s="1">
        <f>Table1[[#This Row],[45,4 км_]]-Table1[[#Totals],[45,4 км_]]</f>
        <v>2.8414351851851857E-2</v>
      </c>
      <c r="BW171" s="1">
        <f>Table1[[#This Row],[48,2 км_]]-Table1[[#Totals],[48,2 км_]]</f>
        <v>2.9236111111111102E-2</v>
      </c>
      <c r="BX171" s="1">
        <f>Table1[[#This Row],[52,2 км_]]-Table1[[#Totals],[52,2 км_]]</f>
        <v>3.0590277777777772E-2</v>
      </c>
      <c r="BY171" s="1">
        <f>Table1[[#This Row],[61,4 км_]]-Table1[[#Totals],[61,4 км_]]</f>
        <v>3.3553240740740717E-2</v>
      </c>
      <c r="BZ171" s="1">
        <f>Table1[[#This Row],[63,9 км_]]-Table1[[#Totals],[63,9 км_]]</f>
        <v>3.427083333333332E-2</v>
      </c>
      <c r="CA171" s="1">
        <f>Table1[[#This Row],[68,1 км_]]-Table1[[#Totals],[68,1 км_]]</f>
        <v>3.5428240740740746E-2</v>
      </c>
      <c r="CB171" s="1">
        <f>Table1[[#This Row],[70,9 км_]]-Table1[[#Totals],[70,9 км_]]</f>
        <v>3.5983796296296278E-2</v>
      </c>
      <c r="CC171" s="1">
        <f>Table1[[#This Row],[74,9 км_]]-Table1[[#Totals],[74,9 км_]]</f>
        <v>3.7083333333333357E-2</v>
      </c>
      <c r="CD171" s="1">
        <f>Table1[[#This Row],[84,1 км_]]-Table1[[#Totals],[84,1 км_]]</f>
        <v>3.9594907407407426E-2</v>
      </c>
      <c r="CE171" s="1">
        <f>Table1[[#This Row],[86,6 км_]]-Table1[[#Totals],[86,6 км_]]</f>
        <v>4.0312499999999973E-2</v>
      </c>
      <c r="CF171" s="1">
        <f>Table1[[#This Row],[90 км_]]-Table1[[#Totals],[90 км_]]</f>
        <v>4.1261574074074076E-2</v>
      </c>
      <c r="CG171" s="1">
        <f>Table1[[#This Row],[T2]]-Table1[[#Totals],[T2]]</f>
        <v>4.2430555555555569E-2</v>
      </c>
      <c r="CH171" s="1">
        <f>Table1[[#This Row],[1 км_]]-Table1[[#Totals],[1 км_]]</f>
        <v>4.4224537037037048E-2</v>
      </c>
      <c r="CI171" s="1">
        <f>Table1[[#This Row],[3,5 км_]]-Table1[[#Totals],[3,5 км_]]</f>
        <v>4.8310185185185192E-2</v>
      </c>
      <c r="CJ171" s="1">
        <f>Table1[[#This Row],[6 км_]]-Table1[[#Totals],[6 км_]]</f>
        <v>5.16550925925926E-2</v>
      </c>
      <c r="CK171" s="1">
        <f>Table1[[#This Row],[8,5 км_]]-Table1[[#Totals],[8,5 км_]]</f>
        <v>5.5243055555555559E-2</v>
      </c>
      <c r="CL171" s="1">
        <f>Table1[[#This Row],[10,5 км_]]-Table1[[#Totals],[10,5 км_]]</f>
        <v>5.8067129629629649E-2</v>
      </c>
      <c r="CM171" s="1">
        <f>Table1[[#This Row],[11,5 км_]]-Table1[[#Totals],[11,5 км_]]</f>
        <v>6.0601851851851851E-2</v>
      </c>
      <c r="CN171" s="1">
        <f>Table1[[#This Row],[14 км_]]-Table1[[#Totals],[14 км_]]</f>
        <v>6.5358796296296318E-2</v>
      </c>
      <c r="CO171" s="1">
        <f>Table1[[#This Row],[16,5 км_]]-Table1[[#Totals],[16,5 км_]]</f>
        <v>6.9513888888888903E-2</v>
      </c>
      <c r="CP171" s="1">
        <f>Table1[[#This Row],[19 км_]]-Table1[[#Totals],[19 км_]]</f>
        <v>7.3206018518518545E-2</v>
      </c>
      <c r="CQ171" s="1">
        <f>Table1[[#This Row],[21,1 км_]]-Table1[[#Totals],[21,1 км_]]</f>
        <v>7.5069444444444439E-2</v>
      </c>
    </row>
    <row r="172" spans="1:95" x14ac:dyDescent="0.2">
      <c r="A172">
        <v>171</v>
      </c>
      <c r="B172">
        <v>57</v>
      </c>
      <c r="C172" t="s">
        <v>308</v>
      </c>
      <c r="D172" t="s">
        <v>179</v>
      </c>
      <c r="E172">
        <v>30</v>
      </c>
      <c r="F172" t="s">
        <v>41</v>
      </c>
      <c r="G172" t="s">
        <v>53</v>
      </c>
      <c r="H172" t="s">
        <v>47</v>
      </c>
      <c r="I172" s="1">
        <v>2.6064814814814815E-2</v>
      </c>
      <c r="J172" s="1">
        <v>2.8935185185185185E-2</v>
      </c>
      <c r="K172" s="1">
        <v>2.2638888888888889E-2</v>
      </c>
      <c r="L172" s="1">
        <f>SUM(Table1[[#This Row],[T1]],Table1[[#This Row],[16 км]])</f>
        <v>5.1574074074074078E-2</v>
      </c>
      <c r="M172" s="1">
        <v>2.5810185185185183E-2</v>
      </c>
      <c r="N172" s="1">
        <f>SUM(Table1[[#This Row],[T1]],Table1[[#This Row],[18,5 км]])</f>
        <v>5.4745370370370368E-2</v>
      </c>
      <c r="O172" s="1">
        <v>3.1446759259259258E-2</v>
      </c>
      <c r="P172" s="1">
        <f>SUM(Table1[[#This Row],[T1]],Table1[[#This Row],[22,7 км]])</f>
        <v>6.0381944444444446E-2</v>
      </c>
      <c r="Q172" s="1">
        <v>5.3449074074074072E-2</v>
      </c>
      <c r="R172" s="1">
        <f>SUM(Table1[[#This Row],[T1]],Table1[[#This Row],[38,7 км]])</f>
        <v>8.2384259259259254E-2</v>
      </c>
      <c r="S172" s="1">
        <v>5.6481481481481487E-2</v>
      </c>
      <c r="T172" s="1">
        <f>SUM(Table1[[#This Row],[T1]],Table1[[#This Row],[41,2 км]])</f>
        <v>8.5416666666666669E-2</v>
      </c>
      <c r="U172" s="1">
        <v>6.2141203703703705E-2</v>
      </c>
      <c r="V172" s="1">
        <f>SUM(Table1[[#This Row],[T1]],Table1[[#This Row],[45,4 км]])</f>
        <v>9.1076388888888887E-2</v>
      </c>
      <c r="W172" s="1">
        <v>6.5868055555555555E-2</v>
      </c>
      <c r="X172" s="1">
        <f>SUM(Table1[[#This Row],[T1]],Table1[[#This Row],[48,2 км]])</f>
        <v>9.4803240740740743E-2</v>
      </c>
      <c r="Y172" s="1">
        <v>7.1261574074074074E-2</v>
      </c>
      <c r="Z172" s="1">
        <f>SUM(Table1[[#This Row],[T1]],Table1[[#This Row],[52,2 км]])</f>
        <v>0.10019675925925926</v>
      </c>
      <c r="AA172" s="1">
        <v>8.565972222222222E-2</v>
      </c>
      <c r="AB172" s="1">
        <f>SUM(Table1[[#This Row],[T1]],Table1[[#This Row],[61,4 км]])</f>
        <v>0.11459490740740741</v>
      </c>
      <c r="AC172" s="1">
        <v>8.8981481481481481E-2</v>
      </c>
      <c r="AD172" s="1">
        <f>SUM(Table1[[#This Row],[T1]],Table1[[#This Row],[63,9 км]])</f>
        <v>0.11791666666666667</v>
      </c>
      <c r="AE172" s="1">
        <v>9.5138888888888884E-2</v>
      </c>
      <c r="AF172" s="1">
        <f>SUM(Table1[[#This Row],[T1]],Table1[[#This Row],[68,1 км]])</f>
        <v>0.12407407407407407</v>
      </c>
      <c r="AG172" s="1">
        <v>9.9247685185185189E-2</v>
      </c>
      <c r="AH172" s="1">
        <f>SUM(Table1[[#This Row],[T1]],Table1[[#This Row],[70,9 км]])</f>
        <v>0.12818287037037038</v>
      </c>
      <c r="AI172" s="1">
        <v>0.1053587962962963</v>
      </c>
      <c r="AJ172" s="1">
        <f>SUM(Table1[[#This Row],[T1]],Table1[[#This Row],[74,9 км]])</f>
        <v>0.13429398148148147</v>
      </c>
      <c r="AK172" s="1">
        <v>0.12108796296296297</v>
      </c>
      <c r="AL172" s="1">
        <f>SUM(Table1[[#This Row],[T1]],Table1[[#This Row],[84,1 км]])</f>
        <v>0.15002314814814816</v>
      </c>
      <c r="AM172" s="1">
        <v>0.12473379629629629</v>
      </c>
      <c r="AN172" s="1">
        <f>SUM(Table1[[#This Row],[T1]],Table1[[#This Row],[86,6 км]])</f>
        <v>0.15366898148148148</v>
      </c>
      <c r="AO172" s="1">
        <v>0.12893518518518518</v>
      </c>
      <c r="AP172" s="1">
        <f>SUM(Table1[[#This Row],[T1]],Table1[[#This Row],[90 км]])</f>
        <v>0.15787037037037036</v>
      </c>
      <c r="AQ172" s="1">
        <v>0.15787037037037036</v>
      </c>
      <c r="AR172" s="1">
        <v>0.15983796296296296</v>
      </c>
      <c r="AS172" s="1">
        <v>4.7453703703703703E-3</v>
      </c>
      <c r="AT172" s="1">
        <f>SUM(Table1[[#This Row],[T2]],Table1[[#This Row],[1 км]])</f>
        <v>0.16458333333333333</v>
      </c>
      <c r="AU172" s="1">
        <v>1.6261574074074074E-2</v>
      </c>
      <c r="AV172" s="1">
        <f>SUM(Table1[[#This Row],[T2]],Table1[[#This Row],[3,5 км]])</f>
        <v>0.17609953703703704</v>
      </c>
      <c r="AW172" s="1">
        <v>2.508101851851852E-2</v>
      </c>
      <c r="AX172" s="1">
        <f>SUM(Table1[[#This Row],[T2]],Table1[[#This Row],[6 км]])</f>
        <v>0.18491898148148148</v>
      </c>
      <c r="AY172" s="1">
        <v>3.4074074074074076E-2</v>
      </c>
      <c r="AZ172" s="1">
        <f>SUM(Table1[[#This Row],[T2]],Table1[[#This Row],[8,5 км]])</f>
        <v>0.19391203703703702</v>
      </c>
      <c r="BA172" s="1">
        <v>4.0023148148148148E-2</v>
      </c>
      <c r="BB172" s="1">
        <f>SUM(Table1[[#This Row],[T2]],Table1[[#This Row],[10,5 км]])</f>
        <v>0.1998611111111111</v>
      </c>
      <c r="BC172" s="1">
        <v>4.5115740740740741E-2</v>
      </c>
      <c r="BD172" s="1">
        <f>SUM(Table1[[#This Row],[T2]],Table1[[#This Row],[11,5 км]])</f>
        <v>0.20495370370370369</v>
      </c>
      <c r="BE172" s="1">
        <v>5.7349537037037039E-2</v>
      </c>
      <c r="BF172" s="1">
        <f>SUM(Table1[[#This Row],[T2]],Table1[[#This Row],[14 км]])</f>
        <v>0.21718750000000001</v>
      </c>
      <c r="BG172" s="1">
        <v>6.5844907407407408E-2</v>
      </c>
      <c r="BH172" s="1">
        <f>SUM(Table1[[#This Row],[T2]],Table1[[#This Row],[16,5 км]])</f>
        <v>0.22568287037037038</v>
      </c>
      <c r="BI172" s="1">
        <v>7.480324074074074E-2</v>
      </c>
      <c r="BJ172" s="1">
        <f>SUM(Table1[[#This Row],[T2]],Table1[[#This Row],[19 км]])</f>
        <v>0.2346412037037037</v>
      </c>
      <c r="BK172" s="1">
        <v>8.0659722222222216E-2</v>
      </c>
      <c r="BL172" s="1">
        <f>SUM(Table1[[#This Row],[T2]],Table1[[#This Row],[Финиш]])</f>
        <v>0.24049768518518516</v>
      </c>
      <c r="BM172" s="1">
        <v>0.24048611111111109</v>
      </c>
      <c r="BN172" s="1">
        <v>0</v>
      </c>
      <c r="BO172" s="1">
        <f>Table1[[#This Row],[Плавание]]-Table1[[#Totals],[Плавание]]</f>
        <v>8.4606481481481477E-3</v>
      </c>
      <c r="BP172" s="1">
        <f>Table1[[#This Row],[T1]]-Table1[[#Totals],[T1]]</f>
        <v>1.0277777777777778E-2</v>
      </c>
      <c r="BQ172" s="1">
        <f>Table1[[#This Row],[16 км_]]-Table1[[#Totals],[16 км_]]</f>
        <v>1.6006944444444449E-2</v>
      </c>
      <c r="BR172" s="1">
        <f>Table1[[#This Row],[18,5 км_]]-Table1[[#Totals],[18,5 км_]]</f>
        <v>1.68287037037037E-2</v>
      </c>
      <c r="BS172" s="1">
        <f>Table1[[#This Row],[22,7 км_]]-Table1[[#Totals],[22,7 км_]]</f>
        <v>1.8344907407407407E-2</v>
      </c>
      <c r="BT172" s="1">
        <f>Table1[[#This Row],[38,7 км_]]-Table1[[#Totals],[38,7 км_]]</f>
        <v>2.3796296296296288E-2</v>
      </c>
      <c r="BU172" s="1">
        <f>Table1[[#This Row],[41,2 км_]]-Table1[[#Totals],[41,2 км_]]</f>
        <v>2.4467592592592596E-2</v>
      </c>
      <c r="BV172" s="1">
        <f>Table1[[#This Row],[45,4 км_]]-Table1[[#Totals],[45,4 км_]]</f>
        <v>2.5914351851851855E-2</v>
      </c>
      <c r="BW172" s="1">
        <f>Table1[[#This Row],[48,2 км_]]-Table1[[#Totals],[48,2 км_]]</f>
        <v>2.6956018518518518E-2</v>
      </c>
      <c r="BX172" s="1">
        <f>Table1[[#This Row],[52,2 км_]]-Table1[[#Totals],[52,2 км_]]</f>
        <v>2.837962962962963E-2</v>
      </c>
      <c r="BY172" s="1">
        <f>Table1[[#This Row],[61,4 км_]]-Table1[[#Totals],[61,4 км_]]</f>
        <v>3.2824074074074061E-2</v>
      </c>
      <c r="BZ172" s="1">
        <f>Table1[[#This Row],[63,9 км_]]-Table1[[#Totals],[63,9 км_]]</f>
        <v>3.3750000000000002E-2</v>
      </c>
      <c r="CA172" s="1">
        <f>Table1[[#This Row],[68,1 км_]]-Table1[[#Totals],[68,1 км_]]</f>
        <v>3.5486111111111121E-2</v>
      </c>
      <c r="CB172" s="1">
        <f>Table1[[#This Row],[70,9 км_]]-Table1[[#Totals],[70,9 км_]]</f>
        <v>3.6712962962962975E-2</v>
      </c>
      <c r="CC172" s="1">
        <f>Table1[[#This Row],[74,9 км_]]-Table1[[#Totals],[74,9 км_]]</f>
        <v>3.8587962962962963E-2</v>
      </c>
      <c r="CD172" s="1">
        <f>Table1[[#This Row],[84,1 км_]]-Table1[[#Totals],[84,1 км_]]</f>
        <v>4.3703703703703717E-2</v>
      </c>
      <c r="CE172" s="1">
        <f>Table1[[#This Row],[86,6 км_]]-Table1[[#Totals],[86,6 км_]]</f>
        <v>4.5023148148148145E-2</v>
      </c>
      <c r="CF172" s="1">
        <f>Table1[[#This Row],[90 км_]]-Table1[[#Totals],[90 км_]]</f>
        <v>4.6516203703703685E-2</v>
      </c>
      <c r="CG172" s="1">
        <f>Table1[[#This Row],[T2]]-Table1[[#Totals],[T2]]</f>
        <v>4.7291666666666662E-2</v>
      </c>
      <c r="CH172" s="1">
        <f>Table1[[#This Row],[1 км_]]-Table1[[#Totals],[1 км_]]</f>
        <v>4.8726851851851855E-2</v>
      </c>
      <c r="CI172" s="1">
        <f>Table1[[#This Row],[3,5 км_]]-Table1[[#Totals],[3,5 км_]]</f>
        <v>5.2627314814814821E-2</v>
      </c>
      <c r="CJ172" s="1">
        <f>Table1[[#This Row],[6 км_]]-Table1[[#Totals],[6 км_]]</f>
        <v>5.62037037037037E-2</v>
      </c>
      <c r="CK172" s="1">
        <f>Table1[[#This Row],[8,5 км_]]-Table1[[#Totals],[8,5 км_]]</f>
        <v>5.95023148148148E-2</v>
      </c>
      <c r="CL172" s="1">
        <f>Table1[[#This Row],[10,5 км_]]-Table1[[#Totals],[10,5 км_]]</f>
        <v>6.148148148148147E-2</v>
      </c>
      <c r="CM172" s="1">
        <f>Table1[[#This Row],[11,5 км_]]-Table1[[#Totals],[11,5 км_]]</f>
        <v>6.3182870370370348E-2</v>
      </c>
      <c r="CN172" s="1">
        <f>Table1[[#This Row],[14 км_]]-Table1[[#Totals],[14 км_]]</f>
        <v>6.7708333333333343E-2</v>
      </c>
      <c r="CO172" s="1">
        <f>Table1[[#This Row],[16,5 км_]]-Table1[[#Totals],[16,5 км_]]</f>
        <v>7.0682870370370382E-2</v>
      </c>
      <c r="CP172" s="1">
        <f>Table1[[#This Row],[19 км_]]-Table1[[#Totals],[19 км_]]</f>
        <v>7.3645833333333327E-2</v>
      </c>
      <c r="CQ172" s="1">
        <f>Table1[[#This Row],[21,1 км_]]-Table1[[#Totals],[21,1 км_]]</f>
        <v>7.5162037037036999E-2</v>
      </c>
    </row>
    <row r="173" spans="1:95" x14ac:dyDescent="0.2">
      <c r="A173">
        <v>172</v>
      </c>
      <c r="B173">
        <v>99</v>
      </c>
      <c r="C173" t="s">
        <v>309</v>
      </c>
      <c r="D173" t="s">
        <v>56</v>
      </c>
      <c r="E173">
        <v>37</v>
      </c>
      <c r="F173" t="s">
        <v>46</v>
      </c>
      <c r="G173" t="s">
        <v>310</v>
      </c>
      <c r="H173" t="s">
        <v>62</v>
      </c>
      <c r="I173" s="1">
        <v>3.2488425925925928E-2</v>
      </c>
      <c r="J173" s="1">
        <v>3.7083333333333336E-2</v>
      </c>
      <c r="K173" s="1">
        <v>2.2870370370370371E-2</v>
      </c>
      <c r="L173" s="1">
        <f>SUM(Table1[[#This Row],[T1]],Table1[[#This Row],[16 км]])</f>
        <v>5.9953703703703703E-2</v>
      </c>
      <c r="M173" s="1">
        <v>2.5972222222222219E-2</v>
      </c>
      <c r="N173" s="1">
        <f>SUM(Table1[[#This Row],[T1]],Table1[[#This Row],[18,5 км]])</f>
        <v>6.3055555555555559E-2</v>
      </c>
      <c r="O173" s="1">
        <v>3.1458333333333331E-2</v>
      </c>
      <c r="P173" s="1">
        <f>SUM(Table1[[#This Row],[T1]],Table1[[#This Row],[22,7 км]])</f>
        <v>6.8541666666666667E-2</v>
      </c>
      <c r="Q173" s="1">
        <v>5.3217592592592594E-2</v>
      </c>
      <c r="R173" s="1">
        <f>SUM(Table1[[#This Row],[T1]],Table1[[#This Row],[38,7 км]])</f>
        <v>9.0300925925925923E-2</v>
      </c>
      <c r="S173" s="1">
        <v>5.618055555555556E-2</v>
      </c>
      <c r="T173" s="1">
        <f>SUM(Table1[[#This Row],[T1]],Table1[[#This Row],[41,2 км]])</f>
        <v>9.3263888888888896E-2</v>
      </c>
      <c r="U173" s="1">
        <v>6.1666666666666668E-2</v>
      </c>
      <c r="V173" s="1">
        <f>SUM(Table1[[#This Row],[T1]],Table1[[#This Row],[45,4 км]])</f>
        <v>9.8750000000000004E-2</v>
      </c>
      <c r="W173" s="1">
        <v>6.5243055555555554E-2</v>
      </c>
      <c r="X173" s="1">
        <f>SUM(Table1[[#This Row],[T1]],Table1[[#This Row],[48,2 км]])</f>
        <v>0.1023263888888889</v>
      </c>
      <c r="Y173" s="1">
        <v>7.0428240740740736E-2</v>
      </c>
      <c r="Z173" s="1">
        <f>SUM(Table1[[#This Row],[T1]],Table1[[#This Row],[52,2 км]])</f>
        <v>0.10751157407407408</v>
      </c>
      <c r="AA173" s="1">
        <v>8.3854166666666674E-2</v>
      </c>
      <c r="AB173" s="1">
        <f>SUM(Table1[[#This Row],[T1]],Table1[[#This Row],[61,4 км]])</f>
        <v>0.1209375</v>
      </c>
      <c r="AC173" s="1">
        <v>8.6990740740740743E-2</v>
      </c>
      <c r="AD173" s="1">
        <f>SUM(Table1[[#This Row],[T1]],Table1[[#This Row],[63,9 км]])</f>
        <v>0.12407407407407409</v>
      </c>
      <c r="AE173" s="1">
        <v>9.2673611111111109E-2</v>
      </c>
      <c r="AF173" s="1">
        <f>SUM(Table1[[#This Row],[T1]],Table1[[#This Row],[68,1 км]])</f>
        <v>0.12975694444444444</v>
      </c>
      <c r="AG173" s="1">
        <v>9.6226851851851855E-2</v>
      </c>
      <c r="AH173" s="1">
        <f>SUM(Table1[[#This Row],[T1]],Table1[[#This Row],[70,9 км]])</f>
        <v>0.1333101851851852</v>
      </c>
      <c r="AI173" s="1">
        <v>0.10141203703703704</v>
      </c>
      <c r="AJ173" s="1">
        <f>SUM(Table1[[#This Row],[T1]],Table1[[#This Row],[74,9 км]])</f>
        <v>0.13849537037037038</v>
      </c>
      <c r="AK173" s="1">
        <v>0.11495370370370371</v>
      </c>
      <c r="AL173" s="1">
        <f>SUM(Table1[[#This Row],[T1]],Table1[[#This Row],[84,1 км]])</f>
        <v>0.15203703703703705</v>
      </c>
      <c r="AM173" s="1">
        <v>0.11809027777777777</v>
      </c>
      <c r="AN173" s="1">
        <f>SUM(Table1[[#This Row],[T1]],Table1[[#This Row],[86,6 км]])</f>
        <v>0.15517361111111111</v>
      </c>
      <c r="AO173" s="1">
        <v>0.12189814814814814</v>
      </c>
      <c r="AP173" s="1">
        <f>SUM(Table1[[#This Row],[T1]],Table1[[#This Row],[90 км]])</f>
        <v>0.15898148148148147</v>
      </c>
      <c r="AQ173" s="1">
        <v>0.15896990740740741</v>
      </c>
      <c r="AR173" s="1">
        <v>0.16277777777777777</v>
      </c>
      <c r="AS173" s="1">
        <v>4.8032407407407407E-3</v>
      </c>
      <c r="AT173" s="1">
        <f>SUM(Table1[[#This Row],[T2]],Table1[[#This Row],[1 км]])</f>
        <v>0.1675810185185185</v>
      </c>
      <c r="AU173" s="1">
        <v>1.5902777777777776E-2</v>
      </c>
      <c r="AV173" s="1">
        <f>SUM(Table1[[#This Row],[T2]],Table1[[#This Row],[3,5 км]])</f>
        <v>0.17868055555555554</v>
      </c>
      <c r="AW173" s="1">
        <v>2.3865740740740743E-2</v>
      </c>
      <c r="AX173" s="1">
        <f>SUM(Table1[[#This Row],[T2]],Table1[[#This Row],[6 км]])</f>
        <v>0.18664351851851851</v>
      </c>
      <c r="AY173" s="1">
        <v>3.2800925925925928E-2</v>
      </c>
      <c r="AZ173" s="1">
        <f>SUM(Table1[[#This Row],[T2]],Table1[[#This Row],[8,5 км]])</f>
        <v>0.1955787037037037</v>
      </c>
      <c r="BA173" s="1">
        <v>3.9050925925925926E-2</v>
      </c>
      <c r="BB173" s="1">
        <f>SUM(Table1[[#This Row],[T2]],Table1[[#This Row],[10,5 км]])</f>
        <v>0.2018287037037037</v>
      </c>
      <c r="BC173" s="1">
        <v>4.4201388888888887E-2</v>
      </c>
      <c r="BD173" s="1">
        <f>SUM(Table1[[#This Row],[T2]],Table1[[#This Row],[11,5 км]])</f>
        <v>0.20697916666666666</v>
      </c>
      <c r="BE173" s="1">
        <v>5.6273148148148149E-2</v>
      </c>
      <c r="BF173" s="1">
        <f>SUM(Table1[[#This Row],[T2]],Table1[[#This Row],[14 км]])</f>
        <v>0.21905092592592593</v>
      </c>
      <c r="BG173" s="1">
        <v>6.4270833333333333E-2</v>
      </c>
      <c r="BH173" s="1">
        <f>SUM(Table1[[#This Row],[T2]],Table1[[#This Row],[16,5 км]])</f>
        <v>0.2270486111111111</v>
      </c>
      <c r="BI173" s="1">
        <v>7.2534722222222223E-2</v>
      </c>
      <c r="BJ173" s="1">
        <f>SUM(Table1[[#This Row],[T2]],Table1[[#This Row],[19 км]])</f>
        <v>0.23531249999999998</v>
      </c>
      <c r="BK173" s="1">
        <v>7.8182870370370375E-2</v>
      </c>
      <c r="BL173" s="1">
        <f>SUM(Table1[[#This Row],[T2]],Table1[[#This Row],[Финиш]])</f>
        <v>0.24096064814814816</v>
      </c>
      <c r="BM173" s="1">
        <v>0.24097222222222223</v>
      </c>
      <c r="BN173" s="1">
        <v>0</v>
      </c>
      <c r="BO173" s="1">
        <f>Table1[[#This Row],[Плавание]]-Table1[[#Totals],[Плавание]]</f>
        <v>1.488425925925926E-2</v>
      </c>
      <c r="BP173" s="1">
        <f>Table1[[#This Row],[T1]]-Table1[[#Totals],[T1]]</f>
        <v>1.8425925925925929E-2</v>
      </c>
      <c r="BQ173" s="1">
        <f>Table1[[#This Row],[16 км_]]-Table1[[#Totals],[16 км_]]</f>
        <v>2.4386574074074074E-2</v>
      </c>
      <c r="BR173" s="1">
        <f>Table1[[#This Row],[18,5 км_]]-Table1[[#Totals],[18,5 км_]]</f>
        <v>2.5138888888888891E-2</v>
      </c>
      <c r="BS173" s="1">
        <f>Table1[[#This Row],[22,7 км_]]-Table1[[#Totals],[22,7 км_]]</f>
        <v>2.6504629629629628E-2</v>
      </c>
      <c r="BT173" s="1">
        <f>Table1[[#This Row],[38,7 км_]]-Table1[[#Totals],[38,7 км_]]</f>
        <v>3.1712962962962957E-2</v>
      </c>
      <c r="BU173" s="1">
        <f>Table1[[#This Row],[41,2 км_]]-Table1[[#Totals],[41,2 км_]]</f>
        <v>3.2314814814814824E-2</v>
      </c>
      <c r="BV173" s="1">
        <f>Table1[[#This Row],[45,4 км_]]-Table1[[#Totals],[45,4 км_]]</f>
        <v>3.3587962962962972E-2</v>
      </c>
      <c r="BW173" s="1">
        <f>Table1[[#This Row],[48,2 км_]]-Table1[[#Totals],[48,2 км_]]</f>
        <v>3.4479166666666672E-2</v>
      </c>
      <c r="BX173" s="1">
        <f>Table1[[#This Row],[52,2 км_]]-Table1[[#Totals],[52,2 км_]]</f>
        <v>3.5694444444444445E-2</v>
      </c>
      <c r="BY173" s="1">
        <f>Table1[[#This Row],[61,4 км_]]-Table1[[#Totals],[61,4 км_]]</f>
        <v>3.9166666666666655E-2</v>
      </c>
      <c r="BZ173" s="1">
        <f>Table1[[#This Row],[63,9 км_]]-Table1[[#Totals],[63,9 км_]]</f>
        <v>3.9907407407407419E-2</v>
      </c>
      <c r="CA173" s="1">
        <f>Table1[[#This Row],[68,1 км_]]-Table1[[#Totals],[68,1 км_]]</f>
        <v>4.1168981481481487E-2</v>
      </c>
      <c r="CB173" s="1">
        <f>Table1[[#This Row],[70,9 км_]]-Table1[[#Totals],[70,9 км_]]</f>
        <v>4.1840277777777796E-2</v>
      </c>
      <c r="CC173" s="1">
        <f>Table1[[#This Row],[74,9 км_]]-Table1[[#Totals],[74,9 км_]]</f>
        <v>4.278935185185187E-2</v>
      </c>
      <c r="CD173" s="1">
        <f>Table1[[#This Row],[84,1 км_]]-Table1[[#Totals],[84,1 км_]]</f>
        <v>4.5717592592592615E-2</v>
      </c>
      <c r="CE173" s="1">
        <f>Table1[[#This Row],[86,6 км_]]-Table1[[#Totals],[86,6 км_]]</f>
        <v>4.6527777777777779E-2</v>
      </c>
      <c r="CF173" s="1">
        <f>Table1[[#This Row],[90 км_]]-Table1[[#Totals],[90 км_]]</f>
        <v>4.7627314814814803E-2</v>
      </c>
      <c r="CG173" s="1">
        <f>Table1[[#This Row],[T2]]-Table1[[#Totals],[T2]]</f>
        <v>5.0231481481481474E-2</v>
      </c>
      <c r="CH173" s="1">
        <f>Table1[[#This Row],[1 км_]]-Table1[[#Totals],[1 км_]]</f>
        <v>5.1724537037037027E-2</v>
      </c>
      <c r="CI173" s="1">
        <f>Table1[[#This Row],[3,5 км_]]-Table1[[#Totals],[3,5 км_]]</f>
        <v>5.5208333333333318E-2</v>
      </c>
      <c r="CJ173" s="1">
        <f>Table1[[#This Row],[6 км_]]-Table1[[#Totals],[6 км_]]</f>
        <v>5.7928240740740738E-2</v>
      </c>
      <c r="CK173" s="1">
        <f>Table1[[#This Row],[8,5 км_]]-Table1[[#Totals],[8,5 км_]]</f>
        <v>6.1168981481481477E-2</v>
      </c>
      <c r="CL173" s="1">
        <f>Table1[[#This Row],[10,5 км_]]-Table1[[#Totals],[10,5 км_]]</f>
        <v>6.3449074074074074E-2</v>
      </c>
      <c r="CM173" s="1">
        <f>Table1[[#This Row],[11,5 км_]]-Table1[[#Totals],[11,5 км_]]</f>
        <v>6.5208333333333313E-2</v>
      </c>
      <c r="CN173" s="1">
        <f>Table1[[#This Row],[14 км_]]-Table1[[#Totals],[14 км_]]</f>
        <v>6.9571759259259264E-2</v>
      </c>
      <c r="CO173" s="1">
        <f>Table1[[#This Row],[16,5 км_]]-Table1[[#Totals],[16,5 км_]]</f>
        <v>7.2048611111111105E-2</v>
      </c>
      <c r="CP173" s="1">
        <f>Table1[[#This Row],[19 км_]]-Table1[[#Totals],[19 км_]]</f>
        <v>7.4317129629629608E-2</v>
      </c>
      <c r="CQ173" s="1">
        <f>Table1[[#This Row],[21,1 км_]]-Table1[[#Totals],[21,1 км_]]</f>
        <v>7.5624999999999998E-2</v>
      </c>
    </row>
    <row r="174" spans="1:95" x14ac:dyDescent="0.2">
      <c r="A174">
        <v>173</v>
      </c>
      <c r="B174">
        <v>80</v>
      </c>
      <c r="C174" t="s">
        <v>311</v>
      </c>
      <c r="D174" t="s">
        <v>196</v>
      </c>
      <c r="E174">
        <v>38</v>
      </c>
      <c r="F174" t="s">
        <v>46</v>
      </c>
      <c r="G174" t="s">
        <v>230</v>
      </c>
      <c r="H174" t="s">
        <v>62</v>
      </c>
      <c r="I174" s="1">
        <v>3.4814814814814812E-2</v>
      </c>
      <c r="J174" s="1">
        <v>3.8113425925925926E-2</v>
      </c>
      <c r="K174" s="1">
        <v>2.1180555555555553E-2</v>
      </c>
      <c r="L174" s="1">
        <f>SUM(Table1[[#This Row],[T1]],Table1[[#This Row],[16 км]])</f>
        <v>5.9293981481481475E-2</v>
      </c>
      <c r="M174" s="1">
        <v>2.4085648148148148E-2</v>
      </c>
      <c r="N174" s="1">
        <f>SUM(Table1[[#This Row],[T1]],Table1[[#This Row],[18,5 км]])</f>
        <v>6.2199074074074073E-2</v>
      </c>
      <c r="O174" s="1">
        <v>2.9409722222222223E-2</v>
      </c>
      <c r="P174" s="1">
        <f>SUM(Table1[[#This Row],[T1]],Table1[[#This Row],[22,7 км]])</f>
        <v>6.7523148148148152E-2</v>
      </c>
      <c r="Q174" s="1">
        <v>5.0717592592592592E-2</v>
      </c>
      <c r="R174" s="1">
        <f>SUM(Table1[[#This Row],[T1]],Table1[[#This Row],[38,7 км]])</f>
        <v>8.8831018518518517E-2</v>
      </c>
      <c r="S174" s="1">
        <v>5.3680555555555558E-2</v>
      </c>
      <c r="T174" s="1">
        <f>SUM(Table1[[#This Row],[T1]],Table1[[#This Row],[41,2 км]])</f>
        <v>9.179398148148149E-2</v>
      </c>
      <c r="U174" s="1">
        <v>5.9375000000000004E-2</v>
      </c>
      <c r="V174" s="1">
        <f>SUM(Table1[[#This Row],[T1]],Table1[[#This Row],[45,4 км]])</f>
        <v>9.7488425925925937E-2</v>
      </c>
      <c r="W174" s="1">
        <v>6.3067129629629626E-2</v>
      </c>
      <c r="X174" s="1">
        <f>SUM(Table1[[#This Row],[T1]],Table1[[#This Row],[48,2 км]])</f>
        <v>0.10118055555555555</v>
      </c>
      <c r="Y174" s="1">
        <v>6.8368055555555557E-2</v>
      </c>
      <c r="Z174" s="1">
        <f>SUM(Table1[[#This Row],[T1]],Table1[[#This Row],[52,2 км]])</f>
        <v>0.10648148148148148</v>
      </c>
      <c r="AA174" s="1">
        <v>8.2152777777777783E-2</v>
      </c>
      <c r="AB174" s="1">
        <f>SUM(Table1[[#This Row],[T1]],Table1[[#This Row],[61,4 км]])</f>
        <v>0.12026620370370371</v>
      </c>
      <c r="AC174" s="1">
        <v>8.5289351851851838E-2</v>
      </c>
      <c r="AD174" s="1">
        <f>SUM(Table1[[#This Row],[T1]],Table1[[#This Row],[63,9 км]])</f>
        <v>0.12340277777777776</v>
      </c>
      <c r="AE174" s="1">
        <v>9.1122685185185182E-2</v>
      </c>
      <c r="AF174" s="1">
        <f>SUM(Table1[[#This Row],[T1]],Table1[[#This Row],[68,1 км]])</f>
        <v>0.12923611111111111</v>
      </c>
      <c r="AG174" s="1">
        <v>9.4976851851851854E-2</v>
      </c>
      <c r="AH174" s="1">
        <f>SUM(Table1[[#This Row],[T1]],Table1[[#This Row],[70,9 км]])</f>
        <v>0.13309027777777777</v>
      </c>
      <c r="AI174" s="1">
        <v>0.1004050925925926</v>
      </c>
      <c r="AJ174" s="1">
        <f>SUM(Table1[[#This Row],[T1]],Table1[[#This Row],[74,9 км]])</f>
        <v>0.13851851851851854</v>
      </c>
      <c r="AK174" s="1">
        <v>0.11471064814814814</v>
      </c>
      <c r="AL174" s="1">
        <f>SUM(Table1[[#This Row],[T1]],Table1[[#This Row],[84,1 км]])</f>
        <v>0.15282407407407406</v>
      </c>
      <c r="AM174" s="1">
        <v>0.11802083333333334</v>
      </c>
      <c r="AN174" s="1">
        <f>SUM(Table1[[#This Row],[T1]],Table1[[#This Row],[86,6 км]])</f>
        <v>0.15613425925925928</v>
      </c>
      <c r="AO174" s="1">
        <v>0.12189814814814814</v>
      </c>
      <c r="AP174" s="1">
        <f>SUM(Table1[[#This Row],[T1]],Table1[[#This Row],[90 км]])</f>
        <v>0.16001157407407407</v>
      </c>
      <c r="AQ174" s="1">
        <v>0.16001157407407407</v>
      </c>
      <c r="AR174" s="1">
        <v>0.16265046296296296</v>
      </c>
      <c r="AS174" s="1">
        <v>4.8842592592592592E-3</v>
      </c>
      <c r="AT174" s="1">
        <f>SUM(Table1[[#This Row],[T2]],Table1[[#This Row],[1 км]])</f>
        <v>0.16753472222222221</v>
      </c>
      <c r="AU174" s="1">
        <v>1.5682870370370371E-2</v>
      </c>
      <c r="AV174" s="1">
        <f>SUM(Table1[[#This Row],[T2]],Table1[[#This Row],[3,5 км]])</f>
        <v>0.17833333333333332</v>
      </c>
      <c r="AW174" s="1">
        <v>2.3819444444444445E-2</v>
      </c>
      <c r="AX174" s="1">
        <f>SUM(Table1[[#This Row],[T2]],Table1[[#This Row],[6 км]])</f>
        <v>0.1864699074074074</v>
      </c>
      <c r="AY174" s="1">
        <v>3.3125000000000002E-2</v>
      </c>
      <c r="AZ174" s="1">
        <f>SUM(Table1[[#This Row],[T2]],Table1[[#This Row],[8,5 км]])</f>
        <v>0.19577546296296294</v>
      </c>
      <c r="BA174" s="1">
        <v>3.8819444444444441E-2</v>
      </c>
      <c r="BB174" s="1">
        <f>SUM(Table1[[#This Row],[T2]],Table1[[#This Row],[10,5 км]])</f>
        <v>0.20146990740740739</v>
      </c>
      <c r="BC174" s="1">
        <v>4.3900462962962961E-2</v>
      </c>
      <c r="BD174" s="1">
        <f>SUM(Table1[[#This Row],[T2]],Table1[[#This Row],[11,5 км]])</f>
        <v>0.20655092592592592</v>
      </c>
      <c r="BE174" s="1">
        <v>5.5115740740740743E-2</v>
      </c>
      <c r="BF174" s="1">
        <f>SUM(Table1[[#This Row],[T2]],Table1[[#This Row],[14 км]])</f>
        <v>0.2177662037037037</v>
      </c>
      <c r="BG174" s="1">
        <v>6.340277777777778E-2</v>
      </c>
      <c r="BH174" s="1">
        <f>SUM(Table1[[#This Row],[T2]],Table1[[#This Row],[16,5 км]])</f>
        <v>0.22605324074074074</v>
      </c>
      <c r="BI174" s="1">
        <v>7.2291666666666657E-2</v>
      </c>
      <c r="BJ174" s="1">
        <f>SUM(Table1[[#This Row],[T2]],Table1[[#This Row],[19 км]])</f>
        <v>0.23494212962962963</v>
      </c>
      <c r="BK174" s="1">
        <v>7.8321759259259258E-2</v>
      </c>
      <c r="BL174" s="1">
        <f>SUM(Table1[[#This Row],[T2]],Table1[[#This Row],[Финиш]])</f>
        <v>0.2409722222222222</v>
      </c>
      <c r="BM174" s="1">
        <v>0.24097222222222223</v>
      </c>
      <c r="BN174" s="1">
        <v>0</v>
      </c>
      <c r="BO174" s="1">
        <f>Table1[[#This Row],[Плавание]]-Table1[[#Totals],[Плавание]]</f>
        <v>1.7210648148148145E-2</v>
      </c>
      <c r="BP174" s="1">
        <f>Table1[[#This Row],[T1]]-Table1[[#Totals],[T1]]</f>
        <v>1.9456018518518518E-2</v>
      </c>
      <c r="BQ174" s="1">
        <f>Table1[[#This Row],[16 км_]]-Table1[[#Totals],[16 км_]]</f>
        <v>2.3726851851851846E-2</v>
      </c>
      <c r="BR174" s="1">
        <f>Table1[[#This Row],[18,5 км_]]-Table1[[#Totals],[18,5 км_]]</f>
        <v>2.4282407407407405E-2</v>
      </c>
      <c r="BS174" s="1">
        <f>Table1[[#This Row],[22,7 км_]]-Table1[[#Totals],[22,7 км_]]</f>
        <v>2.5486111111111112E-2</v>
      </c>
      <c r="BT174" s="1">
        <f>Table1[[#This Row],[38,7 км_]]-Table1[[#Totals],[38,7 км_]]</f>
        <v>3.0243055555555551E-2</v>
      </c>
      <c r="BU174" s="1">
        <f>Table1[[#This Row],[41,2 км_]]-Table1[[#Totals],[41,2 км_]]</f>
        <v>3.0844907407407418E-2</v>
      </c>
      <c r="BV174" s="1">
        <f>Table1[[#This Row],[45,4 км_]]-Table1[[#Totals],[45,4 км_]]</f>
        <v>3.2326388888888904E-2</v>
      </c>
      <c r="BW174" s="1">
        <f>Table1[[#This Row],[48,2 км_]]-Table1[[#Totals],[48,2 км_]]</f>
        <v>3.3333333333333326E-2</v>
      </c>
      <c r="BX174" s="1">
        <f>Table1[[#This Row],[52,2 км_]]-Table1[[#Totals],[52,2 км_]]</f>
        <v>3.4664351851851849E-2</v>
      </c>
      <c r="BY174" s="1">
        <f>Table1[[#This Row],[61,4 км_]]-Table1[[#Totals],[61,4 км_]]</f>
        <v>3.849537037037036E-2</v>
      </c>
      <c r="BZ174" s="1">
        <f>Table1[[#This Row],[63,9 км_]]-Table1[[#Totals],[63,9 км_]]</f>
        <v>3.9236111111111097E-2</v>
      </c>
      <c r="CA174" s="1">
        <f>Table1[[#This Row],[68,1 км_]]-Table1[[#Totals],[68,1 км_]]</f>
        <v>4.0648148148148155E-2</v>
      </c>
      <c r="CB174" s="1">
        <f>Table1[[#This Row],[70,9 км_]]-Table1[[#Totals],[70,9 км_]]</f>
        <v>4.1620370370370363E-2</v>
      </c>
      <c r="CC174" s="1">
        <f>Table1[[#This Row],[74,9 км_]]-Table1[[#Totals],[74,9 км_]]</f>
        <v>4.2812500000000031E-2</v>
      </c>
      <c r="CD174" s="1">
        <f>Table1[[#This Row],[84,1 км_]]-Table1[[#Totals],[84,1 км_]]</f>
        <v>4.6504629629629618E-2</v>
      </c>
      <c r="CE174" s="1">
        <f>Table1[[#This Row],[86,6 км_]]-Table1[[#Totals],[86,6 км_]]</f>
        <v>4.7488425925925948E-2</v>
      </c>
      <c r="CF174" s="1">
        <f>Table1[[#This Row],[90 км_]]-Table1[[#Totals],[90 км_]]</f>
        <v>4.8657407407407399E-2</v>
      </c>
      <c r="CG174" s="1">
        <f>Table1[[#This Row],[T2]]-Table1[[#Totals],[T2]]</f>
        <v>5.0104166666666658E-2</v>
      </c>
      <c r="CH174" s="1">
        <f>Table1[[#This Row],[1 км_]]-Table1[[#Totals],[1 км_]]</f>
        <v>5.1678240740740733E-2</v>
      </c>
      <c r="CI174" s="1">
        <f>Table1[[#This Row],[3,5 км_]]-Table1[[#Totals],[3,5 км_]]</f>
        <v>5.4861111111111097E-2</v>
      </c>
      <c r="CJ174" s="1">
        <f>Table1[[#This Row],[6 км_]]-Table1[[#Totals],[6 км_]]</f>
        <v>5.7754629629629628E-2</v>
      </c>
      <c r="CK174" s="1">
        <f>Table1[[#This Row],[8,5 км_]]-Table1[[#Totals],[8,5 км_]]</f>
        <v>6.1365740740740721E-2</v>
      </c>
      <c r="CL174" s="1">
        <f>Table1[[#This Row],[10,5 км_]]-Table1[[#Totals],[10,5 км_]]</f>
        <v>6.3090277777777759E-2</v>
      </c>
      <c r="CM174" s="1">
        <f>Table1[[#This Row],[11,5 км_]]-Table1[[#Totals],[11,5 км_]]</f>
        <v>6.478009259259257E-2</v>
      </c>
      <c r="CN174" s="1">
        <f>Table1[[#This Row],[14 км_]]-Table1[[#Totals],[14 км_]]</f>
        <v>6.8287037037037035E-2</v>
      </c>
      <c r="CO174" s="1">
        <f>Table1[[#This Row],[16,5 км_]]-Table1[[#Totals],[16,5 км_]]</f>
        <v>7.1053240740740736E-2</v>
      </c>
      <c r="CP174" s="1">
        <f>Table1[[#This Row],[19 км_]]-Table1[[#Totals],[19 км_]]</f>
        <v>7.3946759259259254E-2</v>
      </c>
      <c r="CQ174" s="1">
        <f>Table1[[#This Row],[21,1 км_]]-Table1[[#Totals],[21,1 км_]]</f>
        <v>7.5636574074074037E-2</v>
      </c>
    </row>
    <row r="175" spans="1:95" x14ac:dyDescent="0.2">
      <c r="A175">
        <v>174</v>
      </c>
      <c r="B175">
        <v>78</v>
      </c>
      <c r="C175" t="s">
        <v>312</v>
      </c>
      <c r="D175" t="s">
        <v>75</v>
      </c>
      <c r="E175">
        <v>41</v>
      </c>
      <c r="F175" t="s">
        <v>46</v>
      </c>
      <c r="G175" t="s">
        <v>53</v>
      </c>
      <c r="H175" t="s">
        <v>54</v>
      </c>
      <c r="I175" s="1">
        <v>2.6932870370370371E-2</v>
      </c>
      <c r="J175" s="1">
        <v>3.0300925925925926E-2</v>
      </c>
      <c r="K175" s="1">
        <v>2.0324074074074074E-2</v>
      </c>
      <c r="L175" s="1">
        <f>SUM(Table1[[#This Row],[T1]],Table1[[#This Row],[16 км]])</f>
        <v>5.0625000000000003E-2</v>
      </c>
      <c r="M175" s="1">
        <v>2.3333333333333334E-2</v>
      </c>
      <c r="N175" s="1">
        <f>SUM(Table1[[#This Row],[T1]],Table1[[#This Row],[18,5 км]])</f>
        <v>5.3634259259259257E-2</v>
      </c>
      <c r="O175" s="1">
        <v>2.8518518518518523E-2</v>
      </c>
      <c r="P175" s="1">
        <f>SUM(Table1[[#This Row],[T1]],Table1[[#This Row],[22,7 км]])</f>
        <v>5.8819444444444452E-2</v>
      </c>
      <c r="Q175" s="1">
        <v>5.2187499999999998E-2</v>
      </c>
      <c r="R175" s="1">
        <f>SUM(Table1[[#This Row],[T1]],Table1[[#This Row],[38,7 км]])</f>
        <v>8.2488425925925923E-2</v>
      </c>
      <c r="S175" s="1">
        <v>5.5092592592592589E-2</v>
      </c>
      <c r="T175" s="1">
        <f>SUM(Table1[[#This Row],[T1]],Table1[[#This Row],[41,2 км]])</f>
        <v>8.5393518518518507E-2</v>
      </c>
      <c r="U175" s="1">
        <v>6.0613425925925925E-2</v>
      </c>
      <c r="V175" s="1">
        <f>SUM(Table1[[#This Row],[T1]],Table1[[#This Row],[45,4 км]])</f>
        <v>9.0914351851851843E-2</v>
      </c>
      <c r="W175" s="1">
        <v>6.4155092592592597E-2</v>
      </c>
      <c r="X175" s="1">
        <f>SUM(Table1[[#This Row],[T1]],Table1[[#This Row],[48,2 км]])</f>
        <v>9.4456018518518522E-2</v>
      </c>
      <c r="Y175" s="1">
        <v>7.2384259259259259E-2</v>
      </c>
      <c r="Z175" s="1">
        <f>SUM(Table1[[#This Row],[T1]],Table1[[#This Row],[52,2 км]])</f>
        <v>0.10268518518518518</v>
      </c>
      <c r="AA175" s="1">
        <v>9.4351851851851853E-2</v>
      </c>
      <c r="AB175" s="1">
        <f>SUM(Table1[[#This Row],[T1]],Table1[[#This Row],[61,4 км]])</f>
        <v>0.12465277777777778</v>
      </c>
      <c r="AC175" s="1">
        <v>9.7650462962962967E-2</v>
      </c>
      <c r="AD175" s="1">
        <f>SUM(Table1[[#This Row],[T1]],Table1[[#This Row],[63,9 км]])</f>
        <v>0.12795138888888891</v>
      </c>
      <c r="AE175" s="1">
        <v>0.10417824074074074</v>
      </c>
      <c r="AF175" s="1">
        <f>SUM(Table1[[#This Row],[T1]],Table1[[#This Row],[68,1 км]])</f>
        <v>0.13447916666666665</v>
      </c>
      <c r="AG175" s="1">
        <v>0.10780092592592593</v>
      </c>
      <c r="AH175" s="1">
        <f>SUM(Table1[[#This Row],[T1]],Table1[[#This Row],[70,9 км]])</f>
        <v>0.13810185185185186</v>
      </c>
      <c r="AI175" s="1">
        <v>0.11320601851851853</v>
      </c>
      <c r="AJ175" s="1">
        <f>SUM(Table1[[#This Row],[T1]],Table1[[#This Row],[74,9 км]])</f>
        <v>0.14350694444444445</v>
      </c>
      <c r="AK175" s="1">
        <v>0.12756944444444443</v>
      </c>
      <c r="AL175" s="1">
        <f>SUM(Table1[[#This Row],[T1]],Table1[[#This Row],[84,1 км]])</f>
        <v>0.15787037037037036</v>
      </c>
      <c r="AM175" s="1">
        <v>0.13089120370370369</v>
      </c>
      <c r="AN175" s="1">
        <f>SUM(Table1[[#This Row],[T1]],Table1[[#This Row],[86,6 км]])</f>
        <v>0.16119212962962962</v>
      </c>
      <c r="AO175" s="1">
        <v>0.13506944444444444</v>
      </c>
      <c r="AP175" s="1">
        <f>SUM(Table1[[#This Row],[T1]],Table1[[#This Row],[90 км]])</f>
        <v>0.16537037037037036</v>
      </c>
      <c r="AQ175" s="1">
        <v>0.16537037037037036</v>
      </c>
      <c r="AR175" s="1">
        <v>0.16863425925925926</v>
      </c>
      <c r="AS175" s="1">
        <v>5.7175925925925927E-3</v>
      </c>
      <c r="AT175" s="1">
        <f>SUM(Table1[[#This Row],[T2]],Table1[[#This Row],[1 км]])</f>
        <v>0.17435185185185184</v>
      </c>
      <c r="AU175" s="1">
        <v>1.6307870370370372E-2</v>
      </c>
      <c r="AV175" s="1">
        <f>SUM(Table1[[#This Row],[T2]],Table1[[#This Row],[3,5 км]])</f>
        <v>0.18494212962962964</v>
      </c>
      <c r="AW175" s="1">
        <v>2.3738425925925923E-2</v>
      </c>
      <c r="AX175" s="1">
        <f>SUM(Table1[[#This Row],[T2]],Table1[[#This Row],[6 км]])</f>
        <v>0.19237268518518519</v>
      </c>
      <c r="AY175" s="1">
        <v>3.1585648148148147E-2</v>
      </c>
      <c r="AZ175" s="1">
        <f>SUM(Table1[[#This Row],[T2]],Table1[[#This Row],[8,5 км]])</f>
        <v>0.20021990740740742</v>
      </c>
      <c r="BA175" s="1">
        <v>3.7025462962962961E-2</v>
      </c>
      <c r="BB175" s="1">
        <f>SUM(Table1[[#This Row],[T2]],Table1[[#This Row],[10,5 км]])</f>
        <v>0.20565972222222223</v>
      </c>
      <c r="BC175" s="1">
        <v>4.1643518518518517E-2</v>
      </c>
      <c r="BD175" s="1">
        <f>SUM(Table1[[#This Row],[T2]],Table1[[#This Row],[11,5 км]])</f>
        <v>0.21027777777777779</v>
      </c>
      <c r="BE175" s="1">
        <v>5.2002314814814814E-2</v>
      </c>
      <c r="BF175" s="1">
        <f>SUM(Table1[[#This Row],[T2]],Table1[[#This Row],[14 км]])</f>
        <v>0.22063657407407408</v>
      </c>
      <c r="BG175" s="1">
        <v>5.935185185185185E-2</v>
      </c>
      <c r="BH175" s="1">
        <f>SUM(Table1[[#This Row],[T2]],Table1[[#This Row],[16,5 км]])</f>
        <v>0.22798611111111111</v>
      </c>
      <c r="BI175" s="1">
        <v>6.7083333333333328E-2</v>
      </c>
      <c r="BJ175" s="1">
        <f>SUM(Table1[[#This Row],[T2]],Table1[[#This Row],[19 км]])</f>
        <v>0.23571759259259259</v>
      </c>
      <c r="BK175" s="1">
        <v>7.2407407407407406E-2</v>
      </c>
      <c r="BL175" s="1">
        <f>SUM(Table1[[#This Row],[T2]],Table1[[#This Row],[Финиш]])</f>
        <v>0.24104166666666665</v>
      </c>
      <c r="BM175" s="1">
        <v>0.24103009259259259</v>
      </c>
      <c r="BN175" s="1">
        <v>0</v>
      </c>
      <c r="BO175" s="1">
        <f>Table1[[#This Row],[Плавание]]-Table1[[#Totals],[Плавание]]</f>
        <v>9.3287037037037036E-3</v>
      </c>
      <c r="BP175" s="1">
        <f>Table1[[#This Row],[T1]]-Table1[[#Totals],[T1]]</f>
        <v>1.1643518518518518E-2</v>
      </c>
      <c r="BQ175" s="1">
        <f>Table1[[#This Row],[16 км_]]-Table1[[#Totals],[16 км_]]</f>
        <v>1.5057870370370374E-2</v>
      </c>
      <c r="BR175" s="1">
        <f>Table1[[#This Row],[18,5 км_]]-Table1[[#Totals],[18,5 км_]]</f>
        <v>1.5717592592592589E-2</v>
      </c>
      <c r="BS175" s="1">
        <f>Table1[[#This Row],[22,7 км_]]-Table1[[#Totals],[22,7 км_]]</f>
        <v>1.6782407407407413E-2</v>
      </c>
      <c r="BT175" s="1">
        <f>Table1[[#This Row],[38,7 км_]]-Table1[[#Totals],[38,7 км_]]</f>
        <v>2.3900462962962957E-2</v>
      </c>
      <c r="BU175" s="1">
        <f>Table1[[#This Row],[41,2 км_]]-Table1[[#Totals],[41,2 км_]]</f>
        <v>2.4444444444444435E-2</v>
      </c>
      <c r="BV175" s="1">
        <f>Table1[[#This Row],[45,4 км_]]-Table1[[#Totals],[45,4 км_]]</f>
        <v>2.5752314814814811E-2</v>
      </c>
      <c r="BW175" s="1">
        <f>Table1[[#This Row],[48,2 км_]]-Table1[[#Totals],[48,2 км_]]</f>
        <v>2.6608796296296297E-2</v>
      </c>
      <c r="BX175" s="1">
        <f>Table1[[#This Row],[52,2 км_]]-Table1[[#Totals],[52,2 км_]]</f>
        <v>3.0868055555555551E-2</v>
      </c>
      <c r="BY175" s="1">
        <f>Table1[[#This Row],[61,4 км_]]-Table1[[#Totals],[61,4 км_]]</f>
        <v>4.2881944444444431E-2</v>
      </c>
      <c r="BZ175" s="1">
        <f>Table1[[#This Row],[63,9 км_]]-Table1[[#Totals],[63,9 км_]]</f>
        <v>4.3784722222222239E-2</v>
      </c>
      <c r="CA175" s="1">
        <f>Table1[[#This Row],[68,1 км_]]-Table1[[#Totals],[68,1 км_]]</f>
        <v>4.5891203703703698E-2</v>
      </c>
      <c r="CB175" s="1">
        <f>Table1[[#This Row],[70,9 км_]]-Table1[[#Totals],[70,9 км_]]</f>
        <v>4.6631944444444462E-2</v>
      </c>
      <c r="CC175" s="1">
        <f>Table1[[#This Row],[74,9 км_]]-Table1[[#Totals],[74,9 км_]]</f>
        <v>4.7800925925925941E-2</v>
      </c>
      <c r="CD175" s="1">
        <f>Table1[[#This Row],[84,1 км_]]-Table1[[#Totals],[84,1 км_]]</f>
        <v>5.1550925925925917E-2</v>
      </c>
      <c r="CE175" s="1">
        <f>Table1[[#This Row],[86,6 км_]]-Table1[[#Totals],[86,6 км_]]</f>
        <v>5.2546296296296285E-2</v>
      </c>
      <c r="CF175" s="1">
        <f>Table1[[#This Row],[90 км_]]-Table1[[#Totals],[90 км_]]</f>
        <v>5.4016203703703691E-2</v>
      </c>
      <c r="CG175" s="1">
        <f>Table1[[#This Row],[T2]]-Table1[[#Totals],[T2]]</f>
        <v>5.6087962962962964E-2</v>
      </c>
      <c r="CH175" s="1">
        <f>Table1[[#This Row],[1 км_]]-Table1[[#Totals],[1 км_]]</f>
        <v>5.8495370370370364E-2</v>
      </c>
      <c r="CI175" s="1">
        <f>Table1[[#This Row],[3,5 км_]]-Table1[[#Totals],[3,5 км_]]</f>
        <v>6.1469907407407418E-2</v>
      </c>
      <c r="CJ175" s="1">
        <f>Table1[[#This Row],[6 км_]]-Table1[[#Totals],[6 км_]]</f>
        <v>6.3657407407407413E-2</v>
      </c>
      <c r="CK175" s="1">
        <f>Table1[[#This Row],[8,5 км_]]-Table1[[#Totals],[8,5 км_]]</f>
        <v>6.5810185185185194E-2</v>
      </c>
      <c r="CL175" s="1">
        <f>Table1[[#This Row],[10,5 км_]]-Table1[[#Totals],[10,5 км_]]</f>
        <v>6.72800925925926E-2</v>
      </c>
      <c r="CM175" s="1">
        <f>Table1[[#This Row],[11,5 км_]]-Table1[[#Totals],[11,5 км_]]</f>
        <v>6.850694444444444E-2</v>
      </c>
      <c r="CN175" s="1">
        <f>Table1[[#This Row],[14 км_]]-Table1[[#Totals],[14 км_]]</f>
        <v>7.1157407407407419E-2</v>
      </c>
      <c r="CO175" s="1">
        <f>Table1[[#This Row],[16,5 км_]]-Table1[[#Totals],[16,5 км_]]</f>
        <v>7.2986111111111113E-2</v>
      </c>
      <c r="CP175" s="1">
        <f>Table1[[#This Row],[19 км_]]-Table1[[#Totals],[19 км_]]</f>
        <v>7.4722222222222218E-2</v>
      </c>
      <c r="CQ175" s="1">
        <f>Table1[[#This Row],[21,1 км_]]-Table1[[#Totals],[21,1 км_]]</f>
        <v>7.5706018518518492E-2</v>
      </c>
    </row>
    <row r="176" spans="1:95" x14ac:dyDescent="0.2">
      <c r="A176">
        <v>175</v>
      </c>
      <c r="B176">
        <v>249</v>
      </c>
      <c r="C176" t="s">
        <v>313</v>
      </c>
      <c r="D176" t="s">
        <v>69</v>
      </c>
      <c r="E176">
        <v>47</v>
      </c>
      <c r="F176" t="s">
        <v>46</v>
      </c>
      <c r="H176" t="s">
        <v>103</v>
      </c>
      <c r="I176" s="1">
        <v>3.5509259259259261E-2</v>
      </c>
      <c r="J176" s="1">
        <v>3.8645833333333331E-2</v>
      </c>
      <c r="K176" s="1">
        <v>2.1875000000000002E-2</v>
      </c>
      <c r="L176" s="1">
        <f>SUM(Table1[[#This Row],[T1]],Table1[[#This Row],[16 км]])</f>
        <v>6.0520833333333329E-2</v>
      </c>
      <c r="M176" s="1">
        <v>2.4826388888888887E-2</v>
      </c>
      <c r="N176" s="1">
        <f>SUM(Table1[[#This Row],[T1]],Table1[[#This Row],[18,5 км]])</f>
        <v>6.3472222222222222E-2</v>
      </c>
      <c r="O176" s="1">
        <v>3.0162037037037032E-2</v>
      </c>
      <c r="P176" s="1">
        <f>SUM(Table1[[#This Row],[T1]],Table1[[#This Row],[22,7 км]])</f>
        <v>6.8807870370370366E-2</v>
      </c>
      <c r="Q176" s="1">
        <v>5.2106481481481483E-2</v>
      </c>
      <c r="R176" s="1">
        <f>SUM(Table1[[#This Row],[T1]],Table1[[#This Row],[38,7 км]])</f>
        <v>9.0752314814814813E-2</v>
      </c>
      <c r="S176" s="1">
        <v>5.5034722222222221E-2</v>
      </c>
      <c r="T176" s="1">
        <f>SUM(Table1[[#This Row],[T1]],Table1[[#This Row],[41,2 км]])</f>
        <v>9.3680555555555545E-2</v>
      </c>
      <c r="U176" s="1">
        <v>6.0509259259259263E-2</v>
      </c>
      <c r="V176" s="1">
        <f>SUM(Table1[[#This Row],[T1]],Table1[[#This Row],[45,4 км]])</f>
        <v>9.9155092592592586E-2</v>
      </c>
      <c r="W176" s="1">
        <v>6.4027777777777781E-2</v>
      </c>
      <c r="X176" s="1">
        <f>SUM(Table1[[#This Row],[T1]],Table1[[#This Row],[48,2 км]])</f>
        <v>0.10267361111111112</v>
      </c>
      <c r="Y176" s="1">
        <v>6.9328703703703712E-2</v>
      </c>
      <c r="Z176" s="1">
        <f>SUM(Table1[[#This Row],[T1]],Table1[[#This Row],[52,2 км]])</f>
        <v>0.10797453703703705</v>
      </c>
      <c r="AA176" s="1">
        <v>8.3020833333333335E-2</v>
      </c>
      <c r="AB176" s="1">
        <f>SUM(Table1[[#This Row],[T1]],Table1[[#This Row],[61,4 км]])</f>
        <v>0.12166666666666667</v>
      </c>
      <c r="AC176" s="1">
        <v>8.6030092592592589E-2</v>
      </c>
      <c r="AD176" s="1">
        <f>SUM(Table1[[#This Row],[T1]],Table1[[#This Row],[63,9 км]])</f>
        <v>0.12467592592592591</v>
      </c>
      <c r="AE176" s="1">
        <v>9.1840277777777771E-2</v>
      </c>
      <c r="AF176" s="1">
        <f>SUM(Table1[[#This Row],[T1]],Table1[[#This Row],[68,1 км]])</f>
        <v>0.13048611111111111</v>
      </c>
      <c r="AG176" s="1">
        <v>9.5486111111111105E-2</v>
      </c>
      <c r="AH176" s="1">
        <f>SUM(Table1[[#This Row],[T1]],Table1[[#This Row],[70,9 км]])</f>
        <v>0.13413194444444443</v>
      </c>
      <c r="AI176" s="1">
        <v>0.10085648148148148</v>
      </c>
      <c r="AJ176" s="1">
        <f>SUM(Table1[[#This Row],[T1]],Table1[[#This Row],[74,9 км]])</f>
        <v>0.13950231481481482</v>
      </c>
      <c r="AK176" s="1">
        <v>0.11478009259259259</v>
      </c>
      <c r="AL176" s="1">
        <f>SUM(Table1[[#This Row],[T1]],Table1[[#This Row],[84,1 км]])</f>
        <v>0.15342592592592591</v>
      </c>
      <c r="AM176" s="1">
        <v>0.11800925925925926</v>
      </c>
      <c r="AN176" s="1">
        <f>SUM(Table1[[#This Row],[T1]],Table1[[#This Row],[86,6 км]])</f>
        <v>0.15665509259259258</v>
      </c>
      <c r="AO176" s="1">
        <v>0.12179398148148148</v>
      </c>
      <c r="AP176" s="1">
        <f>SUM(Table1[[#This Row],[T1]],Table1[[#This Row],[90 км]])</f>
        <v>0.16043981481481481</v>
      </c>
      <c r="AQ176" s="1">
        <v>0.16043981481481481</v>
      </c>
      <c r="AR176" s="1">
        <v>0.16261574074074073</v>
      </c>
      <c r="AS176" s="1">
        <v>5.4976851851851853E-3</v>
      </c>
      <c r="AT176" s="1">
        <f>SUM(Table1[[#This Row],[T2]],Table1[[#This Row],[1 км]])</f>
        <v>0.1681134259259259</v>
      </c>
      <c r="AU176" s="1">
        <v>1.6284722222222221E-2</v>
      </c>
      <c r="AV176" s="1">
        <f>SUM(Table1[[#This Row],[T2]],Table1[[#This Row],[3,5 км]])</f>
        <v>0.17890046296296294</v>
      </c>
      <c r="AW176" s="1">
        <v>2.4108796296296298E-2</v>
      </c>
      <c r="AX176" s="1">
        <f>SUM(Table1[[#This Row],[T2]],Table1[[#This Row],[6 км]])</f>
        <v>0.18672453703703704</v>
      </c>
      <c r="AY176" s="1">
        <v>3.2534722222222222E-2</v>
      </c>
      <c r="AZ176" s="1">
        <f>SUM(Table1[[#This Row],[T2]],Table1[[#This Row],[8,5 км]])</f>
        <v>0.19515046296296296</v>
      </c>
      <c r="BA176" s="1">
        <v>3.8425925925925926E-2</v>
      </c>
      <c r="BB176" s="1">
        <f>SUM(Table1[[#This Row],[T2]],Table1[[#This Row],[10,5 км]])</f>
        <v>0.20104166666666665</v>
      </c>
      <c r="BC176" s="1">
        <v>4.3530092592592599E-2</v>
      </c>
      <c r="BD176" s="1">
        <f>SUM(Table1[[#This Row],[T2]],Table1[[#This Row],[11,5 км]])</f>
        <v>0.20614583333333333</v>
      </c>
      <c r="BE176" s="1">
        <v>5.527777777777778E-2</v>
      </c>
      <c r="BF176" s="1">
        <f>SUM(Table1[[#This Row],[T2]],Table1[[#This Row],[14 км]])</f>
        <v>0.21789351851851851</v>
      </c>
      <c r="BG176" s="1">
        <v>6.3761574074074068E-2</v>
      </c>
      <c r="BH176" s="1">
        <f>SUM(Table1[[#This Row],[T2]],Table1[[#This Row],[16,5 км]])</f>
        <v>0.2263773148148148</v>
      </c>
      <c r="BI176" s="1">
        <v>7.2824074074074083E-2</v>
      </c>
      <c r="BJ176" s="1">
        <f>SUM(Table1[[#This Row],[T2]],Table1[[#This Row],[19 км]])</f>
        <v>0.2354398148148148</v>
      </c>
      <c r="BK176" s="1">
        <v>7.90162037037037E-2</v>
      </c>
      <c r="BL176" s="1">
        <f>SUM(Table1[[#This Row],[T2]],Table1[[#This Row],[Финиш]])</f>
        <v>0.24163194444444441</v>
      </c>
      <c r="BM176" s="1">
        <v>0.24163194444444444</v>
      </c>
      <c r="BN176" s="1">
        <v>0</v>
      </c>
      <c r="BO176" s="1">
        <f>Table1[[#This Row],[Плавание]]-Table1[[#Totals],[Плавание]]</f>
        <v>1.7905092592592594E-2</v>
      </c>
      <c r="BP176" s="1">
        <f>Table1[[#This Row],[T1]]-Table1[[#Totals],[T1]]</f>
        <v>1.9988425925925923E-2</v>
      </c>
      <c r="BQ176" s="1">
        <f>Table1[[#This Row],[16 км_]]-Table1[[#Totals],[16 км_]]</f>
        <v>2.49537037037037E-2</v>
      </c>
      <c r="BR176" s="1">
        <f>Table1[[#This Row],[18,5 км_]]-Table1[[#Totals],[18,5 км_]]</f>
        <v>2.5555555555555554E-2</v>
      </c>
      <c r="BS176" s="1">
        <f>Table1[[#This Row],[22,7 км_]]-Table1[[#Totals],[22,7 км_]]</f>
        <v>2.6770833333333327E-2</v>
      </c>
      <c r="BT176" s="1">
        <f>Table1[[#This Row],[38,7 км_]]-Table1[[#Totals],[38,7 км_]]</f>
        <v>3.2164351851851847E-2</v>
      </c>
      <c r="BU176" s="1">
        <f>Table1[[#This Row],[41,2 км_]]-Table1[[#Totals],[41,2 км_]]</f>
        <v>3.2731481481481473E-2</v>
      </c>
      <c r="BV176" s="1">
        <f>Table1[[#This Row],[45,4 км_]]-Table1[[#Totals],[45,4 км_]]</f>
        <v>3.3993055555555554E-2</v>
      </c>
      <c r="BW176" s="1">
        <f>Table1[[#This Row],[48,2 км_]]-Table1[[#Totals],[48,2 км_]]</f>
        <v>3.4826388888888893E-2</v>
      </c>
      <c r="BX176" s="1">
        <f>Table1[[#This Row],[52,2 км_]]-Table1[[#Totals],[52,2 км_]]</f>
        <v>3.6157407407407416E-2</v>
      </c>
      <c r="BY176" s="1">
        <f>Table1[[#This Row],[61,4 км_]]-Table1[[#Totals],[61,4 км_]]</f>
        <v>3.9895833333333325E-2</v>
      </c>
      <c r="BZ176" s="1">
        <f>Table1[[#This Row],[63,9 км_]]-Table1[[#Totals],[63,9 км_]]</f>
        <v>4.0509259259259245E-2</v>
      </c>
      <c r="CA176" s="1">
        <f>Table1[[#This Row],[68,1 км_]]-Table1[[#Totals],[68,1 км_]]</f>
        <v>4.1898148148148157E-2</v>
      </c>
      <c r="CB176" s="1">
        <f>Table1[[#This Row],[70,9 км_]]-Table1[[#Totals],[70,9 км_]]</f>
        <v>4.2662037037037026E-2</v>
      </c>
      <c r="CC176" s="1">
        <f>Table1[[#This Row],[74,9 км_]]-Table1[[#Totals],[74,9 км_]]</f>
        <v>4.3796296296296305E-2</v>
      </c>
      <c r="CD176" s="1">
        <f>Table1[[#This Row],[84,1 км_]]-Table1[[#Totals],[84,1 км_]]</f>
        <v>4.7106481481481471E-2</v>
      </c>
      <c r="CE176" s="1">
        <f>Table1[[#This Row],[86,6 км_]]-Table1[[#Totals],[86,6 км_]]</f>
        <v>4.8009259259259252E-2</v>
      </c>
      <c r="CF176" s="1">
        <f>Table1[[#This Row],[90 км_]]-Table1[[#Totals],[90 км_]]</f>
        <v>4.9085648148148142E-2</v>
      </c>
      <c r="CG176" s="1">
        <f>Table1[[#This Row],[T2]]-Table1[[#Totals],[T2]]</f>
        <v>5.006944444444443E-2</v>
      </c>
      <c r="CH176" s="1">
        <f>Table1[[#This Row],[1 км_]]-Table1[[#Totals],[1 км_]]</f>
        <v>5.2256944444444425E-2</v>
      </c>
      <c r="CI176" s="1">
        <f>Table1[[#This Row],[3,5 км_]]-Table1[[#Totals],[3,5 км_]]</f>
        <v>5.5428240740740722E-2</v>
      </c>
      <c r="CJ176" s="1">
        <f>Table1[[#This Row],[6 км_]]-Table1[[#Totals],[6 км_]]</f>
        <v>5.800925925925926E-2</v>
      </c>
      <c r="CK176" s="1">
        <f>Table1[[#This Row],[8,5 км_]]-Table1[[#Totals],[8,5 км_]]</f>
        <v>6.0740740740740734E-2</v>
      </c>
      <c r="CL176" s="1">
        <f>Table1[[#This Row],[10,5 км_]]-Table1[[#Totals],[10,5 км_]]</f>
        <v>6.2662037037037016E-2</v>
      </c>
      <c r="CM176" s="1">
        <f>Table1[[#This Row],[11,5 км_]]-Table1[[#Totals],[11,5 км_]]</f>
        <v>6.4374999999999988E-2</v>
      </c>
      <c r="CN176" s="1">
        <f>Table1[[#This Row],[14 км_]]-Table1[[#Totals],[14 км_]]</f>
        <v>6.8414351851851851E-2</v>
      </c>
      <c r="CO176" s="1">
        <f>Table1[[#This Row],[16,5 км_]]-Table1[[#Totals],[16,5 км_]]</f>
        <v>7.1377314814814796E-2</v>
      </c>
      <c r="CP176" s="1">
        <f>Table1[[#This Row],[19 км_]]-Table1[[#Totals],[19 км_]]</f>
        <v>7.4444444444444424E-2</v>
      </c>
      <c r="CQ176" s="1">
        <f>Table1[[#This Row],[21,1 км_]]-Table1[[#Totals],[21,1 км_]]</f>
        <v>7.6296296296296251E-2</v>
      </c>
    </row>
    <row r="177" spans="1:95" x14ac:dyDescent="0.2">
      <c r="A177">
        <v>176</v>
      </c>
      <c r="B177">
        <v>259</v>
      </c>
      <c r="C177" t="s">
        <v>314</v>
      </c>
      <c r="D177" t="s">
        <v>315</v>
      </c>
      <c r="E177">
        <v>42</v>
      </c>
      <c r="F177" t="s">
        <v>46</v>
      </c>
      <c r="H177" t="s">
        <v>54</v>
      </c>
      <c r="I177" s="1">
        <v>2.990740740740741E-2</v>
      </c>
      <c r="J177" s="1">
        <v>3.3773148148148149E-2</v>
      </c>
      <c r="K177" s="1">
        <v>2.2407407407407407E-2</v>
      </c>
      <c r="L177" s="1">
        <f>SUM(Table1[[#This Row],[T1]],Table1[[#This Row],[16 км]])</f>
        <v>5.6180555555555553E-2</v>
      </c>
      <c r="M177" s="1">
        <v>2.5451388888888888E-2</v>
      </c>
      <c r="N177" s="1">
        <f>SUM(Table1[[#This Row],[T1]],Table1[[#This Row],[18,5 км]])</f>
        <v>5.9224537037037034E-2</v>
      </c>
      <c r="O177" s="1">
        <v>3.1030092592592592E-2</v>
      </c>
      <c r="P177" s="1">
        <f>SUM(Table1[[#This Row],[T1]],Table1[[#This Row],[22,7 км]])</f>
        <v>6.4803240740740745E-2</v>
      </c>
      <c r="Q177" s="1">
        <v>5.3356481481481477E-2</v>
      </c>
      <c r="R177" s="1">
        <f>SUM(Table1[[#This Row],[T1]],Table1[[#This Row],[38,7 км]])</f>
        <v>8.7129629629629626E-2</v>
      </c>
      <c r="S177" s="1">
        <v>5.6585648148148149E-2</v>
      </c>
      <c r="T177" s="1">
        <f>SUM(Table1[[#This Row],[T1]],Table1[[#This Row],[41,2 км]])</f>
        <v>9.0358796296296298E-2</v>
      </c>
      <c r="U177" s="1">
        <v>6.2430555555555552E-2</v>
      </c>
      <c r="V177" s="1">
        <f>SUM(Table1[[#This Row],[T1]],Table1[[#This Row],[45,4 км]])</f>
        <v>9.6203703703703708E-2</v>
      </c>
      <c r="W177" s="1">
        <v>6.6249999999999989E-2</v>
      </c>
      <c r="X177" s="1">
        <f>SUM(Table1[[#This Row],[T1]],Table1[[#This Row],[48,2 км]])</f>
        <v>0.10002314814814814</v>
      </c>
      <c r="Y177" s="1">
        <v>7.1527777777777787E-2</v>
      </c>
      <c r="Z177" s="1">
        <f>SUM(Table1[[#This Row],[T1]],Table1[[#This Row],[52,2 км]])</f>
        <v>0.10530092592592594</v>
      </c>
      <c r="AA177" s="1">
        <v>8.5439814814814816E-2</v>
      </c>
      <c r="AB177" s="1">
        <f>SUM(Table1[[#This Row],[T1]],Table1[[#This Row],[61,4 км]])</f>
        <v>0.11921296296296297</v>
      </c>
      <c r="AC177" s="1">
        <v>8.8599537037037046E-2</v>
      </c>
      <c r="AD177" s="1">
        <f>SUM(Table1[[#This Row],[T1]],Table1[[#This Row],[63,9 км]])</f>
        <v>0.1223726851851852</v>
      </c>
      <c r="AE177" s="1">
        <v>9.4583333333333339E-2</v>
      </c>
      <c r="AF177" s="1">
        <f>SUM(Table1[[#This Row],[T1]],Table1[[#This Row],[68,1 км]])</f>
        <v>0.12835648148148149</v>
      </c>
      <c r="AG177" s="1">
        <v>9.8344907407407409E-2</v>
      </c>
      <c r="AH177" s="1">
        <f>SUM(Table1[[#This Row],[T1]],Table1[[#This Row],[70,9 км]])</f>
        <v>0.13211805555555556</v>
      </c>
      <c r="AI177" s="1">
        <v>0.10375000000000001</v>
      </c>
      <c r="AJ177" s="1">
        <f>SUM(Table1[[#This Row],[T1]],Table1[[#This Row],[74,9 км]])</f>
        <v>0.13752314814814814</v>
      </c>
      <c r="AK177" s="1">
        <v>0.11763888888888889</v>
      </c>
      <c r="AL177" s="1">
        <f>SUM(Table1[[#This Row],[T1]],Table1[[#This Row],[84,1 км]])</f>
        <v>0.15141203703703704</v>
      </c>
      <c r="AM177" s="1">
        <v>0.12085648148148148</v>
      </c>
      <c r="AN177" s="1">
        <f>SUM(Table1[[#This Row],[T1]],Table1[[#This Row],[86,6 км]])</f>
        <v>0.15462962962962962</v>
      </c>
      <c r="AO177" s="1">
        <v>0.12481481481481482</v>
      </c>
      <c r="AP177" s="1">
        <f>SUM(Table1[[#This Row],[T1]],Table1[[#This Row],[90 км]])</f>
        <v>0.15858796296296296</v>
      </c>
      <c r="AQ177" s="1">
        <v>0.15858796296296296</v>
      </c>
      <c r="AR177" s="1">
        <v>0.1617824074074074</v>
      </c>
      <c r="AS177" s="1">
        <v>5.9375000000000009E-3</v>
      </c>
      <c r="AT177" s="1">
        <f>SUM(Table1[[#This Row],[T2]],Table1[[#This Row],[1 км]])</f>
        <v>0.16771990740740741</v>
      </c>
      <c r="AU177" s="1">
        <v>1.7511574074074072E-2</v>
      </c>
      <c r="AV177" s="1">
        <f>SUM(Table1[[#This Row],[T2]],Table1[[#This Row],[3,5 км]])</f>
        <v>0.17929398148148148</v>
      </c>
      <c r="AW177" s="1">
        <v>2.5914351851851855E-2</v>
      </c>
      <c r="AX177" s="1">
        <f>SUM(Table1[[#This Row],[T2]],Table1[[#This Row],[6 км]])</f>
        <v>0.18769675925925927</v>
      </c>
      <c r="AY177" s="1">
        <v>3.4409722222222223E-2</v>
      </c>
      <c r="AZ177" s="1">
        <f>SUM(Table1[[#This Row],[T2]],Table1[[#This Row],[8,5 км]])</f>
        <v>0.19619212962962962</v>
      </c>
      <c r="BA177" s="1">
        <v>4.0312499999999994E-2</v>
      </c>
      <c r="BB177" s="1">
        <f>SUM(Table1[[#This Row],[T2]],Table1[[#This Row],[10,5 км]])</f>
        <v>0.2020949074074074</v>
      </c>
      <c r="BC177" s="1">
        <v>4.5543981481481477E-2</v>
      </c>
      <c r="BD177" s="1">
        <f>SUM(Table1[[#This Row],[T2]],Table1[[#This Row],[11,5 км]])</f>
        <v>0.20732638888888888</v>
      </c>
      <c r="BE177" s="1">
        <v>5.6967592592592597E-2</v>
      </c>
      <c r="BF177" s="1">
        <f>SUM(Table1[[#This Row],[T2]],Table1[[#This Row],[14 км]])</f>
        <v>0.21875</v>
      </c>
      <c r="BG177" s="1">
        <v>6.5254629629629635E-2</v>
      </c>
      <c r="BH177" s="1">
        <f>SUM(Table1[[#This Row],[T2]],Table1[[#This Row],[16,5 км]])</f>
        <v>0.22703703703703704</v>
      </c>
      <c r="BI177" s="1">
        <v>7.3969907407407401E-2</v>
      </c>
      <c r="BJ177" s="1">
        <f>SUM(Table1[[#This Row],[T2]],Table1[[#This Row],[19 км]])</f>
        <v>0.23575231481481479</v>
      </c>
      <c r="BK177" s="1">
        <v>7.9907407407407413E-2</v>
      </c>
      <c r="BL177" s="1">
        <f>SUM(Table1[[#This Row],[T2]],Table1[[#This Row],[Финиш]])</f>
        <v>0.24168981481481483</v>
      </c>
      <c r="BM177" s="1">
        <v>0.24167824074074074</v>
      </c>
      <c r="BN177" s="1">
        <v>0</v>
      </c>
      <c r="BO177" s="1">
        <f>Table1[[#This Row],[Плавание]]-Table1[[#Totals],[Плавание]]</f>
        <v>1.2303240740740743E-2</v>
      </c>
      <c r="BP177" s="1">
        <f>Table1[[#This Row],[T1]]-Table1[[#Totals],[T1]]</f>
        <v>1.5115740740740742E-2</v>
      </c>
      <c r="BQ177" s="1">
        <f>Table1[[#This Row],[16 км_]]-Table1[[#Totals],[16 км_]]</f>
        <v>2.0613425925925924E-2</v>
      </c>
      <c r="BR177" s="1">
        <f>Table1[[#This Row],[18,5 км_]]-Table1[[#Totals],[18,5 км_]]</f>
        <v>2.1307870370370366E-2</v>
      </c>
      <c r="BS177" s="1">
        <f>Table1[[#This Row],[22,7 км_]]-Table1[[#Totals],[22,7 км_]]</f>
        <v>2.2766203703703705E-2</v>
      </c>
      <c r="BT177" s="1">
        <f>Table1[[#This Row],[38,7 км_]]-Table1[[#Totals],[38,7 км_]]</f>
        <v>2.854166666666666E-2</v>
      </c>
      <c r="BU177" s="1">
        <f>Table1[[#This Row],[41,2 км_]]-Table1[[#Totals],[41,2 км_]]</f>
        <v>2.9409722222222226E-2</v>
      </c>
      <c r="BV177" s="1">
        <f>Table1[[#This Row],[45,4 км_]]-Table1[[#Totals],[45,4 км_]]</f>
        <v>3.1041666666666676E-2</v>
      </c>
      <c r="BW177" s="1">
        <f>Table1[[#This Row],[48,2 км_]]-Table1[[#Totals],[48,2 км_]]</f>
        <v>3.2175925925925913E-2</v>
      </c>
      <c r="BX177" s="1">
        <f>Table1[[#This Row],[52,2 км_]]-Table1[[#Totals],[52,2 км_]]</f>
        <v>3.3483796296296303E-2</v>
      </c>
      <c r="BY177" s="1">
        <f>Table1[[#This Row],[61,4 км_]]-Table1[[#Totals],[61,4 км_]]</f>
        <v>3.7442129629629617E-2</v>
      </c>
      <c r="BZ177" s="1">
        <f>Table1[[#This Row],[63,9 км_]]-Table1[[#Totals],[63,9 км_]]</f>
        <v>3.8206018518518528E-2</v>
      </c>
      <c r="CA177" s="1">
        <f>Table1[[#This Row],[68,1 км_]]-Table1[[#Totals],[68,1 км_]]</f>
        <v>3.9768518518518536E-2</v>
      </c>
      <c r="CB177" s="1">
        <f>Table1[[#This Row],[70,9 км_]]-Table1[[#Totals],[70,9 км_]]</f>
        <v>4.0648148148148155E-2</v>
      </c>
      <c r="CC177" s="1">
        <f>Table1[[#This Row],[74,9 км_]]-Table1[[#Totals],[74,9 км_]]</f>
        <v>4.1817129629629635E-2</v>
      </c>
      <c r="CD177" s="1">
        <f>Table1[[#This Row],[84,1 км_]]-Table1[[#Totals],[84,1 км_]]</f>
        <v>4.5092592592592601E-2</v>
      </c>
      <c r="CE177" s="1">
        <f>Table1[[#This Row],[86,6 км_]]-Table1[[#Totals],[86,6 км_]]</f>
        <v>4.5983796296296287E-2</v>
      </c>
      <c r="CF177" s="1">
        <f>Table1[[#This Row],[90 км_]]-Table1[[#Totals],[90 км_]]</f>
        <v>4.7233796296296288E-2</v>
      </c>
      <c r="CG177" s="1">
        <f>Table1[[#This Row],[T2]]-Table1[[#Totals],[T2]]</f>
        <v>4.9236111111111105E-2</v>
      </c>
      <c r="CH177" s="1">
        <f>Table1[[#This Row],[1 км_]]-Table1[[#Totals],[1 км_]]</f>
        <v>5.1863425925925938E-2</v>
      </c>
      <c r="CI177" s="1">
        <f>Table1[[#This Row],[3,5 км_]]-Table1[[#Totals],[3,5 км_]]</f>
        <v>5.5821759259259265E-2</v>
      </c>
      <c r="CJ177" s="1">
        <f>Table1[[#This Row],[6 км_]]-Table1[[#Totals],[6 км_]]</f>
        <v>5.8981481481481496E-2</v>
      </c>
      <c r="CK177" s="1">
        <f>Table1[[#This Row],[8,5 км_]]-Table1[[#Totals],[8,5 км_]]</f>
        <v>6.1782407407407397E-2</v>
      </c>
      <c r="CL177" s="1">
        <f>Table1[[#This Row],[10,5 км_]]-Table1[[#Totals],[10,5 км_]]</f>
        <v>6.3715277777777773E-2</v>
      </c>
      <c r="CM177" s="1">
        <f>Table1[[#This Row],[11,5 км_]]-Table1[[#Totals],[11,5 км_]]</f>
        <v>6.5555555555555534E-2</v>
      </c>
      <c r="CN177" s="1">
        <f>Table1[[#This Row],[14 км_]]-Table1[[#Totals],[14 км_]]</f>
        <v>6.9270833333333337E-2</v>
      </c>
      <c r="CO177" s="1">
        <f>Table1[[#This Row],[16,5 км_]]-Table1[[#Totals],[16,5 км_]]</f>
        <v>7.2037037037037038E-2</v>
      </c>
      <c r="CP177" s="1">
        <f>Table1[[#This Row],[19 км_]]-Table1[[#Totals],[19 км_]]</f>
        <v>7.4756944444444418E-2</v>
      </c>
      <c r="CQ177" s="1">
        <f>Table1[[#This Row],[21,1 км_]]-Table1[[#Totals],[21,1 км_]]</f>
        <v>7.6354166666666667E-2</v>
      </c>
    </row>
    <row r="178" spans="1:95" x14ac:dyDescent="0.2">
      <c r="A178">
        <v>177</v>
      </c>
      <c r="B178">
        <v>170</v>
      </c>
      <c r="C178" t="s">
        <v>316</v>
      </c>
      <c r="D178" t="s">
        <v>168</v>
      </c>
      <c r="E178">
        <v>51</v>
      </c>
      <c r="F178" t="s">
        <v>41</v>
      </c>
      <c r="G178" t="s">
        <v>78</v>
      </c>
      <c r="H178" t="s">
        <v>73</v>
      </c>
      <c r="I178" s="1">
        <v>2.4398148148148145E-2</v>
      </c>
      <c r="J178" s="1">
        <v>2.5937500000000002E-2</v>
      </c>
      <c r="K178" s="1">
        <v>2.2025462962962958E-2</v>
      </c>
      <c r="L178" s="1">
        <f>SUM(Table1[[#This Row],[T1]],Table1[[#This Row],[16 км]])</f>
        <v>4.7962962962962957E-2</v>
      </c>
      <c r="M178" s="1">
        <v>2.5057870370370373E-2</v>
      </c>
      <c r="N178" s="1">
        <f>SUM(Table1[[#This Row],[T1]],Table1[[#This Row],[18,5 км]])</f>
        <v>5.0995370370370371E-2</v>
      </c>
      <c r="O178" s="1">
        <v>3.0462962962962966E-2</v>
      </c>
      <c r="P178" s="1">
        <f>SUM(Table1[[#This Row],[T1]],Table1[[#This Row],[22,7 км]])</f>
        <v>5.6400462962962972E-2</v>
      </c>
      <c r="Q178" s="1">
        <v>5.2592592592592587E-2</v>
      </c>
      <c r="R178" s="1">
        <f>SUM(Table1[[#This Row],[T1]],Table1[[#This Row],[38,7 км]])</f>
        <v>7.8530092592592582E-2</v>
      </c>
      <c r="S178" s="1">
        <v>5.559027777777778E-2</v>
      </c>
      <c r="T178" s="1">
        <f>SUM(Table1[[#This Row],[T1]],Table1[[#This Row],[41,2 км]])</f>
        <v>8.1527777777777782E-2</v>
      </c>
      <c r="U178" s="1">
        <v>6.1319444444444447E-2</v>
      </c>
      <c r="V178" s="1">
        <f>SUM(Table1[[#This Row],[T1]],Table1[[#This Row],[45,4 км]])</f>
        <v>8.7256944444444456E-2</v>
      </c>
      <c r="W178" s="1">
        <v>6.5023148148148149E-2</v>
      </c>
      <c r="X178" s="1">
        <f>SUM(Table1[[#This Row],[T1]],Table1[[#This Row],[48,2 км]])</f>
        <v>9.0960648148148152E-2</v>
      </c>
      <c r="Y178" s="1">
        <v>7.0416666666666669E-2</v>
      </c>
      <c r="Z178" s="1">
        <f>SUM(Table1[[#This Row],[T1]],Table1[[#This Row],[52,2 км]])</f>
        <v>9.6354166666666671E-2</v>
      </c>
      <c r="AA178" s="1">
        <v>8.4305555555555564E-2</v>
      </c>
      <c r="AB178" s="1">
        <f>SUM(Table1[[#This Row],[T1]],Table1[[#This Row],[61,4 км]])</f>
        <v>0.11024305555555557</v>
      </c>
      <c r="AC178" s="1">
        <v>8.7500000000000008E-2</v>
      </c>
      <c r="AD178" s="1">
        <f>SUM(Table1[[#This Row],[T1]],Table1[[#This Row],[63,9 км]])</f>
        <v>0.11343750000000001</v>
      </c>
      <c r="AE178" s="1">
        <v>9.3425925925925926E-2</v>
      </c>
      <c r="AF178" s="1">
        <f>SUM(Table1[[#This Row],[T1]],Table1[[#This Row],[68,1 км]])</f>
        <v>0.11936342592592593</v>
      </c>
      <c r="AG178" s="1">
        <v>9.7430555555555562E-2</v>
      </c>
      <c r="AH178" s="1">
        <f>SUM(Table1[[#This Row],[T1]],Table1[[#This Row],[70,9 км]])</f>
        <v>0.12336805555555556</v>
      </c>
      <c r="AI178" s="1">
        <v>0.10324074074074074</v>
      </c>
      <c r="AJ178" s="1">
        <f>SUM(Table1[[#This Row],[T1]],Table1[[#This Row],[74,9 км]])</f>
        <v>0.12917824074074075</v>
      </c>
      <c r="AK178" s="1">
        <v>0.11821759259259258</v>
      </c>
      <c r="AL178" s="1">
        <f>SUM(Table1[[#This Row],[T1]],Table1[[#This Row],[84,1 км]])</f>
        <v>0.14415509259259257</v>
      </c>
      <c r="AM178" s="1">
        <v>0.12168981481481482</v>
      </c>
      <c r="AN178" s="1">
        <f>SUM(Table1[[#This Row],[T1]],Table1[[#This Row],[86,6 км]])</f>
        <v>0.14762731481481484</v>
      </c>
      <c r="AO178" s="1">
        <v>0.12560185185185185</v>
      </c>
      <c r="AP178" s="1">
        <f>SUM(Table1[[#This Row],[T1]],Table1[[#This Row],[90 км]])</f>
        <v>0.15153935185185186</v>
      </c>
      <c r="AQ178" s="1">
        <v>0.15152777777777779</v>
      </c>
      <c r="AR178" s="1">
        <v>0.15299768518518519</v>
      </c>
      <c r="AS178" s="1">
        <v>4.8032407407407407E-3</v>
      </c>
      <c r="AT178" s="1">
        <f>SUM(Table1[[#This Row],[T2]],Table1[[#This Row],[1 км]])</f>
        <v>0.15780092592592593</v>
      </c>
      <c r="AU178" s="1">
        <v>1.621527777777778E-2</v>
      </c>
      <c r="AV178" s="1">
        <f>SUM(Table1[[#This Row],[T2]],Table1[[#This Row],[3,5 км]])</f>
        <v>0.16921296296296298</v>
      </c>
      <c r="AW178" s="1">
        <v>2.4502314814814814E-2</v>
      </c>
      <c r="AX178" s="1">
        <f>SUM(Table1[[#This Row],[T2]],Table1[[#This Row],[6 км]])</f>
        <v>0.17750000000000002</v>
      </c>
      <c r="AY178" s="1">
        <v>3.3645833333333333E-2</v>
      </c>
      <c r="AZ178" s="1">
        <f>SUM(Table1[[#This Row],[T2]],Table1[[#This Row],[8,5 км]])</f>
        <v>0.18664351851851851</v>
      </c>
      <c r="BA178" s="1">
        <v>4.0127314814814817E-2</v>
      </c>
      <c r="BB178" s="1">
        <f>SUM(Table1[[#This Row],[T2]],Table1[[#This Row],[10,5 км]])</f>
        <v>0.19312500000000002</v>
      </c>
      <c r="BC178" s="1">
        <v>4.5833333333333337E-2</v>
      </c>
      <c r="BD178" s="1">
        <f>SUM(Table1[[#This Row],[T2]],Table1[[#This Row],[11,5 км]])</f>
        <v>0.19883101851851853</v>
      </c>
      <c r="BE178" s="1">
        <v>5.9560185185185188E-2</v>
      </c>
      <c r="BF178" s="1">
        <f>SUM(Table1[[#This Row],[T2]],Table1[[#This Row],[14 км]])</f>
        <v>0.21255787037037038</v>
      </c>
      <c r="BG178" s="1">
        <v>7.003472222222222E-2</v>
      </c>
      <c r="BH178" s="1">
        <f>SUM(Table1[[#This Row],[T2]],Table1[[#This Row],[16,5 км]])</f>
        <v>0.22303240740740743</v>
      </c>
      <c r="BI178" s="1">
        <v>8.1238425925925936E-2</v>
      </c>
      <c r="BJ178" s="1">
        <f>SUM(Table1[[#This Row],[T2]],Table1[[#This Row],[19 км]])</f>
        <v>0.23423611111111114</v>
      </c>
      <c r="BK178" s="1">
        <v>8.8877314814814812E-2</v>
      </c>
      <c r="BL178" s="1">
        <f>SUM(Table1[[#This Row],[T2]],Table1[[#This Row],[Финиш]])</f>
        <v>0.24187500000000001</v>
      </c>
      <c r="BM178" s="1">
        <v>0.24187499999999998</v>
      </c>
      <c r="BN178" s="1">
        <v>0</v>
      </c>
      <c r="BO178" s="1">
        <f>Table1[[#This Row],[Плавание]]-Table1[[#Totals],[Плавание]]</f>
        <v>6.7939814814814772E-3</v>
      </c>
      <c r="BP178" s="1">
        <f>Table1[[#This Row],[T1]]-Table1[[#Totals],[T1]]</f>
        <v>7.2800925925925949E-3</v>
      </c>
      <c r="BQ178" s="1">
        <f>Table1[[#This Row],[16 км_]]-Table1[[#Totals],[16 км_]]</f>
        <v>1.2395833333333328E-2</v>
      </c>
      <c r="BR178" s="1">
        <f>Table1[[#This Row],[18,5 км_]]-Table1[[#Totals],[18,5 км_]]</f>
        <v>1.3078703703703703E-2</v>
      </c>
      <c r="BS178" s="1">
        <f>Table1[[#This Row],[22,7 км_]]-Table1[[#Totals],[22,7 км_]]</f>
        <v>1.4363425925925932E-2</v>
      </c>
      <c r="BT178" s="1">
        <f>Table1[[#This Row],[38,7 км_]]-Table1[[#Totals],[38,7 км_]]</f>
        <v>1.9942129629629615E-2</v>
      </c>
      <c r="BU178" s="1">
        <f>Table1[[#This Row],[41,2 км_]]-Table1[[#Totals],[41,2 км_]]</f>
        <v>2.057870370370371E-2</v>
      </c>
      <c r="BV178" s="1">
        <f>Table1[[#This Row],[45,4 км_]]-Table1[[#Totals],[45,4 км_]]</f>
        <v>2.2094907407407424E-2</v>
      </c>
      <c r="BW178" s="1">
        <f>Table1[[#This Row],[48,2 км_]]-Table1[[#Totals],[48,2 км_]]</f>
        <v>2.3113425925925926E-2</v>
      </c>
      <c r="BX178" s="1">
        <f>Table1[[#This Row],[52,2 км_]]-Table1[[#Totals],[52,2 км_]]</f>
        <v>2.4537037037037038E-2</v>
      </c>
      <c r="BY178" s="1">
        <f>Table1[[#This Row],[61,4 км_]]-Table1[[#Totals],[61,4 км_]]</f>
        <v>2.8472222222222218E-2</v>
      </c>
      <c r="BZ178" s="1">
        <f>Table1[[#This Row],[63,9 км_]]-Table1[[#Totals],[63,9 км_]]</f>
        <v>2.9270833333333343E-2</v>
      </c>
      <c r="CA178" s="1">
        <f>Table1[[#This Row],[68,1 км_]]-Table1[[#Totals],[68,1 км_]]</f>
        <v>3.0775462962962977E-2</v>
      </c>
      <c r="CB178" s="1">
        <f>Table1[[#This Row],[70,9 км_]]-Table1[[#Totals],[70,9 км_]]</f>
        <v>3.1898148148148162E-2</v>
      </c>
      <c r="CC178" s="1">
        <f>Table1[[#This Row],[74,9 км_]]-Table1[[#Totals],[74,9 км_]]</f>
        <v>3.3472222222222237E-2</v>
      </c>
      <c r="CD178" s="1">
        <f>Table1[[#This Row],[84,1 км_]]-Table1[[#Totals],[84,1 км_]]</f>
        <v>3.7835648148148132E-2</v>
      </c>
      <c r="CE178" s="1">
        <f>Table1[[#This Row],[86,6 км_]]-Table1[[#Totals],[86,6 км_]]</f>
        <v>3.8981481481481506E-2</v>
      </c>
      <c r="CF178" s="1">
        <f>Table1[[#This Row],[90 км_]]-Table1[[#Totals],[90 км_]]</f>
        <v>4.0185185185185185E-2</v>
      </c>
      <c r="CG178" s="1">
        <f>Table1[[#This Row],[T2]]-Table1[[#Totals],[T2]]</f>
        <v>4.0451388888888898E-2</v>
      </c>
      <c r="CH178" s="1">
        <f>Table1[[#This Row],[1 км_]]-Table1[[#Totals],[1 км_]]</f>
        <v>4.1944444444444451E-2</v>
      </c>
      <c r="CI178" s="1">
        <f>Table1[[#This Row],[3,5 км_]]-Table1[[#Totals],[3,5 км_]]</f>
        <v>4.5740740740740762E-2</v>
      </c>
      <c r="CJ178" s="1">
        <f>Table1[[#This Row],[6 км_]]-Table1[[#Totals],[6 км_]]</f>
        <v>4.8784722222222243E-2</v>
      </c>
      <c r="CK178" s="1">
        <f>Table1[[#This Row],[8,5 км_]]-Table1[[#Totals],[8,5 км_]]</f>
        <v>5.2233796296296292E-2</v>
      </c>
      <c r="CL178" s="1">
        <f>Table1[[#This Row],[10,5 км_]]-Table1[[#Totals],[10,5 км_]]</f>
        <v>5.4745370370370389E-2</v>
      </c>
      <c r="CM178" s="1">
        <f>Table1[[#This Row],[11,5 км_]]-Table1[[#Totals],[11,5 км_]]</f>
        <v>5.7060185185185186E-2</v>
      </c>
      <c r="CN178" s="1">
        <f>Table1[[#This Row],[14 км_]]-Table1[[#Totals],[14 км_]]</f>
        <v>6.307870370370372E-2</v>
      </c>
      <c r="CO178" s="1">
        <f>Table1[[#This Row],[16,5 км_]]-Table1[[#Totals],[16,5 км_]]</f>
        <v>6.803240740740743E-2</v>
      </c>
      <c r="CP178" s="1">
        <f>Table1[[#This Row],[19 км_]]-Table1[[#Totals],[19 км_]]</f>
        <v>7.3240740740740773E-2</v>
      </c>
      <c r="CQ178" s="1">
        <f>Table1[[#This Row],[21,1 км_]]-Table1[[#Totals],[21,1 км_]]</f>
        <v>7.6539351851851845E-2</v>
      </c>
    </row>
    <row r="179" spans="1:95" x14ac:dyDescent="0.2">
      <c r="A179">
        <v>178</v>
      </c>
      <c r="B179">
        <v>262</v>
      </c>
      <c r="C179" t="s">
        <v>317</v>
      </c>
      <c r="D179" t="s">
        <v>318</v>
      </c>
      <c r="E179">
        <v>33</v>
      </c>
      <c r="F179" t="s">
        <v>46</v>
      </c>
      <c r="H179" t="s">
        <v>47</v>
      </c>
      <c r="I179" s="1">
        <v>2.1712962962962962E-2</v>
      </c>
      <c r="J179" s="1">
        <v>2.3923611111111114E-2</v>
      </c>
      <c r="K179" s="1">
        <v>2.2060185185185183E-2</v>
      </c>
      <c r="L179" s="1">
        <f>SUM(Table1[[#This Row],[T1]],Table1[[#This Row],[16 км]])</f>
        <v>4.59837962962963E-2</v>
      </c>
      <c r="M179" s="1">
        <v>2.5162037037037038E-2</v>
      </c>
      <c r="N179" s="1">
        <f>SUM(Table1[[#This Row],[T1]],Table1[[#This Row],[18,5 км]])</f>
        <v>4.9085648148148156E-2</v>
      </c>
      <c r="O179" s="1">
        <v>3.0694444444444444E-2</v>
      </c>
      <c r="P179" s="1">
        <f>SUM(Table1[[#This Row],[T1]],Table1[[#This Row],[22,7 км]])</f>
        <v>5.4618055555555559E-2</v>
      </c>
      <c r="Q179" s="1">
        <v>5.230324074074074E-2</v>
      </c>
      <c r="R179" s="1">
        <f>SUM(Table1[[#This Row],[T1]],Table1[[#This Row],[38,7 км]])</f>
        <v>7.6226851851851851E-2</v>
      </c>
      <c r="S179" s="1">
        <v>5.5254629629629626E-2</v>
      </c>
      <c r="T179" s="1">
        <f>SUM(Table1[[#This Row],[T1]],Table1[[#This Row],[41,2 км]])</f>
        <v>7.9178240740740743E-2</v>
      </c>
      <c r="U179" s="1">
        <v>6.0868055555555557E-2</v>
      </c>
      <c r="V179" s="1">
        <f>SUM(Table1[[#This Row],[T1]],Table1[[#This Row],[45,4 км]])</f>
        <v>8.4791666666666668E-2</v>
      </c>
      <c r="W179" s="1">
        <v>6.4479166666666657E-2</v>
      </c>
      <c r="X179" s="1">
        <f>SUM(Table1[[#This Row],[T1]],Table1[[#This Row],[48,2 км]])</f>
        <v>8.8402777777777775E-2</v>
      </c>
      <c r="Y179" s="1">
        <v>6.9791666666666669E-2</v>
      </c>
      <c r="Z179" s="1">
        <f>SUM(Table1[[#This Row],[T1]],Table1[[#This Row],[52,2 км]])</f>
        <v>9.3715277777777786E-2</v>
      </c>
      <c r="AA179" s="1">
        <v>8.3622685185185189E-2</v>
      </c>
      <c r="AB179" s="1">
        <f>SUM(Table1[[#This Row],[T1]],Table1[[#This Row],[61,4 км]])</f>
        <v>0.10754629629629631</v>
      </c>
      <c r="AC179" s="1">
        <v>8.6770833333333339E-2</v>
      </c>
      <c r="AD179" s="1">
        <f>SUM(Table1[[#This Row],[T1]],Table1[[#This Row],[63,9 км]])</f>
        <v>0.11069444444444446</v>
      </c>
      <c r="AE179" s="1">
        <v>9.2592592592592601E-2</v>
      </c>
      <c r="AF179" s="1">
        <f>SUM(Table1[[#This Row],[T1]],Table1[[#This Row],[68,1 км]])</f>
        <v>0.11651620370370372</v>
      </c>
      <c r="AG179" s="1">
        <v>9.6342592592592591E-2</v>
      </c>
      <c r="AH179" s="1">
        <f>SUM(Table1[[#This Row],[T1]],Table1[[#This Row],[70,9 км]])</f>
        <v>0.12026620370370371</v>
      </c>
      <c r="AI179" s="1">
        <v>0.10172453703703704</v>
      </c>
      <c r="AJ179" s="1">
        <f>SUM(Table1[[#This Row],[T1]],Table1[[#This Row],[74,9 км]])</f>
        <v>0.12564814814814815</v>
      </c>
      <c r="AK179" s="1">
        <v>0.11585648148148148</v>
      </c>
      <c r="AL179" s="1">
        <f>SUM(Table1[[#This Row],[T1]],Table1[[#This Row],[84,1 км]])</f>
        <v>0.13978009259259258</v>
      </c>
      <c r="AM179" s="1">
        <v>0.11913194444444446</v>
      </c>
      <c r="AN179" s="1">
        <f>SUM(Table1[[#This Row],[T1]],Table1[[#This Row],[86,6 км]])</f>
        <v>0.14305555555555557</v>
      </c>
      <c r="AO179" s="1">
        <v>0.12297453703703703</v>
      </c>
      <c r="AP179" s="1">
        <f>SUM(Table1[[#This Row],[T1]],Table1[[#This Row],[90 км]])</f>
        <v>0.14689814814814814</v>
      </c>
      <c r="AQ179" s="1">
        <v>0.14690972222222223</v>
      </c>
      <c r="AR179" s="1">
        <v>0.14832175925925925</v>
      </c>
      <c r="AS179" s="1">
        <v>4.8611111111111112E-3</v>
      </c>
      <c r="AT179" s="1">
        <f>SUM(Table1[[#This Row],[T2]],Table1[[#This Row],[1 км]])</f>
        <v>0.15318287037037037</v>
      </c>
      <c r="AU179" s="1">
        <v>1.7337962962962961E-2</v>
      </c>
      <c r="AV179" s="1">
        <f>SUM(Table1[[#This Row],[T2]],Table1[[#This Row],[3,5 км]])</f>
        <v>0.16565972222222222</v>
      </c>
      <c r="AW179" s="1">
        <v>2.6365740740740742E-2</v>
      </c>
      <c r="AX179" s="1">
        <f>SUM(Table1[[#This Row],[T2]],Table1[[#This Row],[6 км]])</f>
        <v>0.1746875</v>
      </c>
      <c r="AY179" s="1">
        <v>3.5868055555555556E-2</v>
      </c>
      <c r="AZ179" s="1">
        <f>SUM(Table1[[#This Row],[T2]],Table1[[#This Row],[8,5 км]])</f>
        <v>0.18418981481481481</v>
      </c>
      <c r="BA179" s="1">
        <v>4.2569444444444444E-2</v>
      </c>
      <c r="BB179" s="1">
        <f>SUM(Table1[[#This Row],[T2]],Table1[[#This Row],[10,5 км]])</f>
        <v>0.19089120370370369</v>
      </c>
      <c r="BC179" s="1">
        <v>4.8414351851851854E-2</v>
      </c>
      <c r="BD179" s="1">
        <f>SUM(Table1[[#This Row],[T2]],Table1[[#This Row],[11,5 км]])</f>
        <v>0.19673611111111111</v>
      </c>
      <c r="BE179" s="1">
        <v>6.2881944444444449E-2</v>
      </c>
      <c r="BF179" s="1">
        <f>SUM(Table1[[#This Row],[T2]],Table1[[#This Row],[14 км]])</f>
        <v>0.2112037037037037</v>
      </c>
      <c r="BG179" s="1">
        <v>7.4456018518518519E-2</v>
      </c>
      <c r="BH179" s="1">
        <f>SUM(Table1[[#This Row],[T2]],Table1[[#This Row],[16,5 км]])</f>
        <v>0.22277777777777777</v>
      </c>
      <c r="BI179" s="1">
        <v>8.5625000000000007E-2</v>
      </c>
      <c r="BJ179" s="1">
        <f>SUM(Table1[[#This Row],[T2]],Table1[[#This Row],[19 км]])</f>
        <v>0.23394675925925926</v>
      </c>
      <c r="BK179" s="1">
        <v>9.3715277777777772E-2</v>
      </c>
      <c r="BL179" s="1">
        <f>SUM(Table1[[#This Row],[T2]],Table1[[#This Row],[Финиш]])</f>
        <v>0.24203703703703702</v>
      </c>
      <c r="BM179" s="1">
        <v>0.24203703703703705</v>
      </c>
      <c r="BN179" s="1">
        <v>0</v>
      </c>
      <c r="BO179" s="1">
        <f>Table1[[#This Row],[Плавание]]-Table1[[#Totals],[Плавание]]</f>
        <v>4.1087962962962944E-3</v>
      </c>
      <c r="BP179" s="1">
        <f>Table1[[#This Row],[T1]]-Table1[[#Totals],[T1]]</f>
        <v>5.266203703703707E-3</v>
      </c>
      <c r="BQ179" s="1">
        <f>Table1[[#This Row],[16 км_]]-Table1[[#Totals],[16 км_]]</f>
        <v>1.0416666666666671E-2</v>
      </c>
      <c r="BR179" s="1">
        <f>Table1[[#This Row],[18,5 км_]]-Table1[[#Totals],[18,5 км_]]</f>
        <v>1.1168981481481488E-2</v>
      </c>
      <c r="BS179" s="1">
        <f>Table1[[#This Row],[22,7 км_]]-Table1[[#Totals],[22,7 км_]]</f>
        <v>1.2581018518518519E-2</v>
      </c>
      <c r="BT179" s="1">
        <f>Table1[[#This Row],[38,7 км_]]-Table1[[#Totals],[38,7 км_]]</f>
        <v>1.7638888888888885E-2</v>
      </c>
      <c r="BU179" s="1">
        <f>Table1[[#This Row],[41,2 км_]]-Table1[[#Totals],[41,2 км_]]</f>
        <v>1.8229166666666671E-2</v>
      </c>
      <c r="BV179" s="1">
        <f>Table1[[#This Row],[45,4 км_]]-Table1[[#Totals],[45,4 км_]]</f>
        <v>1.9629629629629636E-2</v>
      </c>
      <c r="BW179" s="1">
        <f>Table1[[#This Row],[48,2 км_]]-Table1[[#Totals],[48,2 км_]]</f>
        <v>2.0555555555555549E-2</v>
      </c>
      <c r="BX179" s="1">
        <f>Table1[[#This Row],[52,2 км_]]-Table1[[#Totals],[52,2 км_]]</f>
        <v>2.1898148148148153E-2</v>
      </c>
      <c r="BY179" s="1">
        <f>Table1[[#This Row],[61,4 км_]]-Table1[[#Totals],[61,4 км_]]</f>
        <v>2.5775462962962958E-2</v>
      </c>
      <c r="BZ179" s="1">
        <f>Table1[[#This Row],[63,9 км_]]-Table1[[#Totals],[63,9 км_]]</f>
        <v>2.6527777777777789E-2</v>
      </c>
      <c r="CA179" s="1">
        <f>Table1[[#This Row],[68,1 км_]]-Table1[[#Totals],[68,1 км_]]</f>
        <v>2.7928240740740767E-2</v>
      </c>
      <c r="CB179" s="1">
        <f>Table1[[#This Row],[70,9 км_]]-Table1[[#Totals],[70,9 км_]]</f>
        <v>2.8796296296296306E-2</v>
      </c>
      <c r="CC179" s="1">
        <f>Table1[[#This Row],[74,9 км_]]-Table1[[#Totals],[74,9 км_]]</f>
        <v>2.9942129629629638E-2</v>
      </c>
      <c r="CD179" s="1">
        <f>Table1[[#This Row],[84,1 км_]]-Table1[[#Totals],[84,1 км_]]</f>
        <v>3.3460648148148142E-2</v>
      </c>
      <c r="CE179" s="1">
        <f>Table1[[#This Row],[86,6 км_]]-Table1[[#Totals],[86,6 км_]]</f>
        <v>3.4409722222222244E-2</v>
      </c>
      <c r="CF179" s="1">
        <f>Table1[[#This Row],[90 км_]]-Table1[[#Totals],[90 км_]]</f>
        <v>3.5543981481481468E-2</v>
      </c>
      <c r="CG179" s="1">
        <f>Table1[[#This Row],[T2]]-Table1[[#Totals],[T2]]</f>
        <v>3.5775462962962953E-2</v>
      </c>
      <c r="CH179" s="1">
        <f>Table1[[#This Row],[1 км_]]-Table1[[#Totals],[1 км_]]</f>
        <v>3.7326388888888895E-2</v>
      </c>
      <c r="CI179" s="1">
        <f>Table1[[#This Row],[3,5 км_]]-Table1[[#Totals],[3,5 км_]]</f>
        <v>4.2187500000000003E-2</v>
      </c>
      <c r="CJ179" s="1">
        <f>Table1[[#This Row],[6 км_]]-Table1[[#Totals],[6 км_]]</f>
        <v>4.597222222222222E-2</v>
      </c>
      <c r="CK179" s="1">
        <f>Table1[[#This Row],[8,5 км_]]-Table1[[#Totals],[8,5 км_]]</f>
        <v>4.9780092592592584E-2</v>
      </c>
      <c r="CL179" s="1">
        <f>Table1[[#This Row],[10,5 км_]]-Table1[[#Totals],[10,5 км_]]</f>
        <v>5.2511574074074058E-2</v>
      </c>
      <c r="CM179" s="1">
        <f>Table1[[#This Row],[11,5 км_]]-Table1[[#Totals],[11,5 км_]]</f>
        <v>5.4965277777777766E-2</v>
      </c>
      <c r="CN179" s="1">
        <f>Table1[[#This Row],[14 км_]]-Table1[[#Totals],[14 км_]]</f>
        <v>6.1724537037037036E-2</v>
      </c>
      <c r="CO179" s="1">
        <f>Table1[[#This Row],[16,5 км_]]-Table1[[#Totals],[16,5 км_]]</f>
        <v>6.777777777777777E-2</v>
      </c>
      <c r="CP179" s="1">
        <f>Table1[[#This Row],[19 км_]]-Table1[[#Totals],[19 км_]]</f>
        <v>7.2951388888888885E-2</v>
      </c>
      <c r="CQ179" s="1">
        <f>Table1[[#This Row],[21,1 км_]]-Table1[[#Totals],[21,1 км_]]</f>
        <v>7.6701388888888861E-2</v>
      </c>
    </row>
    <row r="180" spans="1:95" x14ac:dyDescent="0.2">
      <c r="A180">
        <v>179</v>
      </c>
      <c r="B180">
        <v>158</v>
      </c>
      <c r="C180" t="s">
        <v>319</v>
      </c>
      <c r="D180" t="s">
        <v>134</v>
      </c>
      <c r="E180">
        <v>38</v>
      </c>
      <c r="F180" t="s">
        <v>41</v>
      </c>
      <c r="G180" t="s">
        <v>50</v>
      </c>
      <c r="H180" t="s">
        <v>62</v>
      </c>
      <c r="I180" s="1">
        <v>3.6539351851851851E-2</v>
      </c>
      <c r="J180" s="1">
        <v>3.8599537037037036E-2</v>
      </c>
      <c r="K180" s="1">
        <v>2.0949074074074075E-2</v>
      </c>
      <c r="L180" s="1">
        <f>SUM(Table1[[#This Row],[T1]],Table1[[#This Row],[16 км]])</f>
        <v>5.9548611111111108E-2</v>
      </c>
      <c r="M180" s="1">
        <v>2.3958333333333331E-2</v>
      </c>
      <c r="N180" s="1">
        <f>SUM(Table1[[#This Row],[T1]],Table1[[#This Row],[18,5 км]])</f>
        <v>6.2557870370370361E-2</v>
      </c>
      <c r="O180" s="1">
        <v>2.9560185185185189E-2</v>
      </c>
      <c r="P180" s="1">
        <f>SUM(Table1[[#This Row],[T1]],Table1[[#This Row],[22,7 км]])</f>
        <v>6.8159722222222219E-2</v>
      </c>
      <c r="Q180" s="1">
        <v>5.185185185185185E-2</v>
      </c>
      <c r="R180" s="1">
        <f>SUM(Table1[[#This Row],[T1]],Table1[[#This Row],[38,7 км]])</f>
        <v>9.0451388888888887E-2</v>
      </c>
      <c r="S180" s="1">
        <v>5.486111111111111E-2</v>
      </c>
      <c r="T180" s="1">
        <f>SUM(Table1[[#This Row],[T1]],Table1[[#This Row],[41,2 км]])</f>
        <v>9.346064814814814E-2</v>
      </c>
      <c r="U180" s="1">
        <v>6.0034722222222225E-2</v>
      </c>
      <c r="V180" s="1">
        <f>SUM(Table1[[#This Row],[T1]],Table1[[#This Row],[45,4 км]])</f>
        <v>9.8634259259259255E-2</v>
      </c>
      <c r="W180" s="1">
        <v>6.322916666666667E-2</v>
      </c>
      <c r="X180" s="1">
        <f>SUM(Table1[[#This Row],[T1]],Table1[[#This Row],[48,2 км]])</f>
        <v>0.1018287037037037</v>
      </c>
      <c r="Y180" s="1">
        <v>6.8321759259259263E-2</v>
      </c>
      <c r="Z180" s="1">
        <f>SUM(Table1[[#This Row],[T1]],Table1[[#This Row],[52,2 км]])</f>
        <v>0.10692129629629629</v>
      </c>
      <c r="AA180" s="1">
        <v>8.1516203703703702E-2</v>
      </c>
      <c r="AB180" s="1">
        <f>SUM(Table1[[#This Row],[T1]],Table1[[#This Row],[61,4 км]])</f>
        <v>0.12011574074074075</v>
      </c>
      <c r="AC180" s="1">
        <v>8.44212962962963E-2</v>
      </c>
      <c r="AD180" s="1">
        <f>SUM(Table1[[#This Row],[T1]],Table1[[#This Row],[63,9 км]])</f>
        <v>0.12302083333333333</v>
      </c>
      <c r="AE180" s="1">
        <v>8.9895833333333341E-2</v>
      </c>
      <c r="AF180" s="1">
        <f>SUM(Table1[[#This Row],[T1]],Table1[[#This Row],[68,1 км]])</f>
        <v>0.12849537037037037</v>
      </c>
      <c r="AG180" s="1">
        <v>9.3379629629629632E-2</v>
      </c>
      <c r="AH180" s="1">
        <f>SUM(Table1[[#This Row],[T1]],Table1[[#This Row],[70,9 км]])</f>
        <v>0.13197916666666668</v>
      </c>
      <c r="AI180" s="1">
        <v>9.8391203703703703E-2</v>
      </c>
      <c r="AJ180" s="1">
        <f>SUM(Table1[[#This Row],[T1]],Table1[[#This Row],[74,9 км]])</f>
        <v>0.13699074074074075</v>
      </c>
      <c r="AK180" s="1">
        <v>0.11189814814814815</v>
      </c>
      <c r="AL180" s="1">
        <f>SUM(Table1[[#This Row],[T1]],Table1[[#This Row],[84,1 км]])</f>
        <v>0.15049768518518519</v>
      </c>
      <c r="AM180" s="1">
        <v>0.11503472222222222</v>
      </c>
      <c r="AN180" s="1">
        <f>SUM(Table1[[#This Row],[T1]],Table1[[#This Row],[86,6 км]])</f>
        <v>0.15363425925925925</v>
      </c>
      <c r="AO180" s="1">
        <v>0.11871527777777778</v>
      </c>
      <c r="AP180" s="1">
        <f>SUM(Table1[[#This Row],[T1]],Table1[[#This Row],[90 км]])</f>
        <v>0.15731481481481482</v>
      </c>
      <c r="AQ180" s="1">
        <v>0.15731481481481482</v>
      </c>
      <c r="AR180" s="1">
        <v>0.1587847222222222</v>
      </c>
      <c r="AS180" s="1">
        <v>4.5486111111111109E-3</v>
      </c>
      <c r="AT180" s="1">
        <f>SUM(Table1[[#This Row],[T2]],Table1[[#This Row],[1 км]])</f>
        <v>0.1633333333333333</v>
      </c>
      <c r="AU180" s="1">
        <v>1.5347222222222222E-2</v>
      </c>
      <c r="AV180" s="1">
        <f>SUM(Table1[[#This Row],[T2]],Table1[[#This Row],[3,5 км]])</f>
        <v>0.17413194444444444</v>
      </c>
      <c r="AW180" s="1">
        <v>2.3182870370370371E-2</v>
      </c>
      <c r="AX180" s="1">
        <f>SUM(Table1[[#This Row],[T2]],Table1[[#This Row],[6 км]])</f>
        <v>0.18196759259259257</v>
      </c>
      <c r="AY180" s="1">
        <v>3.2199074074074074E-2</v>
      </c>
      <c r="AZ180" s="1">
        <f>SUM(Table1[[#This Row],[T2]],Table1[[#This Row],[8,5 км]])</f>
        <v>0.19098379629629628</v>
      </c>
      <c r="BA180" s="1">
        <v>3.8958333333333338E-2</v>
      </c>
      <c r="BB180" s="1">
        <f>SUM(Table1[[#This Row],[T2]],Table1[[#This Row],[10,5 км]])</f>
        <v>0.19774305555555555</v>
      </c>
      <c r="BC180" s="1">
        <v>4.4259259259259255E-2</v>
      </c>
      <c r="BD180" s="1">
        <f>SUM(Table1[[#This Row],[T2]],Table1[[#This Row],[11,5 км]])</f>
        <v>0.20304398148148145</v>
      </c>
      <c r="BE180" s="1">
        <v>5.7256944444444437E-2</v>
      </c>
      <c r="BF180" s="1">
        <f>SUM(Table1[[#This Row],[T2]],Table1[[#This Row],[14 км]])</f>
        <v>0.21604166666666663</v>
      </c>
      <c r="BG180" s="1">
        <v>6.6481481481481489E-2</v>
      </c>
      <c r="BH180" s="1">
        <f>SUM(Table1[[#This Row],[T2]],Table1[[#This Row],[16,5 км]])</f>
        <v>0.2252662037037037</v>
      </c>
      <c r="BI180" s="1">
        <v>7.615740740740741E-2</v>
      </c>
      <c r="BJ180" s="1">
        <f>SUM(Table1[[#This Row],[T2]],Table1[[#This Row],[19 км]])</f>
        <v>0.23494212962962963</v>
      </c>
      <c r="BK180" s="1">
        <v>8.335648148148149E-2</v>
      </c>
      <c r="BL180" s="1">
        <f>SUM(Table1[[#This Row],[T2]],Table1[[#This Row],[Финиш]])</f>
        <v>0.24214120370370368</v>
      </c>
      <c r="BM180" s="1">
        <v>0.24215277777777777</v>
      </c>
      <c r="BN180" s="1">
        <v>0</v>
      </c>
      <c r="BO180" s="1">
        <f>Table1[[#This Row],[Плавание]]-Table1[[#Totals],[Плавание]]</f>
        <v>1.8935185185185183E-2</v>
      </c>
      <c r="BP180" s="1">
        <f>Table1[[#This Row],[T1]]-Table1[[#Totals],[T1]]</f>
        <v>1.9942129629629629E-2</v>
      </c>
      <c r="BQ180" s="1">
        <f>Table1[[#This Row],[16 км_]]-Table1[[#Totals],[16 км_]]</f>
        <v>2.3981481481481479E-2</v>
      </c>
      <c r="BR180" s="1">
        <f>Table1[[#This Row],[18,5 км_]]-Table1[[#Totals],[18,5 км_]]</f>
        <v>2.4641203703703693E-2</v>
      </c>
      <c r="BS180" s="1">
        <f>Table1[[#This Row],[22,7 км_]]-Table1[[#Totals],[22,7 км_]]</f>
        <v>2.6122685185185179E-2</v>
      </c>
      <c r="BT180" s="1">
        <f>Table1[[#This Row],[38,7 км_]]-Table1[[#Totals],[38,7 км_]]</f>
        <v>3.186342592592592E-2</v>
      </c>
      <c r="BU180" s="1">
        <f>Table1[[#This Row],[41,2 км_]]-Table1[[#Totals],[41,2 км_]]</f>
        <v>3.2511574074074068E-2</v>
      </c>
      <c r="BV180" s="1">
        <f>Table1[[#This Row],[45,4 км_]]-Table1[[#Totals],[45,4 км_]]</f>
        <v>3.3472222222222223E-2</v>
      </c>
      <c r="BW180" s="1">
        <f>Table1[[#This Row],[48,2 км_]]-Table1[[#Totals],[48,2 км_]]</f>
        <v>3.3981481481481474E-2</v>
      </c>
      <c r="BX180" s="1">
        <f>Table1[[#This Row],[52,2 км_]]-Table1[[#Totals],[52,2 км_]]</f>
        <v>3.5104166666666659E-2</v>
      </c>
      <c r="BY180" s="1">
        <f>Table1[[#This Row],[61,4 км_]]-Table1[[#Totals],[61,4 км_]]</f>
        <v>3.8344907407407397E-2</v>
      </c>
      <c r="BZ180" s="1">
        <f>Table1[[#This Row],[63,9 км_]]-Table1[[#Totals],[63,9 км_]]</f>
        <v>3.8854166666666662E-2</v>
      </c>
      <c r="CA180" s="1">
        <f>Table1[[#This Row],[68,1 км_]]-Table1[[#Totals],[68,1 км_]]</f>
        <v>3.9907407407407419E-2</v>
      </c>
      <c r="CB180" s="1">
        <f>Table1[[#This Row],[70,9 км_]]-Table1[[#Totals],[70,9 км_]]</f>
        <v>4.0509259259259273E-2</v>
      </c>
      <c r="CC180" s="1">
        <f>Table1[[#This Row],[74,9 км_]]-Table1[[#Totals],[74,9 км_]]</f>
        <v>4.1284722222222237E-2</v>
      </c>
      <c r="CD180" s="1">
        <f>Table1[[#This Row],[84,1 км_]]-Table1[[#Totals],[84,1 км_]]</f>
        <v>4.4178240740740754E-2</v>
      </c>
      <c r="CE180" s="1">
        <f>Table1[[#This Row],[86,6 км_]]-Table1[[#Totals],[86,6 км_]]</f>
        <v>4.4988425925925918E-2</v>
      </c>
      <c r="CF180" s="1">
        <f>Table1[[#This Row],[90 км_]]-Table1[[#Totals],[90 км_]]</f>
        <v>4.5960648148148153E-2</v>
      </c>
      <c r="CG180" s="1">
        <f>Table1[[#This Row],[T2]]-Table1[[#Totals],[T2]]</f>
        <v>4.6238425925925905E-2</v>
      </c>
      <c r="CH180" s="1">
        <f>Table1[[#This Row],[1 км_]]-Table1[[#Totals],[1 км_]]</f>
        <v>4.7476851851851826E-2</v>
      </c>
      <c r="CI180" s="1">
        <f>Table1[[#This Row],[3,5 км_]]-Table1[[#Totals],[3,5 км_]]</f>
        <v>5.0659722222222217E-2</v>
      </c>
      <c r="CJ180" s="1">
        <f>Table1[[#This Row],[6 км_]]-Table1[[#Totals],[6 км_]]</f>
        <v>5.3252314814814794E-2</v>
      </c>
      <c r="CK180" s="1">
        <f>Table1[[#This Row],[8,5 км_]]-Table1[[#Totals],[8,5 км_]]</f>
        <v>5.6574074074074054E-2</v>
      </c>
      <c r="CL180" s="1">
        <f>Table1[[#This Row],[10,5 км_]]-Table1[[#Totals],[10,5 км_]]</f>
        <v>5.9363425925925917E-2</v>
      </c>
      <c r="CM180" s="1">
        <f>Table1[[#This Row],[11,5 км_]]-Table1[[#Totals],[11,5 км_]]</f>
        <v>6.1273148148148104E-2</v>
      </c>
      <c r="CN180" s="1">
        <f>Table1[[#This Row],[14 км_]]-Table1[[#Totals],[14 км_]]</f>
        <v>6.6562499999999969E-2</v>
      </c>
      <c r="CO180" s="1">
        <f>Table1[[#This Row],[16,5 км_]]-Table1[[#Totals],[16,5 км_]]</f>
        <v>7.0266203703703706E-2</v>
      </c>
      <c r="CP180" s="1">
        <f>Table1[[#This Row],[19 км_]]-Table1[[#Totals],[19 км_]]</f>
        <v>7.3946759259259254E-2</v>
      </c>
      <c r="CQ180" s="1">
        <f>Table1[[#This Row],[21,1 км_]]-Table1[[#Totals],[21,1 км_]]</f>
        <v>7.6805555555555516E-2</v>
      </c>
    </row>
    <row r="181" spans="1:95" x14ac:dyDescent="0.2">
      <c r="A181">
        <v>180</v>
      </c>
      <c r="B181">
        <v>95</v>
      </c>
      <c r="C181" t="s">
        <v>311</v>
      </c>
      <c r="D181" t="s">
        <v>69</v>
      </c>
      <c r="E181">
        <v>45</v>
      </c>
      <c r="F181" t="s">
        <v>46</v>
      </c>
      <c r="G181" t="s">
        <v>320</v>
      </c>
      <c r="H181" t="s">
        <v>103</v>
      </c>
      <c r="I181" s="1">
        <v>2.8923611111111108E-2</v>
      </c>
      <c r="J181" s="1">
        <v>3.4699074074074077E-2</v>
      </c>
      <c r="K181" s="1">
        <v>2.2673611111111113E-2</v>
      </c>
      <c r="L181" s="1">
        <f>SUM(Table1[[#This Row],[T1]],Table1[[#This Row],[16 км]])</f>
        <v>5.7372685185185193E-2</v>
      </c>
      <c r="M181" s="1">
        <v>2.5763888888888892E-2</v>
      </c>
      <c r="N181" s="1">
        <f>SUM(Table1[[#This Row],[T1]],Table1[[#This Row],[18,5 км]])</f>
        <v>6.0462962962962968E-2</v>
      </c>
      <c r="O181" s="1">
        <v>3.1099537037037037E-2</v>
      </c>
      <c r="P181" s="1">
        <f>SUM(Table1[[#This Row],[T1]],Table1[[#This Row],[22,7 км]])</f>
        <v>6.5798611111111113E-2</v>
      </c>
      <c r="Q181" s="1">
        <v>5.2673611111111109E-2</v>
      </c>
      <c r="R181" s="1">
        <f>SUM(Table1[[#This Row],[T1]],Table1[[#This Row],[38,7 км]])</f>
        <v>8.7372685185185178E-2</v>
      </c>
      <c r="S181" s="1">
        <v>5.5729166666666663E-2</v>
      </c>
      <c r="T181" s="1">
        <f>SUM(Table1[[#This Row],[T1]],Table1[[#This Row],[41,2 км]])</f>
        <v>9.042824074074074E-2</v>
      </c>
      <c r="U181" s="1">
        <v>6.1192129629629631E-2</v>
      </c>
      <c r="V181" s="1">
        <f>SUM(Table1[[#This Row],[T1]],Table1[[#This Row],[45,4 км]])</f>
        <v>9.5891203703703715E-2</v>
      </c>
      <c r="W181" s="1">
        <v>6.4826388888888892E-2</v>
      </c>
      <c r="X181" s="1">
        <f>SUM(Table1[[#This Row],[T1]],Table1[[#This Row],[48,2 км]])</f>
        <v>9.9525462962962968E-2</v>
      </c>
      <c r="Y181" s="1">
        <v>7.0046296296296287E-2</v>
      </c>
      <c r="Z181" s="1">
        <f>SUM(Table1[[#This Row],[T1]],Table1[[#This Row],[52,2 км]])</f>
        <v>0.10474537037037036</v>
      </c>
      <c r="AA181" s="1">
        <v>8.3773148148148138E-2</v>
      </c>
      <c r="AB181" s="1">
        <f>SUM(Table1[[#This Row],[T1]],Table1[[#This Row],[61,4 км]])</f>
        <v>0.11847222222222221</v>
      </c>
      <c r="AC181" s="1">
        <v>8.6932870370370383E-2</v>
      </c>
      <c r="AD181" s="1">
        <f>SUM(Table1[[#This Row],[T1]],Table1[[#This Row],[63,9 км]])</f>
        <v>0.12163194444444446</v>
      </c>
      <c r="AE181" s="1">
        <v>9.2592592592592601E-2</v>
      </c>
      <c r="AF181" s="1">
        <f>SUM(Table1[[#This Row],[T1]],Table1[[#This Row],[68,1 км]])</f>
        <v>0.12729166666666669</v>
      </c>
      <c r="AG181" s="1">
        <v>9.6354166666666671E-2</v>
      </c>
      <c r="AH181" s="1">
        <f>SUM(Table1[[#This Row],[T1]],Table1[[#This Row],[70,9 км]])</f>
        <v>0.13105324074074076</v>
      </c>
      <c r="AI181" s="1">
        <v>0.10166666666666667</v>
      </c>
      <c r="AJ181" s="1">
        <f>SUM(Table1[[#This Row],[T1]],Table1[[#This Row],[74,9 км]])</f>
        <v>0.13636574074074076</v>
      </c>
      <c r="AK181" s="1">
        <v>0.11557870370370371</v>
      </c>
      <c r="AL181" s="1">
        <f>SUM(Table1[[#This Row],[T1]],Table1[[#This Row],[84,1 км]])</f>
        <v>0.15027777777777779</v>
      </c>
      <c r="AM181" s="1">
        <v>0.11879629629629629</v>
      </c>
      <c r="AN181" s="1">
        <f>SUM(Table1[[#This Row],[T1]],Table1[[#This Row],[86,6 км]])</f>
        <v>0.15349537037037037</v>
      </c>
      <c r="AO181" s="1">
        <v>0.12246527777777778</v>
      </c>
      <c r="AP181" s="1">
        <f>SUM(Table1[[#This Row],[T1]],Table1[[#This Row],[90 км]])</f>
        <v>0.15716435185185185</v>
      </c>
      <c r="AQ181" s="1">
        <v>0.15716435185185185</v>
      </c>
      <c r="AR181" s="1">
        <v>0.16030092592592593</v>
      </c>
      <c r="AS181" s="1">
        <v>4.9768518518518521E-3</v>
      </c>
      <c r="AT181" s="1">
        <f>SUM(Table1[[#This Row],[T2]],Table1[[#This Row],[1 км]])</f>
        <v>0.16527777777777777</v>
      </c>
      <c r="AU181" s="1">
        <v>1.6643518518518519E-2</v>
      </c>
      <c r="AV181" s="1">
        <f>SUM(Table1[[#This Row],[T2]],Table1[[#This Row],[3,5 км]])</f>
        <v>0.17694444444444446</v>
      </c>
      <c r="AW181" s="1">
        <v>2.4872685185185189E-2</v>
      </c>
      <c r="AX181" s="1">
        <f>SUM(Table1[[#This Row],[T2]],Table1[[#This Row],[6 км]])</f>
        <v>0.18517361111111111</v>
      </c>
      <c r="AY181" s="1">
        <v>3.3796296296296297E-2</v>
      </c>
      <c r="AZ181" s="1">
        <f>SUM(Table1[[#This Row],[T2]],Table1[[#This Row],[8,5 км]])</f>
        <v>0.19409722222222223</v>
      </c>
      <c r="BA181" s="1">
        <v>3.9791666666666663E-2</v>
      </c>
      <c r="BB181" s="1">
        <f>SUM(Table1[[#This Row],[T2]],Table1[[#This Row],[10,5 км]])</f>
        <v>0.2000925925925926</v>
      </c>
      <c r="BC181" s="1">
        <v>4.5023148148148145E-2</v>
      </c>
      <c r="BD181" s="1">
        <f>SUM(Table1[[#This Row],[T2]],Table1[[#This Row],[11,5 км]])</f>
        <v>0.20532407407407408</v>
      </c>
      <c r="BE181" s="1">
        <v>5.710648148148148E-2</v>
      </c>
      <c r="BF181" s="1">
        <f>SUM(Table1[[#This Row],[T2]],Table1[[#This Row],[14 км]])</f>
        <v>0.21740740740740741</v>
      </c>
      <c r="BG181" s="1">
        <v>6.6076388888888893E-2</v>
      </c>
      <c r="BH181" s="1">
        <f>SUM(Table1[[#This Row],[T2]],Table1[[#This Row],[16,5 км]])</f>
        <v>0.22637731481481482</v>
      </c>
      <c r="BI181" s="1">
        <v>7.5231481481481483E-2</v>
      </c>
      <c r="BJ181" s="1">
        <f>SUM(Table1[[#This Row],[T2]],Table1[[#This Row],[19 км]])</f>
        <v>0.23553240740740741</v>
      </c>
      <c r="BK181" s="1">
        <v>8.1909722222222217E-2</v>
      </c>
      <c r="BL181" s="1">
        <f>SUM(Table1[[#This Row],[T2]],Table1[[#This Row],[Финиш]])</f>
        <v>0.24221064814814813</v>
      </c>
      <c r="BM181" s="1">
        <v>0.24221064814814816</v>
      </c>
      <c r="BN181" s="1">
        <v>0</v>
      </c>
      <c r="BO181" s="1">
        <f>Table1[[#This Row],[Плавание]]-Table1[[#Totals],[Плавание]]</f>
        <v>1.1319444444444441E-2</v>
      </c>
      <c r="BP181" s="1">
        <f>Table1[[#This Row],[T1]]-Table1[[#Totals],[T1]]</f>
        <v>1.6041666666666669E-2</v>
      </c>
      <c r="BQ181" s="1">
        <f>Table1[[#This Row],[16 км_]]-Table1[[#Totals],[16 км_]]</f>
        <v>2.1805555555555564E-2</v>
      </c>
      <c r="BR181" s="1">
        <f>Table1[[#This Row],[18,5 км_]]-Table1[[#Totals],[18,5 км_]]</f>
        <v>2.25462962962963E-2</v>
      </c>
      <c r="BS181" s="1">
        <f>Table1[[#This Row],[22,7 км_]]-Table1[[#Totals],[22,7 км_]]</f>
        <v>2.3761574074074074E-2</v>
      </c>
      <c r="BT181" s="1">
        <f>Table1[[#This Row],[38,7 км_]]-Table1[[#Totals],[38,7 км_]]</f>
        <v>2.8784722222222212E-2</v>
      </c>
      <c r="BU181" s="1">
        <f>Table1[[#This Row],[41,2 км_]]-Table1[[#Totals],[41,2 км_]]</f>
        <v>2.9479166666666667E-2</v>
      </c>
      <c r="BV181" s="1">
        <f>Table1[[#This Row],[45,4 км_]]-Table1[[#Totals],[45,4 км_]]</f>
        <v>3.0729166666666682E-2</v>
      </c>
      <c r="BW181" s="1">
        <f>Table1[[#This Row],[48,2 км_]]-Table1[[#Totals],[48,2 км_]]</f>
        <v>3.1678240740740743E-2</v>
      </c>
      <c r="BX181" s="1">
        <f>Table1[[#This Row],[52,2 км_]]-Table1[[#Totals],[52,2 км_]]</f>
        <v>3.292824074074073E-2</v>
      </c>
      <c r="BY181" s="1">
        <f>Table1[[#This Row],[61,4 км_]]-Table1[[#Totals],[61,4 км_]]</f>
        <v>3.6701388888888867E-2</v>
      </c>
      <c r="BZ181" s="1">
        <f>Table1[[#This Row],[63,9 км_]]-Table1[[#Totals],[63,9 км_]]</f>
        <v>3.7465277777777792E-2</v>
      </c>
      <c r="CA181" s="1">
        <f>Table1[[#This Row],[68,1 км_]]-Table1[[#Totals],[68,1 км_]]</f>
        <v>3.870370370370374E-2</v>
      </c>
      <c r="CB181" s="1">
        <f>Table1[[#This Row],[70,9 км_]]-Table1[[#Totals],[70,9 км_]]</f>
        <v>3.9583333333333359E-2</v>
      </c>
      <c r="CC181" s="1">
        <f>Table1[[#This Row],[74,9 км_]]-Table1[[#Totals],[74,9 км_]]</f>
        <v>4.065972222222225E-2</v>
      </c>
      <c r="CD181" s="1">
        <f>Table1[[#This Row],[84,1 км_]]-Table1[[#Totals],[84,1 км_]]</f>
        <v>4.3958333333333349E-2</v>
      </c>
      <c r="CE181" s="1">
        <f>Table1[[#This Row],[86,6 км_]]-Table1[[#Totals],[86,6 км_]]</f>
        <v>4.4849537037037035E-2</v>
      </c>
      <c r="CF181" s="1">
        <f>Table1[[#This Row],[90 км_]]-Table1[[#Totals],[90 км_]]</f>
        <v>4.5810185185185176E-2</v>
      </c>
      <c r="CG181" s="1">
        <f>Table1[[#This Row],[T2]]-Table1[[#Totals],[T2]]</f>
        <v>4.7754629629629633E-2</v>
      </c>
      <c r="CH181" s="1">
        <f>Table1[[#This Row],[1 км_]]-Table1[[#Totals],[1 км_]]</f>
        <v>4.9421296296296297E-2</v>
      </c>
      <c r="CI181" s="1">
        <f>Table1[[#This Row],[3,5 км_]]-Table1[[#Totals],[3,5 км_]]</f>
        <v>5.347222222222224E-2</v>
      </c>
      <c r="CJ181" s="1">
        <f>Table1[[#This Row],[6 км_]]-Table1[[#Totals],[6 км_]]</f>
        <v>5.6458333333333333E-2</v>
      </c>
      <c r="CK181" s="1">
        <f>Table1[[#This Row],[8,5 км_]]-Table1[[#Totals],[8,5 км_]]</f>
        <v>5.9687500000000004E-2</v>
      </c>
      <c r="CL181" s="1">
        <f>Table1[[#This Row],[10,5 км_]]-Table1[[#Totals],[10,5 км_]]</f>
        <v>6.1712962962962969E-2</v>
      </c>
      <c r="CM181" s="1">
        <f>Table1[[#This Row],[11,5 км_]]-Table1[[#Totals],[11,5 км_]]</f>
        <v>6.355324074074073E-2</v>
      </c>
      <c r="CN181" s="1">
        <f>Table1[[#This Row],[14 км_]]-Table1[[#Totals],[14 км_]]</f>
        <v>6.7928240740740747E-2</v>
      </c>
      <c r="CO181" s="1">
        <f>Table1[[#This Row],[16,5 км_]]-Table1[[#Totals],[16,5 км_]]</f>
        <v>7.1377314814814824E-2</v>
      </c>
      <c r="CP181" s="1">
        <f>Table1[[#This Row],[19 км_]]-Table1[[#Totals],[19 км_]]</f>
        <v>7.4537037037037041E-2</v>
      </c>
      <c r="CQ181" s="1">
        <f>Table1[[#This Row],[21,1 км_]]-Table1[[#Totals],[21,1 км_]]</f>
        <v>7.6874999999999971E-2</v>
      </c>
    </row>
    <row r="182" spans="1:95" x14ac:dyDescent="0.2">
      <c r="A182">
        <v>181</v>
      </c>
      <c r="B182">
        <v>129</v>
      </c>
      <c r="C182" t="s">
        <v>321</v>
      </c>
      <c r="D182" t="s">
        <v>88</v>
      </c>
      <c r="E182">
        <v>40</v>
      </c>
      <c r="F182" t="s">
        <v>41</v>
      </c>
      <c r="G182" t="s">
        <v>53</v>
      </c>
      <c r="H182" t="s">
        <v>54</v>
      </c>
      <c r="I182" s="1">
        <v>2.8391203703703707E-2</v>
      </c>
      <c r="J182" s="1">
        <v>3.1041666666666665E-2</v>
      </c>
      <c r="K182" s="1">
        <v>2.1331018518518517E-2</v>
      </c>
      <c r="L182" s="1">
        <f>SUM(Table1[[#This Row],[T1]],Table1[[#This Row],[16 км]])</f>
        <v>5.2372685185185182E-2</v>
      </c>
      <c r="M182" s="1">
        <v>2.4363425925925927E-2</v>
      </c>
      <c r="N182" s="1">
        <f>SUM(Table1[[#This Row],[T1]],Table1[[#This Row],[18,5 км]])</f>
        <v>5.5405092592592589E-2</v>
      </c>
      <c r="O182" s="1">
        <v>2.9675925925925925E-2</v>
      </c>
      <c r="P182" s="1">
        <f>SUM(Table1[[#This Row],[T1]],Table1[[#This Row],[22,7 км]])</f>
        <v>6.0717592592592587E-2</v>
      </c>
      <c r="Q182" s="1">
        <v>5.1770833333333328E-2</v>
      </c>
      <c r="R182" s="1">
        <f>SUM(Table1[[#This Row],[T1]],Table1[[#This Row],[38,7 км]])</f>
        <v>8.2812499999999997E-2</v>
      </c>
      <c r="S182" s="1">
        <v>5.4756944444444448E-2</v>
      </c>
      <c r="T182" s="1">
        <f>SUM(Table1[[#This Row],[T1]],Table1[[#This Row],[41,2 км]])</f>
        <v>8.5798611111111117E-2</v>
      </c>
      <c r="U182" s="1">
        <v>6.0381944444444446E-2</v>
      </c>
      <c r="V182" s="1">
        <f>SUM(Table1[[#This Row],[T1]],Table1[[#This Row],[45,4 км]])</f>
        <v>9.1423611111111108E-2</v>
      </c>
      <c r="W182" s="1">
        <v>6.4074074074074075E-2</v>
      </c>
      <c r="X182" s="1">
        <f>SUM(Table1[[#This Row],[T1]],Table1[[#This Row],[48,2 км]])</f>
        <v>9.5115740740740737E-2</v>
      </c>
      <c r="Y182" s="1">
        <v>6.9537037037037036E-2</v>
      </c>
      <c r="Z182" s="1">
        <f>SUM(Table1[[#This Row],[T1]],Table1[[#This Row],[52,2 км]])</f>
        <v>0.1005787037037037</v>
      </c>
      <c r="AA182" s="1">
        <v>8.3460648148148145E-2</v>
      </c>
      <c r="AB182" s="1">
        <f>SUM(Table1[[#This Row],[T1]],Table1[[#This Row],[61,4 км]])</f>
        <v>0.11450231481481481</v>
      </c>
      <c r="AC182" s="1">
        <v>8.6597222222222214E-2</v>
      </c>
      <c r="AD182" s="1">
        <f>SUM(Table1[[#This Row],[T1]],Table1[[#This Row],[63,9 км]])</f>
        <v>0.11763888888888888</v>
      </c>
      <c r="AE182" s="1">
        <v>9.2384259259259263E-2</v>
      </c>
      <c r="AF182" s="1">
        <f>SUM(Table1[[#This Row],[T1]],Table1[[#This Row],[68,1 км]])</f>
        <v>0.12342592592592593</v>
      </c>
      <c r="AG182" s="1">
        <v>9.6168981481481494E-2</v>
      </c>
      <c r="AH182" s="1">
        <f>SUM(Table1[[#This Row],[T1]],Table1[[#This Row],[70,9 км]])</f>
        <v>0.12721064814814817</v>
      </c>
      <c r="AI182" s="1">
        <v>0.10322916666666666</v>
      </c>
      <c r="AJ182" s="1">
        <f>SUM(Table1[[#This Row],[T1]],Table1[[#This Row],[74,9 км]])</f>
        <v>0.13427083333333334</v>
      </c>
      <c r="AK182" s="1">
        <v>0.11767361111111112</v>
      </c>
      <c r="AL182" s="1">
        <f>SUM(Table1[[#This Row],[T1]],Table1[[#This Row],[84,1 км]])</f>
        <v>0.14871527777777779</v>
      </c>
      <c r="AM182" s="1">
        <v>0.12101851851851853</v>
      </c>
      <c r="AN182" s="1">
        <f>SUM(Table1[[#This Row],[T1]],Table1[[#This Row],[86,6 км]])</f>
        <v>0.15206018518518519</v>
      </c>
      <c r="AO182" s="1">
        <v>0.12504629629629629</v>
      </c>
      <c r="AP182" s="1">
        <f>SUM(Table1[[#This Row],[T1]],Table1[[#This Row],[90 км]])</f>
        <v>0.15608796296296296</v>
      </c>
      <c r="AQ182" s="1">
        <v>0.15608796296296296</v>
      </c>
      <c r="AR182" s="1">
        <v>0.15841435185185185</v>
      </c>
      <c r="AS182" s="1">
        <v>4.8842592592592592E-3</v>
      </c>
      <c r="AT182" s="1">
        <f>SUM(Table1[[#This Row],[T2]],Table1[[#This Row],[1 км]])</f>
        <v>0.1632986111111111</v>
      </c>
      <c r="AU182" s="1">
        <v>1.7002314814814814E-2</v>
      </c>
      <c r="AV182" s="1">
        <f>SUM(Table1[[#This Row],[T2]],Table1[[#This Row],[3,5 км]])</f>
        <v>0.17541666666666667</v>
      </c>
      <c r="AW182" s="1">
        <v>2.5729166666666664E-2</v>
      </c>
      <c r="AX182" s="1">
        <f>SUM(Table1[[#This Row],[T2]],Table1[[#This Row],[6 км]])</f>
        <v>0.18414351851851851</v>
      </c>
      <c r="AY182" s="1">
        <v>3.5092592592592592E-2</v>
      </c>
      <c r="AZ182" s="1">
        <f>SUM(Table1[[#This Row],[T2]],Table1[[#This Row],[8,5 км]])</f>
        <v>0.19350694444444444</v>
      </c>
      <c r="BA182" s="1">
        <v>4.1597222222222223E-2</v>
      </c>
      <c r="BB182" s="1">
        <f>SUM(Table1[[#This Row],[T2]],Table1[[#This Row],[10,5 км]])</f>
        <v>0.20001157407407408</v>
      </c>
      <c r="BC182" s="1">
        <v>4.6967592592592589E-2</v>
      </c>
      <c r="BD182" s="1">
        <f>SUM(Table1[[#This Row],[T2]],Table1[[#This Row],[11,5 км]])</f>
        <v>0.20538194444444444</v>
      </c>
      <c r="BE182" s="1">
        <v>5.9398148148148144E-2</v>
      </c>
      <c r="BF182" s="1">
        <f>SUM(Table1[[#This Row],[T2]],Table1[[#This Row],[14 км]])</f>
        <v>0.21781249999999999</v>
      </c>
      <c r="BG182" s="1">
        <v>6.8194444444444446E-2</v>
      </c>
      <c r="BH182" s="1">
        <f>SUM(Table1[[#This Row],[T2]],Table1[[#This Row],[16,5 км]])</f>
        <v>0.22660879629629629</v>
      </c>
      <c r="BI182" s="1">
        <v>7.7638888888888882E-2</v>
      </c>
      <c r="BJ182" s="1">
        <f>SUM(Table1[[#This Row],[T2]],Table1[[#This Row],[19 км]])</f>
        <v>0.23605324074074074</v>
      </c>
      <c r="BK182" s="1">
        <v>8.4201388888888895E-2</v>
      </c>
      <c r="BL182" s="1">
        <f>SUM(Table1[[#This Row],[T2]],Table1[[#This Row],[Финиш]])</f>
        <v>0.24261574074074074</v>
      </c>
      <c r="BM182" s="1">
        <v>0.24261574074074074</v>
      </c>
      <c r="BN182" s="1">
        <v>0</v>
      </c>
      <c r="BO182" s="1">
        <f>Table1[[#This Row],[Плавание]]-Table1[[#Totals],[Плавание]]</f>
        <v>1.0787037037037039E-2</v>
      </c>
      <c r="BP182" s="1">
        <f>Table1[[#This Row],[T1]]-Table1[[#Totals],[T1]]</f>
        <v>1.2384259259259258E-2</v>
      </c>
      <c r="BQ182" s="1">
        <f>Table1[[#This Row],[16 км_]]-Table1[[#Totals],[16 км_]]</f>
        <v>1.6805555555555553E-2</v>
      </c>
      <c r="BR182" s="1">
        <f>Table1[[#This Row],[18,5 км_]]-Table1[[#Totals],[18,5 км_]]</f>
        <v>1.7488425925925921E-2</v>
      </c>
      <c r="BS182" s="1">
        <f>Table1[[#This Row],[22,7 км_]]-Table1[[#Totals],[22,7 км_]]</f>
        <v>1.8680555555555547E-2</v>
      </c>
      <c r="BT182" s="1">
        <f>Table1[[#This Row],[38,7 км_]]-Table1[[#Totals],[38,7 км_]]</f>
        <v>2.4224537037037031E-2</v>
      </c>
      <c r="BU182" s="1">
        <f>Table1[[#This Row],[41,2 км_]]-Table1[[#Totals],[41,2 км_]]</f>
        <v>2.4849537037037045E-2</v>
      </c>
      <c r="BV182" s="1">
        <f>Table1[[#This Row],[45,4 км_]]-Table1[[#Totals],[45,4 км_]]</f>
        <v>2.6261574074074076E-2</v>
      </c>
      <c r="BW182" s="1">
        <f>Table1[[#This Row],[48,2 км_]]-Table1[[#Totals],[48,2 км_]]</f>
        <v>2.7268518518518511E-2</v>
      </c>
      <c r="BX182" s="1">
        <f>Table1[[#This Row],[52,2 км_]]-Table1[[#Totals],[52,2 км_]]</f>
        <v>2.8761574074074064E-2</v>
      </c>
      <c r="BY182" s="1">
        <f>Table1[[#This Row],[61,4 км_]]-Table1[[#Totals],[61,4 км_]]</f>
        <v>3.2731481481481459E-2</v>
      </c>
      <c r="BZ182" s="1">
        <f>Table1[[#This Row],[63,9 км_]]-Table1[[#Totals],[63,9 км_]]</f>
        <v>3.3472222222222209E-2</v>
      </c>
      <c r="CA182" s="1">
        <f>Table1[[#This Row],[68,1 км_]]-Table1[[#Totals],[68,1 км_]]</f>
        <v>3.4837962962962973E-2</v>
      </c>
      <c r="CB182" s="1">
        <f>Table1[[#This Row],[70,9 км_]]-Table1[[#Totals],[70,9 км_]]</f>
        <v>3.5740740740740767E-2</v>
      </c>
      <c r="CC182" s="1">
        <f>Table1[[#This Row],[74,9 км_]]-Table1[[#Totals],[74,9 км_]]</f>
        <v>3.856481481481483E-2</v>
      </c>
      <c r="CD182" s="1">
        <f>Table1[[#This Row],[84,1 км_]]-Table1[[#Totals],[84,1 км_]]</f>
        <v>4.2395833333333355E-2</v>
      </c>
      <c r="CE182" s="1">
        <f>Table1[[#This Row],[86,6 км_]]-Table1[[#Totals],[86,6 км_]]</f>
        <v>4.3414351851851857E-2</v>
      </c>
      <c r="CF182" s="1">
        <f>Table1[[#This Row],[90 км_]]-Table1[[#Totals],[90 км_]]</f>
        <v>4.4733796296296285E-2</v>
      </c>
      <c r="CG182" s="1">
        <f>Table1[[#This Row],[T2]]-Table1[[#Totals],[T2]]</f>
        <v>4.5868055555555551E-2</v>
      </c>
      <c r="CH182" s="1">
        <f>Table1[[#This Row],[1 км_]]-Table1[[#Totals],[1 км_]]</f>
        <v>4.7442129629629626E-2</v>
      </c>
      <c r="CI182" s="1">
        <f>Table1[[#This Row],[3,5 км_]]-Table1[[#Totals],[3,5 км_]]</f>
        <v>5.1944444444444446E-2</v>
      </c>
      <c r="CJ182" s="1">
        <f>Table1[[#This Row],[6 км_]]-Table1[[#Totals],[6 км_]]</f>
        <v>5.5428240740740736E-2</v>
      </c>
      <c r="CK182" s="1">
        <f>Table1[[#This Row],[8,5 км_]]-Table1[[#Totals],[8,5 км_]]</f>
        <v>5.9097222222222218E-2</v>
      </c>
      <c r="CL182" s="1">
        <f>Table1[[#This Row],[10,5 км_]]-Table1[[#Totals],[10,5 км_]]</f>
        <v>6.1631944444444448E-2</v>
      </c>
      <c r="CM182" s="1">
        <f>Table1[[#This Row],[11,5 км_]]-Table1[[#Totals],[11,5 км_]]</f>
        <v>6.3611111111111091E-2</v>
      </c>
      <c r="CN182" s="1">
        <f>Table1[[#This Row],[14 км_]]-Table1[[#Totals],[14 км_]]</f>
        <v>6.8333333333333329E-2</v>
      </c>
      <c r="CO182" s="1">
        <f>Table1[[#This Row],[16,5 км_]]-Table1[[#Totals],[16,5 км_]]</f>
        <v>7.1608796296296295E-2</v>
      </c>
      <c r="CP182" s="1">
        <f>Table1[[#This Row],[19 км_]]-Table1[[#Totals],[19 км_]]</f>
        <v>7.5057870370370372E-2</v>
      </c>
      <c r="CQ182" s="1">
        <f>Table1[[#This Row],[21,1 км_]]-Table1[[#Totals],[21,1 км_]]</f>
        <v>7.7280092592592581E-2</v>
      </c>
    </row>
    <row r="183" spans="1:95" x14ac:dyDescent="0.2">
      <c r="A183">
        <v>182</v>
      </c>
      <c r="B183">
        <v>115</v>
      </c>
      <c r="C183" t="s">
        <v>322</v>
      </c>
      <c r="D183" t="s">
        <v>98</v>
      </c>
      <c r="E183">
        <v>36</v>
      </c>
      <c r="F183" t="s">
        <v>46</v>
      </c>
      <c r="G183" t="s">
        <v>53</v>
      </c>
      <c r="H183" t="s">
        <v>62</v>
      </c>
      <c r="I183" s="1">
        <v>3.3611111111111112E-2</v>
      </c>
      <c r="J183" s="1">
        <v>3.8796296296296294E-2</v>
      </c>
      <c r="K183" s="1">
        <v>1.9722222222222221E-2</v>
      </c>
      <c r="L183" s="1">
        <f>SUM(Table1[[#This Row],[T1]],Table1[[#This Row],[16 км]])</f>
        <v>5.8518518518518511E-2</v>
      </c>
      <c r="M183" s="1">
        <v>2.2650462962962966E-2</v>
      </c>
      <c r="N183" s="1">
        <f>SUM(Table1[[#This Row],[T1]],Table1[[#This Row],[18,5 км]])</f>
        <v>6.1446759259259257E-2</v>
      </c>
      <c r="O183" s="1">
        <v>2.7673611111111111E-2</v>
      </c>
      <c r="P183" s="1">
        <f>SUM(Table1[[#This Row],[T1]],Table1[[#This Row],[22,7 км]])</f>
        <v>6.6469907407407408E-2</v>
      </c>
      <c r="Q183" s="1">
        <v>4.7696759259259258E-2</v>
      </c>
      <c r="R183" s="1">
        <f>SUM(Table1[[#This Row],[T1]],Table1[[#This Row],[38,7 км]])</f>
        <v>8.6493055555555559E-2</v>
      </c>
      <c r="S183" s="1">
        <v>5.0567129629629635E-2</v>
      </c>
      <c r="T183" s="1">
        <f>SUM(Table1[[#This Row],[T1]],Table1[[#This Row],[41,2 км]])</f>
        <v>8.9363425925925929E-2</v>
      </c>
      <c r="U183" s="1">
        <v>5.5636574074074074E-2</v>
      </c>
      <c r="V183" s="1">
        <f>SUM(Table1[[#This Row],[T1]],Table1[[#This Row],[45,4 км]])</f>
        <v>9.4432870370370375E-2</v>
      </c>
      <c r="W183" s="1">
        <v>5.8923611111111107E-2</v>
      </c>
      <c r="X183" s="1">
        <f>SUM(Table1[[#This Row],[T1]],Table1[[#This Row],[48,2 км]])</f>
        <v>9.7719907407407408E-2</v>
      </c>
      <c r="Y183" s="1">
        <v>6.385416666666667E-2</v>
      </c>
      <c r="Z183" s="1">
        <f>SUM(Table1[[#This Row],[T1]],Table1[[#This Row],[52,2 км]])</f>
        <v>0.10265046296296296</v>
      </c>
      <c r="AA183" s="1">
        <v>7.5775462962962961E-2</v>
      </c>
      <c r="AB183" s="1">
        <f>SUM(Table1[[#This Row],[T1]],Table1[[#This Row],[61,4 км]])</f>
        <v>0.11457175925925925</v>
      </c>
      <c r="AC183" s="1">
        <v>7.8622685185185184E-2</v>
      </c>
      <c r="AD183" s="1">
        <f>SUM(Table1[[#This Row],[T1]],Table1[[#This Row],[63,9 км]])</f>
        <v>0.11741898148148147</v>
      </c>
      <c r="AE183" s="1">
        <v>8.3784722222222219E-2</v>
      </c>
      <c r="AF183" s="1">
        <f>SUM(Table1[[#This Row],[T1]],Table1[[#This Row],[68,1 км]])</f>
        <v>0.12258101851851852</v>
      </c>
      <c r="AG183" s="1">
        <v>8.7094907407407399E-2</v>
      </c>
      <c r="AH183" s="1">
        <f>SUM(Table1[[#This Row],[T1]],Table1[[#This Row],[70,9 км]])</f>
        <v>0.12589120370370369</v>
      </c>
      <c r="AI183" s="1">
        <v>9.1990740740740748E-2</v>
      </c>
      <c r="AJ183" s="1">
        <f>SUM(Table1[[#This Row],[T1]],Table1[[#This Row],[74,9 км]])</f>
        <v>0.13078703703703703</v>
      </c>
      <c r="AK183" s="1">
        <v>0.1044675925925926</v>
      </c>
      <c r="AL183" s="1">
        <f>SUM(Table1[[#This Row],[T1]],Table1[[#This Row],[84,1 км]])</f>
        <v>0.14326388888888889</v>
      </c>
      <c r="AM183" s="1">
        <v>0.10736111111111112</v>
      </c>
      <c r="AN183" s="1">
        <f>SUM(Table1[[#This Row],[T1]],Table1[[#This Row],[86,6 км]])</f>
        <v>0.1461574074074074</v>
      </c>
      <c r="AO183" s="1">
        <v>0.11078703703703703</v>
      </c>
      <c r="AP183" s="1">
        <f>SUM(Table1[[#This Row],[T1]],Table1[[#This Row],[90 км]])</f>
        <v>0.14958333333333332</v>
      </c>
      <c r="AQ183" s="1">
        <v>0.14958333333333332</v>
      </c>
      <c r="AR183" s="1">
        <v>0.15280092592592592</v>
      </c>
      <c r="AS183" s="1">
        <v>5.8333333333333336E-3</v>
      </c>
      <c r="AT183" s="1">
        <f>SUM(Table1[[#This Row],[T2]],Table1[[#This Row],[1 км]])</f>
        <v>0.15863425925925925</v>
      </c>
      <c r="AU183" s="1">
        <v>1.8587962962962962E-2</v>
      </c>
      <c r="AV183" s="1">
        <f>SUM(Table1[[#This Row],[T2]],Table1[[#This Row],[3,5 км]])</f>
        <v>0.1713888888888889</v>
      </c>
      <c r="AW183" s="1">
        <v>2.7407407407407408E-2</v>
      </c>
      <c r="AX183" s="1">
        <f>SUM(Table1[[#This Row],[T2]],Table1[[#This Row],[6 км]])</f>
        <v>0.18020833333333333</v>
      </c>
      <c r="AY183" s="1">
        <v>3.6851851851851851E-2</v>
      </c>
      <c r="AZ183" s="1">
        <f>SUM(Table1[[#This Row],[T2]],Table1[[#This Row],[8,5 км]])</f>
        <v>0.18965277777777778</v>
      </c>
      <c r="BA183" s="1">
        <v>4.3738425925925924E-2</v>
      </c>
      <c r="BB183" s="1">
        <f>SUM(Table1[[#This Row],[T2]],Table1[[#This Row],[10,5 км]])</f>
        <v>0.19653935185185184</v>
      </c>
      <c r="BC183" s="1">
        <v>5.2256944444444446E-2</v>
      </c>
      <c r="BD183" s="1">
        <f>SUM(Table1[[#This Row],[T2]],Table1[[#This Row],[11,5 км]])</f>
        <v>0.20505787037037038</v>
      </c>
      <c r="BE183" s="1">
        <v>6.5289351851851848E-2</v>
      </c>
      <c r="BF183" s="1">
        <f>SUM(Table1[[#This Row],[T2]],Table1[[#This Row],[14 км]])</f>
        <v>0.21809027777777779</v>
      </c>
      <c r="BG183" s="1">
        <v>7.4537037037037041E-2</v>
      </c>
      <c r="BH183" s="1">
        <f>SUM(Table1[[#This Row],[T2]],Table1[[#This Row],[16,5 км]])</f>
        <v>0.22733796296296296</v>
      </c>
      <c r="BI183" s="1">
        <v>8.4189814814814815E-2</v>
      </c>
      <c r="BJ183" s="1">
        <f>SUM(Table1[[#This Row],[T2]],Table1[[#This Row],[19 км]])</f>
        <v>0.23699074074074072</v>
      </c>
      <c r="BK183" s="1">
        <v>9.0706018518518519E-2</v>
      </c>
      <c r="BL183" s="1">
        <f>SUM(Table1[[#This Row],[T2]],Table1[[#This Row],[Финиш]])</f>
        <v>0.24350694444444443</v>
      </c>
      <c r="BM183" s="1">
        <v>0.24350694444444443</v>
      </c>
      <c r="BN183" s="1">
        <v>0</v>
      </c>
      <c r="BO183" s="1">
        <f>Table1[[#This Row],[Плавание]]-Table1[[#Totals],[Плавание]]</f>
        <v>1.6006944444444445E-2</v>
      </c>
      <c r="BP183" s="1">
        <f>Table1[[#This Row],[T1]]-Table1[[#Totals],[T1]]</f>
        <v>2.0138888888888887E-2</v>
      </c>
      <c r="BQ183" s="1">
        <f>Table1[[#This Row],[16 км_]]-Table1[[#Totals],[16 км_]]</f>
        <v>2.2951388888888882E-2</v>
      </c>
      <c r="BR183" s="1">
        <f>Table1[[#This Row],[18,5 км_]]-Table1[[#Totals],[18,5 км_]]</f>
        <v>2.3530092592592589E-2</v>
      </c>
      <c r="BS183" s="1">
        <f>Table1[[#This Row],[22,7 км_]]-Table1[[#Totals],[22,7 км_]]</f>
        <v>2.4432870370370369E-2</v>
      </c>
      <c r="BT183" s="1">
        <f>Table1[[#This Row],[38,7 км_]]-Table1[[#Totals],[38,7 км_]]</f>
        <v>2.7905092592592592E-2</v>
      </c>
      <c r="BU183" s="1">
        <f>Table1[[#This Row],[41,2 км_]]-Table1[[#Totals],[41,2 км_]]</f>
        <v>2.8414351851851857E-2</v>
      </c>
      <c r="BV183" s="1">
        <f>Table1[[#This Row],[45,4 км_]]-Table1[[#Totals],[45,4 км_]]</f>
        <v>2.9270833333333343E-2</v>
      </c>
      <c r="BW183" s="1">
        <f>Table1[[#This Row],[48,2 км_]]-Table1[[#Totals],[48,2 км_]]</f>
        <v>2.9872685185185183E-2</v>
      </c>
      <c r="BX183" s="1">
        <f>Table1[[#This Row],[52,2 км_]]-Table1[[#Totals],[52,2 км_]]</f>
        <v>3.0833333333333324E-2</v>
      </c>
      <c r="BY183" s="1">
        <f>Table1[[#This Row],[61,4 км_]]-Table1[[#Totals],[61,4 км_]]</f>
        <v>3.28009259259259E-2</v>
      </c>
      <c r="BZ183" s="1">
        <f>Table1[[#This Row],[63,9 км_]]-Table1[[#Totals],[63,9 км_]]</f>
        <v>3.3252314814814804E-2</v>
      </c>
      <c r="CA183" s="1">
        <f>Table1[[#This Row],[68,1 км_]]-Table1[[#Totals],[68,1 км_]]</f>
        <v>3.3993055555555568E-2</v>
      </c>
      <c r="CB183" s="1">
        <f>Table1[[#This Row],[70,9 км_]]-Table1[[#Totals],[70,9 км_]]</f>
        <v>3.4421296296296283E-2</v>
      </c>
      <c r="CC183" s="1">
        <f>Table1[[#This Row],[74,9 км_]]-Table1[[#Totals],[74,9 км_]]</f>
        <v>3.5081018518518525E-2</v>
      </c>
      <c r="CD183" s="1">
        <f>Table1[[#This Row],[84,1 км_]]-Table1[[#Totals],[84,1 км_]]</f>
        <v>3.6944444444444446E-2</v>
      </c>
      <c r="CE183" s="1">
        <f>Table1[[#This Row],[86,6 км_]]-Table1[[#Totals],[86,6 км_]]</f>
        <v>3.7511574074074072E-2</v>
      </c>
      <c r="CF183" s="1">
        <f>Table1[[#This Row],[90 км_]]-Table1[[#Totals],[90 км_]]</f>
        <v>3.8229166666666647E-2</v>
      </c>
      <c r="CG183" s="1">
        <f>Table1[[#This Row],[T2]]-Table1[[#Totals],[T2]]</f>
        <v>4.0254629629629626E-2</v>
      </c>
      <c r="CH183" s="1">
        <f>Table1[[#This Row],[1 км_]]-Table1[[#Totals],[1 км_]]</f>
        <v>4.2777777777777776E-2</v>
      </c>
      <c r="CI183" s="1">
        <f>Table1[[#This Row],[3,5 км_]]-Table1[[#Totals],[3,5 км_]]</f>
        <v>4.7916666666666677E-2</v>
      </c>
      <c r="CJ183" s="1">
        <f>Table1[[#This Row],[6 км_]]-Table1[[#Totals],[6 км_]]</f>
        <v>5.1493055555555556E-2</v>
      </c>
      <c r="CK183" s="1">
        <f>Table1[[#This Row],[8,5 км_]]-Table1[[#Totals],[8,5 км_]]</f>
        <v>5.5243055555555559E-2</v>
      </c>
      <c r="CL183" s="1">
        <f>Table1[[#This Row],[10,5 км_]]-Table1[[#Totals],[10,5 км_]]</f>
        <v>5.815972222222221E-2</v>
      </c>
      <c r="CM183" s="1">
        <f>Table1[[#This Row],[11,5 км_]]-Table1[[#Totals],[11,5 км_]]</f>
        <v>6.3287037037037031E-2</v>
      </c>
      <c r="CN183" s="1">
        <f>Table1[[#This Row],[14 км_]]-Table1[[#Totals],[14 км_]]</f>
        <v>6.8611111111111123E-2</v>
      </c>
      <c r="CO183" s="1">
        <f>Table1[[#This Row],[16,5 км_]]-Table1[[#Totals],[16,5 км_]]</f>
        <v>7.2337962962962965E-2</v>
      </c>
      <c r="CP183" s="1">
        <f>Table1[[#This Row],[19 км_]]-Table1[[#Totals],[19 км_]]</f>
        <v>7.5995370370370352E-2</v>
      </c>
      <c r="CQ183" s="1">
        <f>Table1[[#This Row],[21,1 км_]]-Table1[[#Totals],[21,1 км_]]</f>
        <v>7.8171296296296267E-2</v>
      </c>
    </row>
    <row r="184" spans="1:95" x14ac:dyDescent="0.2">
      <c r="A184">
        <v>183</v>
      </c>
      <c r="B184">
        <v>82</v>
      </c>
      <c r="C184" t="s">
        <v>323</v>
      </c>
      <c r="D184" t="s">
        <v>77</v>
      </c>
      <c r="E184">
        <v>39</v>
      </c>
      <c r="F184" t="s">
        <v>46</v>
      </c>
      <c r="G184" t="s">
        <v>53</v>
      </c>
      <c r="H184" t="s">
        <v>62</v>
      </c>
      <c r="I184" s="1">
        <v>3.2557870370370369E-2</v>
      </c>
      <c r="J184" s="1">
        <v>3.5543981481481475E-2</v>
      </c>
      <c r="K184" s="1">
        <v>2.3356481481481482E-2</v>
      </c>
      <c r="L184" s="1">
        <f>SUM(Table1[[#This Row],[T1]],Table1[[#This Row],[16 км]])</f>
        <v>5.890046296296296E-2</v>
      </c>
      <c r="M184" s="1">
        <v>2.6770833333333331E-2</v>
      </c>
      <c r="N184" s="1">
        <f>SUM(Table1[[#This Row],[T1]],Table1[[#This Row],[18,5 км]])</f>
        <v>6.2314814814814809E-2</v>
      </c>
      <c r="O184" s="1">
        <v>3.2731481481481479E-2</v>
      </c>
      <c r="P184" s="1">
        <f>SUM(Table1[[#This Row],[T1]],Table1[[#This Row],[22,7 км]])</f>
        <v>6.8275462962962954E-2</v>
      </c>
      <c r="Q184" s="1">
        <v>5.7754629629629628E-2</v>
      </c>
      <c r="R184" s="1">
        <f>SUM(Table1[[#This Row],[T1]],Table1[[#This Row],[38,7 км]])</f>
        <v>9.3298611111111096E-2</v>
      </c>
      <c r="S184" s="1">
        <v>6.1180555555555551E-2</v>
      </c>
      <c r="T184" s="1">
        <f>SUM(Table1[[#This Row],[T1]],Table1[[#This Row],[41,2 км]])</f>
        <v>9.6724537037037026E-2</v>
      </c>
      <c r="U184" s="1">
        <v>6.7233796296296292E-2</v>
      </c>
      <c r="V184" s="1">
        <f>SUM(Table1[[#This Row],[T1]],Table1[[#This Row],[45,4 км]])</f>
        <v>0.10277777777777777</v>
      </c>
      <c r="W184" s="1">
        <v>7.104166666666667E-2</v>
      </c>
      <c r="X184" s="1">
        <f>SUM(Table1[[#This Row],[T1]],Table1[[#This Row],[48,2 км]])</f>
        <v>0.10658564814814814</v>
      </c>
      <c r="Y184" s="1">
        <v>7.677083333333333E-2</v>
      </c>
      <c r="Z184" s="1">
        <f>SUM(Table1[[#This Row],[T1]],Table1[[#This Row],[52,2 км]])</f>
        <v>0.11231481481481481</v>
      </c>
      <c r="AA184" s="1">
        <v>9.1307870370370373E-2</v>
      </c>
      <c r="AB184" s="1">
        <f>SUM(Table1[[#This Row],[T1]],Table1[[#This Row],[61,4 км]])</f>
        <v>0.12685185185185185</v>
      </c>
      <c r="AC184" s="1">
        <v>9.4803240740740743E-2</v>
      </c>
      <c r="AD184" s="1">
        <f>SUM(Table1[[#This Row],[T1]],Table1[[#This Row],[63,9 км]])</f>
        <v>0.13034722222222223</v>
      </c>
      <c r="AE184" s="1">
        <v>0.10085648148148148</v>
      </c>
      <c r="AF184" s="1">
        <f>SUM(Table1[[#This Row],[T1]],Table1[[#This Row],[68,1 км]])</f>
        <v>0.13640046296296296</v>
      </c>
      <c r="AG184" s="1">
        <v>0.10467592592592594</v>
      </c>
      <c r="AH184" s="1">
        <f>SUM(Table1[[#This Row],[T1]],Table1[[#This Row],[70,9 км]])</f>
        <v>0.14021990740740742</v>
      </c>
      <c r="AI184" s="1">
        <v>0.11049768518518517</v>
      </c>
      <c r="AJ184" s="1">
        <f>SUM(Table1[[#This Row],[T1]],Table1[[#This Row],[74,9 км]])</f>
        <v>0.14604166666666665</v>
      </c>
      <c r="AK184" s="1">
        <v>0.12546296296296297</v>
      </c>
      <c r="AL184" s="1">
        <f>SUM(Table1[[#This Row],[T1]],Table1[[#This Row],[84,1 км]])</f>
        <v>0.16100694444444444</v>
      </c>
      <c r="AM184" s="1">
        <v>0.12892361111111111</v>
      </c>
      <c r="AN184" s="1">
        <f>SUM(Table1[[#This Row],[T1]],Table1[[#This Row],[86,6 км]])</f>
        <v>0.16446759259259258</v>
      </c>
      <c r="AO184" s="1">
        <v>0.13309027777777779</v>
      </c>
      <c r="AP184" s="1">
        <f>SUM(Table1[[#This Row],[T1]],Table1[[#This Row],[90 км]])</f>
        <v>0.16863425925925926</v>
      </c>
      <c r="AQ184" s="1">
        <v>0.16862268518518519</v>
      </c>
      <c r="AR184" s="1">
        <v>0.17130787037037035</v>
      </c>
      <c r="AS184" s="1">
        <v>5.1273148148148146E-3</v>
      </c>
      <c r="AT184" s="1">
        <f>SUM(Table1[[#This Row],[T2]],Table1[[#This Row],[1 км]])</f>
        <v>0.17643518518518517</v>
      </c>
      <c r="AU184" s="1">
        <v>1.5335648148148147E-2</v>
      </c>
      <c r="AV184" s="1">
        <f>SUM(Table1[[#This Row],[T2]],Table1[[#This Row],[3,5 км]])</f>
        <v>0.18664351851851849</v>
      </c>
      <c r="AW184" s="1">
        <v>2.2743055555555555E-2</v>
      </c>
      <c r="AX184" s="1">
        <f>SUM(Table1[[#This Row],[T2]],Table1[[#This Row],[6 км]])</f>
        <v>0.1940509259259259</v>
      </c>
      <c r="AY184" s="1">
        <v>3.0590277777777775E-2</v>
      </c>
      <c r="AZ184" s="1">
        <f>SUM(Table1[[#This Row],[T2]],Table1[[#This Row],[8,5 км]])</f>
        <v>0.20189814814814813</v>
      </c>
      <c r="BA184" s="1">
        <v>3.6087962962962968E-2</v>
      </c>
      <c r="BB184" s="1">
        <f>SUM(Table1[[#This Row],[T2]],Table1[[#This Row],[10,5 км]])</f>
        <v>0.20739583333333331</v>
      </c>
      <c r="BC184" s="1">
        <v>4.0972222222222222E-2</v>
      </c>
      <c r="BD184" s="1">
        <f>SUM(Table1[[#This Row],[T2]],Table1[[#This Row],[11,5 км]])</f>
        <v>0.21228009259259256</v>
      </c>
      <c r="BE184" s="1">
        <v>5.153935185185185E-2</v>
      </c>
      <c r="BF184" s="1">
        <f>SUM(Table1[[#This Row],[T2]],Table1[[#This Row],[14 км]])</f>
        <v>0.2228472222222222</v>
      </c>
      <c r="BG184" s="1">
        <v>5.9340277777777777E-2</v>
      </c>
      <c r="BH184" s="1">
        <f>SUM(Table1[[#This Row],[T2]],Table1[[#This Row],[16,5 км]])</f>
        <v>0.23064814814814813</v>
      </c>
      <c r="BI184" s="1">
        <v>6.7650462962962968E-2</v>
      </c>
      <c r="BJ184" s="1">
        <f>SUM(Table1[[#This Row],[T2]],Table1[[#This Row],[19 км]])</f>
        <v>0.23895833333333333</v>
      </c>
      <c r="BK184" s="1">
        <v>7.3148148148148143E-2</v>
      </c>
      <c r="BL184" s="1">
        <f>SUM(Table1[[#This Row],[T2]],Table1[[#This Row],[Финиш]])</f>
        <v>0.2444560185185185</v>
      </c>
      <c r="BM184" s="1">
        <v>0.2444560185185185</v>
      </c>
      <c r="BN184" s="1">
        <v>0</v>
      </c>
      <c r="BO184" s="1">
        <f>Table1[[#This Row],[Плавание]]-Table1[[#Totals],[Плавание]]</f>
        <v>1.4953703703703702E-2</v>
      </c>
      <c r="BP184" s="1">
        <f>Table1[[#This Row],[T1]]-Table1[[#Totals],[T1]]</f>
        <v>1.6886574074074068E-2</v>
      </c>
      <c r="BQ184" s="1">
        <f>Table1[[#This Row],[16 км_]]-Table1[[#Totals],[16 км_]]</f>
        <v>2.3333333333333331E-2</v>
      </c>
      <c r="BR184" s="1">
        <f>Table1[[#This Row],[18,5 км_]]-Table1[[#Totals],[18,5 км_]]</f>
        <v>2.4398148148148141E-2</v>
      </c>
      <c r="BS184" s="1">
        <f>Table1[[#This Row],[22,7 км_]]-Table1[[#Totals],[22,7 км_]]</f>
        <v>2.6238425925925915E-2</v>
      </c>
      <c r="BT184" s="1">
        <f>Table1[[#This Row],[38,7 км_]]-Table1[[#Totals],[38,7 км_]]</f>
        <v>3.4710648148148129E-2</v>
      </c>
      <c r="BU184" s="1">
        <f>Table1[[#This Row],[41,2 км_]]-Table1[[#Totals],[41,2 км_]]</f>
        <v>3.5775462962962953E-2</v>
      </c>
      <c r="BV184" s="1">
        <f>Table1[[#This Row],[45,4 км_]]-Table1[[#Totals],[45,4 км_]]</f>
        <v>3.7615740740740741E-2</v>
      </c>
      <c r="BW184" s="1">
        <f>Table1[[#This Row],[48,2 км_]]-Table1[[#Totals],[48,2 км_]]</f>
        <v>3.8738425925925912E-2</v>
      </c>
      <c r="BX184" s="1">
        <f>Table1[[#This Row],[52,2 км_]]-Table1[[#Totals],[52,2 км_]]</f>
        <v>4.0497685185185178E-2</v>
      </c>
      <c r="BY184" s="1">
        <f>Table1[[#This Row],[61,4 км_]]-Table1[[#Totals],[61,4 км_]]</f>
        <v>4.5081018518518506E-2</v>
      </c>
      <c r="BZ184" s="1">
        <f>Table1[[#This Row],[63,9 км_]]-Table1[[#Totals],[63,9 км_]]</f>
        <v>4.6180555555555558E-2</v>
      </c>
      <c r="CA184" s="1">
        <f>Table1[[#This Row],[68,1 км_]]-Table1[[#Totals],[68,1 км_]]</f>
        <v>4.7812500000000008E-2</v>
      </c>
      <c r="CB184" s="1">
        <f>Table1[[#This Row],[70,9 км_]]-Table1[[#Totals],[70,9 км_]]</f>
        <v>4.8750000000000016E-2</v>
      </c>
      <c r="CC184" s="1">
        <f>Table1[[#This Row],[74,9 км_]]-Table1[[#Totals],[74,9 км_]]</f>
        <v>5.0335648148148143E-2</v>
      </c>
      <c r="CD184" s="1">
        <f>Table1[[#This Row],[84,1 км_]]-Table1[[#Totals],[84,1 км_]]</f>
        <v>5.46875E-2</v>
      </c>
      <c r="CE184" s="1">
        <f>Table1[[#This Row],[86,6 км_]]-Table1[[#Totals],[86,6 км_]]</f>
        <v>5.5821759259259252E-2</v>
      </c>
      <c r="CF184" s="1">
        <f>Table1[[#This Row],[90 км_]]-Table1[[#Totals],[90 км_]]</f>
        <v>5.7280092592592591E-2</v>
      </c>
      <c r="CG184" s="1">
        <f>Table1[[#This Row],[T2]]-Table1[[#Totals],[T2]]</f>
        <v>5.8761574074074049E-2</v>
      </c>
      <c r="CH184" s="1">
        <f>Table1[[#This Row],[1 км_]]-Table1[[#Totals],[1 км_]]</f>
        <v>6.057870370370369E-2</v>
      </c>
      <c r="CI184" s="1">
        <f>Table1[[#This Row],[3,5 км_]]-Table1[[#Totals],[3,5 км_]]</f>
        <v>6.3171296296296267E-2</v>
      </c>
      <c r="CJ184" s="1">
        <f>Table1[[#This Row],[6 км_]]-Table1[[#Totals],[6 км_]]</f>
        <v>6.5335648148148129E-2</v>
      </c>
      <c r="CK184" s="1">
        <f>Table1[[#This Row],[8,5 км_]]-Table1[[#Totals],[8,5 км_]]</f>
        <v>6.748842592592591E-2</v>
      </c>
      <c r="CL184" s="1">
        <f>Table1[[#This Row],[10,5 км_]]-Table1[[#Totals],[10,5 км_]]</f>
        <v>6.9016203703703677E-2</v>
      </c>
      <c r="CM184" s="1">
        <f>Table1[[#This Row],[11,5 км_]]-Table1[[#Totals],[11,5 км_]]</f>
        <v>7.0509259259259216E-2</v>
      </c>
      <c r="CN184" s="1">
        <f>Table1[[#This Row],[14 км_]]-Table1[[#Totals],[14 км_]]</f>
        <v>7.3368055555555534E-2</v>
      </c>
      <c r="CO184" s="1">
        <f>Table1[[#This Row],[16,5 км_]]-Table1[[#Totals],[16,5 км_]]</f>
        <v>7.5648148148148131E-2</v>
      </c>
      <c r="CP184" s="1">
        <f>Table1[[#This Row],[19 км_]]-Table1[[#Totals],[19 км_]]</f>
        <v>7.7962962962962956E-2</v>
      </c>
      <c r="CQ184" s="1">
        <f>Table1[[#This Row],[21,1 км_]]-Table1[[#Totals],[21,1 км_]]</f>
        <v>7.9120370370370341E-2</v>
      </c>
    </row>
    <row r="185" spans="1:95" x14ac:dyDescent="0.2">
      <c r="A185">
        <v>184</v>
      </c>
      <c r="B185">
        <v>117</v>
      </c>
      <c r="C185" t="s">
        <v>324</v>
      </c>
      <c r="D185" t="s">
        <v>98</v>
      </c>
      <c r="E185">
        <v>36</v>
      </c>
      <c r="F185" t="s">
        <v>41</v>
      </c>
      <c r="G185" t="s">
        <v>53</v>
      </c>
      <c r="H185" t="s">
        <v>62</v>
      </c>
      <c r="I185" s="1">
        <v>3.2997685185185185E-2</v>
      </c>
      <c r="J185" s="1">
        <v>3.7210648148148152E-2</v>
      </c>
      <c r="K185" s="1">
        <v>1.9502314814814816E-2</v>
      </c>
      <c r="L185" s="1">
        <f>SUM(Table1[[#This Row],[T1]],Table1[[#This Row],[16 км]])</f>
        <v>5.6712962962962965E-2</v>
      </c>
      <c r="M185" s="1">
        <v>2.2210648148148149E-2</v>
      </c>
      <c r="N185" s="1">
        <f>SUM(Table1[[#This Row],[T1]],Table1[[#This Row],[18,5 км]])</f>
        <v>5.9421296296296305E-2</v>
      </c>
      <c r="O185" s="1">
        <v>2.71875E-2</v>
      </c>
      <c r="P185" s="1">
        <f>SUM(Table1[[#This Row],[T1]],Table1[[#This Row],[22,7 км]])</f>
        <v>6.4398148148148149E-2</v>
      </c>
      <c r="Q185" s="1">
        <v>4.6956018518518522E-2</v>
      </c>
      <c r="R185" s="1">
        <f>SUM(Table1[[#This Row],[T1]],Table1[[#This Row],[38,7 км]])</f>
        <v>8.4166666666666667E-2</v>
      </c>
      <c r="S185" s="1">
        <v>4.9641203703703701E-2</v>
      </c>
      <c r="T185" s="1">
        <f>SUM(Table1[[#This Row],[T1]],Table1[[#This Row],[41,2 км]])</f>
        <v>8.6851851851851847E-2</v>
      </c>
      <c r="U185" s="1">
        <v>5.4930555555555559E-2</v>
      </c>
      <c r="V185" s="1">
        <f>SUM(Table1[[#This Row],[T1]],Table1[[#This Row],[45,4 км]])</f>
        <v>9.2141203703703711E-2</v>
      </c>
      <c r="W185" s="1">
        <v>5.8194444444444444E-2</v>
      </c>
      <c r="X185" s="1">
        <f>SUM(Table1[[#This Row],[T1]],Table1[[#This Row],[48,2 км]])</f>
        <v>9.5405092592592597E-2</v>
      </c>
      <c r="Y185" s="1">
        <v>6.3333333333333339E-2</v>
      </c>
      <c r="Z185" s="1">
        <f>SUM(Table1[[#This Row],[T1]],Table1[[#This Row],[52,2 км]])</f>
        <v>0.1005439814814815</v>
      </c>
      <c r="AA185" s="1">
        <v>7.6226851851851851E-2</v>
      </c>
      <c r="AB185" s="1">
        <f>SUM(Table1[[#This Row],[T1]],Table1[[#This Row],[61,4 км]])</f>
        <v>0.1134375</v>
      </c>
      <c r="AC185" s="1">
        <v>7.9074074074074074E-2</v>
      </c>
      <c r="AD185" s="1">
        <f>SUM(Table1[[#This Row],[T1]],Table1[[#This Row],[63,9 км]])</f>
        <v>0.11628472222222222</v>
      </c>
      <c r="AE185" s="1">
        <v>8.4618055555555557E-2</v>
      </c>
      <c r="AF185" s="1">
        <f>SUM(Table1[[#This Row],[T1]],Table1[[#This Row],[68,1 км]])</f>
        <v>0.12182870370370372</v>
      </c>
      <c r="AG185" s="1">
        <v>8.789351851851851E-2</v>
      </c>
      <c r="AH185" s="1">
        <f>SUM(Table1[[#This Row],[T1]],Table1[[#This Row],[70,9 км]])</f>
        <v>0.12510416666666666</v>
      </c>
      <c r="AI185" s="1">
        <v>9.3784722222222228E-2</v>
      </c>
      <c r="AJ185" s="1">
        <f>SUM(Table1[[#This Row],[T1]],Table1[[#This Row],[74,9 км]])</f>
        <v>0.13099537037037037</v>
      </c>
      <c r="AK185" s="1">
        <v>0.10658564814814815</v>
      </c>
      <c r="AL185" s="1">
        <f>SUM(Table1[[#This Row],[T1]],Table1[[#This Row],[84,1 км]])</f>
        <v>0.14379629629629631</v>
      </c>
      <c r="AM185" s="1">
        <v>0.1095486111111111</v>
      </c>
      <c r="AN185" s="1">
        <f>SUM(Table1[[#This Row],[T1]],Table1[[#This Row],[86,6 км]])</f>
        <v>0.14675925925925926</v>
      </c>
      <c r="AO185" s="1">
        <v>0.1130324074074074</v>
      </c>
      <c r="AP185" s="1">
        <f>SUM(Table1[[#This Row],[T1]],Table1[[#This Row],[90 км]])</f>
        <v>0.15024305555555556</v>
      </c>
      <c r="AQ185" s="1">
        <v>0.15025462962962963</v>
      </c>
      <c r="AR185" s="1">
        <v>0.15312499999999998</v>
      </c>
      <c r="AS185" s="1">
        <v>5.2314814814814819E-3</v>
      </c>
      <c r="AT185" s="1">
        <f>SUM(Table1[[#This Row],[T2]],Table1[[#This Row],[1 км]])</f>
        <v>0.15835648148148146</v>
      </c>
      <c r="AU185" s="1">
        <v>1.7696759259259259E-2</v>
      </c>
      <c r="AV185" s="1">
        <f>SUM(Table1[[#This Row],[T2]],Table1[[#This Row],[3,5 км]])</f>
        <v>0.17082175925925924</v>
      </c>
      <c r="AW185" s="1">
        <v>2.6840277777777779E-2</v>
      </c>
      <c r="AX185" s="1">
        <f>SUM(Table1[[#This Row],[T2]],Table1[[#This Row],[6 км]])</f>
        <v>0.17996527777777777</v>
      </c>
      <c r="AY185" s="1">
        <v>3.6585648148148145E-2</v>
      </c>
      <c r="AZ185" s="1">
        <f>SUM(Table1[[#This Row],[T2]],Table1[[#This Row],[8,5 км]])</f>
        <v>0.18971064814814814</v>
      </c>
      <c r="BA185" s="1">
        <v>4.355324074074074E-2</v>
      </c>
      <c r="BB185" s="1">
        <f>SUM(Table1[[#This Row],[T2]],Table1[[#This Row],[10,5 км]])</f>
        <v>0.19667824074074072</v>
      </c>
      <c r="BC185" s="1">
        <v>4.9745370370370377E-2</v>
      </c>
      <c r="BD185" s="1">
        <f>SUM(Table1[[#This Row],[T2]],Table1[[#This Row],[11,5 км]])</f>
        <v>0.20287037037037037</v>
      </c>
      <c r="BE185" s="1">
        <v>6.3310185185185178E-2</v>
      </c>
      <c r="BF185" s="1">
        <f>SUM(Table1[[#This Row],[T2]],Table1[[#This Row],[14 км]])</f>
        <v>0.21643518518518517</v>
      </c>
      <c r="BG185" s="1">
        <v>7.3460648148148136E-2</v>
      </c>
      <c r="BH185" s="1">
        <f>SUM(Table1[[#This Row],[T2]],Table1[[#This Row],[16,5 км]])</f>
        <v>0.22658564814814813</v>
      </c>
      <c r="BI185" s="1">
        <v>8.4305555555555564E-2</v>
      </c>
      <c r="BJ185" s="1">
        <f>SUM(Table1[[#This Row],[T2]],Table1[[#This Row],[19 км]])</f>
        <v>0.23743055555555553</v>
      </c>
      <c r="BK185" s="1">
        <v>9.1435185185185189E-2</v>
      </c>
      <c r="BL185" s="1">
        <f>SUM(Table1[[#This Row],[T2]],Table1[[#This Row],[Финиш]])</f>
        <v>0.24456018518518519</v>
      </c>
      <c r="BM185" s="1">
        <v>0.24457175925925925</v>
      </c>
      <c r="BN185" s="1">
        <v>0</v>
      </c>
      <c r="BO185" s="1">
        <f>Table1[[#This Row],[Плавание]]-Table1[[#Totals],[Плавание]]</f>
        <v>1.5393518518518518E-2</v>
      </c>
      <c r="BP185" s="1">
        <f>Table1[[#This Row],[T1]]-Table1[[#Totals],[T1]]</f>
        <v>1.8553240740740745E-2</v>
      </c>
      <c r="BQ185" s="1">
        <f>Table1[[#This Row],[16 км_]]-Table1[[#Totals],[16 км_]]</f>
        <v>2.1145833333333336E-2</v>
      </c>
      <c r="BR185" s="1">
        <f>Table1[[#This Row],[18,5 км_]]-Table1[[#Totals],[18,5 км_]]</f>
        <v>2.1504629629629637E-2</v>
      </c>
      <c r="BS185" s="1">
        <f>Table1[[#This Row],[22,7 км_]]-Table1[[#Totals],[22,7 км_]]</f>
        <v>2.2361111111111109E-2</v>
      </c>
      <c r="BT185" s="1">
        <f>Table1[[#This Row],[38,7 км_]]-Table1[[#Totals],[38,7 км_]]</f>
        <v>2.5578703703703701E-2</v>
      </c>
      <c r="BU185" s="1">
        <f>Table1[[#This Row],[41,2 км_]]-Table1[[#Totals],[41,2 км_]]</f>
        <v>2.5902777777777775E-2</v>
      </c>
      <c r="BV185" s="1">
        <f>Table1[[#This Row],[45,4 км_]]-Table1[[#Totals],[45,4 км_]]</f>
        <v>2.6979166666666679E-2</v>
      </c>
      <c r="BW185" s="1">
        <f>Table1[[#This Row],[48,2 км_]]-Table1[[#Totals],[48,2 км_]]</f>
        <v>2.7557870370370371E-2</v>
      </c>
      <c r="BX185" s="1">
        <f>Table1[[#This Row],[52,2 км_]]-Table1[[#Totals],[52,2 км_]]</f>
        <v>2.8726851851851865E-2</v>
      </c>
      <c r="BY185" s="1">
        <f>Table1[[#This Row],[61,4 км_]]-Table1[[#Totals],[61,4 км_]]</f>
        <v>3.1666666666666649E-2</v>
      </c>
      <c r="BZ185" s="1">
        <f>Table1[[#This Row],[63,9 км_]]-Table1[[#Totals],[63,9 км_]]</f>
        <v>3.2118055555555552E-2</v>
      </c>
      <c r="CA185" s="1">
        <f>Table1[[#This Row],[68,1 км_]]-Table1[[#Totals],[68,1 км_]]</f>
        <v>3.3240740740740765E-2</v>
      </c>
      <c r="CB185" s="1">
        <f>Table1[[#This Row],[70,9 км_]]-Table1[[#Totals],[70,9 км_]]</f>
        <v>3.3634259259259253E-2</v>
      </c>
      <c r="CC185" s="1">
        <f>Table1[[#This Row],[74,9 км_]]-Table1[[#Totals],[74,9 км_]]</f>
        <v>3.5289351851851863E-2</v>
      </c>
      <c r="CD185" s="1">
        <f>Table1[[#This Row],[84,1 км_]]-Table1[[#Totals],[84,1 км_]]</f>
        <v>3.7476851851851872E-2</v>
      </c>
      <c r="CE185" s="1">
        <f>Table1[[#This Row],[86,6 км_]]-Table1[[#Totals],[86,6 км_]]</f>
        <v>3.8113425925925926E-2</v>
      </c>
      <c r="CF185" s="1">
        <f>Table1[[#This Row],[90 км_]]-Table1[[#Totals],[90 км_]]</f>
        <v>3.888888888888889E-2</v>
      </c>
      <c r="CG185" s="1">
        <f>Table1[[#This Row],[T2]]-Table1[[#Totals],[T2]]</f>
        <v>4.0578703703703686E-2</v>
      </c>
      <c r="CH185" s="1">
        <f>Table1[[#This Row],[1 км_]]-Table1[[#Totals],[1 км_]]</f>
        <v>4.2499999999999982E-2</v>
      </c>
      <c r="CI185" s="1">
        <f>Table1[[#This Row],[3,5 км_]]-Table1[[#Totals],[3,5 км_]]</f>
        <v>4.7349537037037023E-2</v>
      </c>
      <c r="CJ185" s="1">
        <f>Table1[[#This Row],[6 км_]]-Table1[[#Totals],[6 км_]]</f>
        <v>5.124999999999999E-2</v>
      </c>
      <c r="CK185" s="1">
        <f>Table1[[#This Row],[8,5 км_]]-Table1[[#Totals],[8,5 км_]]</f>
        <v>5.530092592592592E-2</v>
      </c>
      <c r="CL185" s="1">
        <f>Table1[[#This Row],[10,5 км_]]-Table1[[#Totals],[10,5 км_]]</f>
        <v>5.8298611111111093E-2</v>
      </c>
      <c r="CM185" s="1">
        <f>Table1[[#This Row],[11,5 км_]]-Table1[[#Totals],[11,5 км_]]</f>
        <v>6.1099537037037022E-2</v>
      </c>
      <c r="CN185" s="1">
        <f>Table1[[#This Row],[14 км_]]-Table1[[#Totals],[14 км_]]</f>
        <v>6.6956018518518512E-2</v>
      </c>
      <c r="CO185" s="1">
        <f>Table1[[#This Row],[16,5 км_]]-Table1[[#Totals],[16,5 км_]]</f>
        <v>7.1585648148148134E-2</v>
      </c>
      <c r="CP185" s="1">
        <f>Table1[[#This Row],[19 км_]]-Table1[[#Totals],[19 км_]]</f>
        <v>7.6435185185185162E-2</v>
      </c>
      <c r="CQ185" s="1">
        <f>Table1[[#This Row],[21,1 км_]]-Table1[[#Totals],[21,1 км_]]</f>
        <v>7.9224537037037024E-2</v>
      </c>
    </row>
    <row r="186" spans="1:95" x14ac:dyDescent="0.2">
      <c r="A186">
        <v>185</v>
      </c>
      <c r="B186">
        <v>246</v>
      </c>
      <c r="C186" t="s">
        <v>325</v>
      </c>
      <c r="D186" t="s">
        <v>139</v>
      </c>
      <c r="E186">
        <v>36</v>
      </c>
      <c r="F186" t="s">
        <v>46</v>
      </c>
      <c r="H186" t="s">
        <v>62</v>
      </c>
      <c r="I186" s="1">
        <v>3.3854166666666664E-2</v>
      </c>
      <c r="J186" s="1">
        <v>3.6458333333333336E-2</v>
      </c>
      <c r="K186" s="1">
        <v>2.326388888888889E-2</v>
      </c>
      <c r="L186" s="1">
        <f>SUM(Table1[[#This Row],[T1]],Table1[[#This Row],[16 км]])</f>
        <v>5.9722222222222225E-2</v>
      </c>
      <c r="M186" s="1">
        <v>2.6446759259259264E-2</v>
      </c>
      <c r="N186" s="1">
        <f>SUM(Table1[[#This Row],[T1]],Table1[[#This Row],[18,5 км]])</f>
        <v>6.2905092592592596E-2</v>
      </c>
      <c r="O186" s="1">
        <v>3.1967592592592589E-2</v>
      </c>
      <c r="P186" s="1">
        <f>SUM(Table1[[#This Row],[T1]],Table1[[#This Row],[22,7 км]])</f>
        <v>6.8425925925925918E-2</v>
      </c>
      <c r="Q186" s="1">
        <v>5.4456018518518522E-2</v>
      </c>
      <c r="R186" s="1">
        <f>SUM(Table1[[#This Row],[T1]],Table1[[#This Row],[38,7 км]])</f>
        <v>9.0914351851851857E-2</v>
      </c>
      <c r="S186" s="1">
        <v>5.7546296296296297E-2</v>
      </c>
      <c r="T186" s="1">
        <f>SUM(Table1[[#This Row],[T1]],Table1[[#This Row],[41,2 км]])</f>
        <v>9.4004629629629632E-2</v>
      </c>
      <c r="U186" s="1">
        <v>6.3344907407407405E-2</v>
      </c>
      <c r="V186" s="1">
        <f>SUM(Table1[[#This Row],[T1]],Table1[[#This Row],[45,4 км]])</f>
        <v>9.9803240740740734E-2</v>
      </c>
      <c r="W186" s="1">
        <v>6.7037037037037034E-2</v>
      </c>
      <c r="X186" s="1">
        <f>SUM(Table1[[#This Row],[T1]],Table1[[#This Row],[48,2 км]])</f>
        <v>0.10349537037037038</v>
      </c>
      <c r="Y186" s="1">
        <v>7.255787037037037E-2</v>
      </c>
      <c r="Z186" s="1">
        <f>SUM(Table1[[#This Row],[T1]],Table1[[#This Row],[52,2 км]])</f>
        <v>0.10901620370370371</v>
      </c>
      <c r="AA186" s="1">
        <v>8.666666666666667E-2</v>
      </c>
      <c r="AB186" s="1">
        <f>SUM(Table1[[#This Row],[T1]],Table1[[#This Row],[61,4 км]])</f>
        <v>0.12312500000000001</v>
      </c>
      <c r="AC186" s="1">
        <v>8.9861111111111114E-2</v>
      </c>
      <c r="AD186" s="1">
        <f>SUM(Table1[[#This Row],[T1]],Table1[[#This Row],[63,9 км]])</f>
        <v>0.12631944444444446</v>
      </c>
      <c r="AE186" s="1">
        <v>9.5752314814814818E-2</v>
      </c>
      <c r="AF186" s="1">
        <f>SUM(Table1[[#This Row],[T1]],Table1[[#This Row],[68,1 км]])</f>
        <v>0.13221064814814815</v>
      </c>
      <c r="AG186" s="1">
        <v>9.9571759259259263E-2</v>
      </c>
      <c r="AH186" s="1">
        <f>SUM(Table1[[#This Row],[T1]],Table1[[#This Row],[70,9 км]])</f>
        <v>0.13603009259259261</v>
      </c>
      <c r="AI186" s="1">
        <v>0.10526620370370371</v>
      </c>
      <c r="AJ186" s="1">
        <f>SUM(Table1[[#This Row],[T1]],Table1[[#This Row],[74,9 км]])</f>
        <v>0.14172453703703705</v>
      </c>
      <c r="AK186" s="1">
        <v>0.12010416666666668</v>
      </c>
      <c r="AL186" s="1">
        <f>SUM(Table1[[#This Row],[T1]],Table1[[#This Row],[84,1 км]])</f>
        <v>0.15656250000000002</v>
      </c>
      <c r="AM186" s="1">
        <v>0.12354166666666666</v>
      </c>
      <c r="AN186" s="1">
        <f>SUM(Table1[[#This Row],[T1]],Table1[[#This Row],[86,6 км]])</f>
        <v>0.16</v>
      </c>
      <c r="AO186" s="1">
        <v>0.12759259259259259</v>
      </c>
      <c r="AP186" s="1">
        <f>SUM(Table1[[#This Row],[T1]],Table1[[#This Row],[90 км]])</f>
        <v>0.16405092592592593</v>
      </c>
      <c r="AQ186" s="1">
        <v>0.16405092592592593</v>
      </c>
      <c r="AR186" s="1">
        <v>0.16666666666666666</v>
      </c>
      <c r="AS186" s="1">
        <v>5.0115740740740737E-3</v>
      </c>
      <c r="AT186" s="1">
        <f>SUM(Table1[[#This Row],[T2]],Table1[[#This Row],[1 км]])</f>
        <v>0.17167824074074073</v>
      </c>
      <c r="AU186" s="1">
        <v>1.6145833333333335E-2</v>
      </c>
      <c r="AV186" s="1">
        <f>SUM(Table1[[#This Row],[T2]],Table1[[#This Row],[3,5 км]])</f>
        <v>0.18281249999999999</v>
      </c>
      <c r="AW186" s="1">
        <v>2.4062500000000001E-2</v>
      </c>
      <c r="AX186" s="1">
        <f>SUM(Table1[[#This Row],[T2]],Table1[[#This Row],[6 км]])</f>
        <v>0.19072916666666667</v>
      </c>
      <c r="AY186" s="1">
        <v>3.2210648148148148E-2</v>
      </c>
      <c r="AZ186" s="1">
        <f>SUM(Table1[[#This Row],[T2]],Table1[[#This Row],[8,5 км]])</f>
        <v>0.1988773148148148</v>
      </c>
      <c r="BA186" s="1">
        <v>3.7986111111111116E-2</v>
      </c>
      <c r="BB186" s="1">
        <f>SUM(Table1[[#This Row],[T2]],Table1[[#This Row],[10,5 км]])</f>
        <v>0.20465277777777777</v>
      </c>
      <c r="BC186" s="1">
        <v>4.2893518518518518E-2</v>
      </c>
      <c r="BD186" s="1">
        <f>SUM(Table1[[#This Row],[T2]],Table1[[#This Row],[11,5 км]])</f>
        <v>0.20956018518518518</v>
      </c>
      <c r="BE186" s="1">
        <v>5.4131944444444441E-2</v>
      </c>
      <c r="BF186" s="1">
        <f>SUM(Table1[[#This Row],[T2]],Table1[[#This Row],[14 км]])</f>
        <v>0.2207986111111111</v>
      </c>
      <c r="BG186" s="1">
        <v>6.3125000000000001E-2</v>
      </c>
      <c r="BH186" s="1">
        <f>SUM(Table1[[#This Row],[T2]],Table1[[#This Row],[16,5 км]])</f>
        <v>0.22979166666666667</v>
      </c>
      <c r="BI186" s="1">
        <v>7.1851851851851847E-2</v>
      </c>
      <c r="BJ186" s="1">
        <f>SUM(Table1[[#This Row],[T2]],Table1[[#This Row],[19 км]])</f>
        <v>0.23851851851851852</v>
      </c>
      <c r="BK186" s="1">
        <v>7.8113425925925919E-2</v>
      </c>
      <c r="BL186" s="1">
        <f>SUM(Table1[[#This Row],[T2]],Table1[[#This Row],[Финиш]])</f>
        <v>0.24478009259259259</v>
      </c>
      <c r="BM186" s="1">
        <v>0.24478009259259259</v>
      </c>
      <c r="BN186" s="1">
        <v>0</v>
      </c>
      <c r="BO186" s="1">
        <f>Table1[[#This Row],[Плавание]]-Table1[[#Totals],[Плавание]]</f>
        <v>1.6249999999999997E-2</v>
      </c>
      <c r="BP186" s="1">
        <f>Table1[[#This Row],[T1]]-Table1[[#Totals],[T1]]</f>
        <v>1.7800925925925928E-2</v>
      </c>
      <c r="BQ186" s="1">
        <f>Table1[[#This Row],[16 км_]]-Table1[[#Totals],[16 км_]]</f>
        <v>2.4155092592592596E-2</v>
      </c>
      <c r="BR186" s="1">
        <f>Table1[[#This Row],[18,5 км_]]-Table1[[#Totals],[18,5 км_]]</f>
        <v>2.4988425925925928E-2</v>
      </c>
      <c r="BS186" s="1">
        <f>Table1[[#This Row],[22,7 км_]]-Table1[[#Totals],[22,7 км_]]</f>
        <v>2.6388888888888878E-2</v>
      </c>
      <c r="BT186" s="1">
        <f>Table1[[#This Row],[38,7 км_]]-Table1[[#Totals],[38,7 км_]]</f>
        <v>3.2326388888888891E-2</v>
      </c>
      <c r="BU186" s="1">
        <f>Table1[[#This Row],[41,2 км_]]-Table1[[#Totals],[41,2 км_]]</f>
        <v>3.305555555555556E-2</v>
      </c>
      <c r="BV186" s="1">
        <f>Table1[[#This Row],[45,4 км_]]-Table1[[#Totals],[45,4 км_]]</f>
        <v>3.4641203703703702E-2</v>
      </c>
      <c r="BW186" s="1">
        <f>Table1[[#This Row],[48,2 км_]]-Table1[[#Totals],[48,2 км_]]</f>
        <v>3.5648148148148151E-2</v>
      </c>
      <c r="BX186" s="1">
        <f>Table1[[#This Row],[52,2 км_]]-Table1[[#Totals],[52,2 км_]]</f>
        <v>3.7199074074074079E-2</v>
      </c>
      <c r="BY186" s="1">
        <f>Table1[[#This Row],[61,4 км_]]-Table1[[#Totals],[61,4 км_]]</f>
        <v>4.1354166666666664E-2</v>
      </c>
      <c r="BZ186" s="1">
        <f>Table1[[#This Row],[63,9 км_]]-Table1[[#Totals],[63,9 км_]]</f>
        <v>4.2152777777777789E-2</v>
      </c>
      <c r="CA186" s="1">
        <f>Table1[[#This Row],[68,1 км_]]-Table1[[#Totals],[68,1 км_]]</f>
        <v>4.3622685185185195E-2</v>
      </c>
      <c r="CB186" s="1">
        <f>Table1[[#This Row],[70,9 км_]]-Table1[[#Totals],[70,9 км_]]</f>
        <v>4.4560185185185203E-2</v>
      </c>
      <c r="CC186" s="1">
        <f>Table1[[#This Row],[74,9 км_]]-Table1[[#Totals],[74,9 км_]]</f>
        <v>4.6018518518518542E-2</v>
      </c>
      <c r="CD186" s="1">
        <f>Table1[[#This Row],[84,1 км_]]-Table1[[#Totals],[84,1 км_]]</f>
        <v>5.0243055555555582E-2</v>
      </c>
      <c r="CE186" s="1">
        <f>Table1[[#This Row],[86,6 км_]]-Table1[[#Totals],[86,6 км_]]</f>
        <v>5.1354166666666673E-2</v>
      </c>
      <c r="CF186" s="1">
        <f>Table1[[#This Row],[90 км_]]-Table1[[#Totals],[90 км_]]</f>
        <v>5.2696759259259263E-2</v>
      </c>
      <c r="CG186" s="1">
        <f>Table1[[#This Row],[T2]]-Table1[[#Totals],[T2]]</f>
        <v>5.412037037037036E-2</v>
      </c>
      <c r="CH186" s="1">
        <f>Table1[[#This Row],[1 км_]]-Table1[[#Totals],[1 км_]]</f>
        <v>5.5821759259259252E-2</v>
      </c>
      <c r="CI186" s="1">
        <f>Table1[[#This Row],[3,5 км_]]-Table1[[#Totals],[3,5 км_]]</f>
        <v>5.934027777777777E-2</v>
      </c>
      <c r="CJ186" s="1">
        <f>Table1[[#This Row],[6 км_]]-Table1[[#Totals],[6 км_]]</f>
        <v>6.2013888888888896E-2</v>
      </c>
      <c r="CK186" s="1">
        <f>Table1[[#This Row],[8,5 км_]]-Table1[[#Totals],[8,5 км_]]</f>
        <v>6.4467592592592576E-2</v>
      </c>
      <c r="CL186" s="1">
        <f>Table1[[#This Row],[10,5 км_]]-Table1[[#Totals],[10,5 км_]]</f>
        <v>6.6273148148148137E-2</v>
      </c>
      <c r="CM186" s="1">
        <f>Table1[[#This Row],[11,5 км_]]-Table1[[#Totals],[11,5 км_]]</f>
        <v>6.7789351851851837E-2</v>
      </c>
      <c r="CN186" s="1">
        <f>Table1[[#This Row],[14 км_]]-Table1[[#Totals],[14 км_]]</f>
        <v>7.1319444444444435E-2</v>
      </c>
      <c r="CO186" s="1">
        <f>Table1[[#This Row],[16,5 км_]]-Table1[[#Totals],[16,5 км_]]</f>
        <v>7.4791666666666673E-2</v>
      </c>
      <c r="CP186" s="1">
        <f>Table1[[#This Row],[19 км_]]-Table1[[#Totals],[19 км_]]</f>
        <v>7.7523148148148147E-2</v>
      </c>
      <c r="CQ186" s="1">
        <f>Table1[[#This Row],[21,1 км_]]-Table1[[#Totals],[21,1 км_]]</f>
        <v>7.9444444444444429E-2</v>
      </c>
    </row>
    <row r="187" spans="1:95" x14ac:dyDescent="0.2">
      <c r="A187">
        <v>186</v>
      </c>
      <c r="B187">
        <v>151</v>
      </c>
      <c r="C187" t="s">
        <v>326</v>
      </c>
      <c r="D187" t="s">
        <v>327</v>
      </c>
      <c r="E187">
        <v>35</v>
      </c>
      <c r="F187" t="s">
        <v>41</v>
      </c>
      <c r="G187" t="s">
        <v>50</v>
      </c>
      <c r="H187" t="s">
        <v>62</v>
      </c>
      <c r="I187" s="1">
        <v>3.050925925925926E-2</v>
      </c>
      <c r="J187" s="1">
        <v>3.3703703703703701E-2</v>
      </c>
      <c r="K187" s="1">
        <v>2.2268518518518521E-2</v>
      </c>
      <c r="L187" s="1">
        <f>SUM(Table1[[#This Row],[T1]],Table1[[#This Row],[16 км]])</f>
        <v>5.5972222222222222E-2</v>
      </c>
      <c r="M187" s="1">
        <v>2.5439814814814814E-2</v>
      </c>
      <c r="N187" s="1">
        <f>SUM(Table1[[#This Row],[T1]],Table1[[#This Row],[18,5 км]])</f>
        <v>5.9143518518518512E-2</v>
      </c>
      <c r="O187" s="1">
        <v>3.0902777777777779E-2</v>
      </c>
      <c r="P187" s="1">
        <f>SUM(Table1[[#This Row],[T1]],Table1[[#This Row],[22,7 км]])</f>
        <v>6.4606481481481487E-2</v>
      </c>
      <c r="Q187" s="1">
        <v>5.3009259259259256E-2</v>
      </c>
      <c r="R187" s="1">
        <f>SUM(Table1[[#This Row],[T1]],Table1[[#This Row],[38,7 км]])</f>
        <v>8.6712962962962964E-2</v>
      </c>
      <c r="S187" s="1">
        <v>5.6134259259259266E-2</v>
      </c>
      <c r="T187" s="1">
        <f>SUM(Table1[[#This Row],[T1]],Table1[[#This Row],[41,2 км]])</f>
        <v>8.9837962962962967E-2</v>
      </c>
      <c r="U187" s="1">
        <v>6.1712962962962963E-2</v>
      </c>
      <c r="V187" s="1">
        <f>SUM(Table1[[#This Row],[T1]],Table1[[#This Row],[45,4 км]])</f>
        <v>9.5416666666666664E-2</v>
      </c>
      <c r="W187" s="1">
        <v>6.5416666666666665E-2</v>
      </c>
      <c r="X187" s="1">
        <f>SUM(Table1[[#This Row],[T1]],Table1[[#This Row],[48,2 км]])</f>
        <v>9.9120370370370359E-2</v>
      </c>
      <c r="Y187" s="1">
        <v>7.0821759259259265E-2</v>
      </c>
      <c r="Z187" s="1">
        <f>SUM(Table1[[#This Row],[T1]],Table1[[#This Row],[52,2 км]])</f>
        <v>0.10452546296296297</v>
      </c>
      <c r="AA187" s="1">
        <v>8.4560185185185197E-2</v>
      </c>
      <c r="AB187" s="1">
        <f>SUM(Table1[[#This Row],[T1]],Table1[[#This Row],[61,4 км]])</f>
        <v>0.11826388888888889</v>
      </c>
      <c r="AC187" s="1">
        <v>8.7789351851851841E-2</v>
      </c>
      <c r="AD187" s="1">
        <f>SUM(Table1[[#This Row],[T1]],Table1[[#This Row],[63,9 км]])</f>
        <v>0.12149305555555553</v>
      </c>
      <c r="AE187" s="1">
        <v>9.347222222222222E-2</v>
      </c>
      <c r="AF187" s="1">
        <f>SUM(Table1[[#This Row],[T1]],Table1[[#This Row],[68,1 км]])</f>
        <v>0.12717592592592591</v>
      </c>
      <c r="AG187" s="1">
        <v>9.7280092592592585E-2</v>
      </c>
      <c r="AH187" s="1">
        <f>SUM(Table1[[#This Row],[T1]],Table1[[#This Row],[70,9 км]])</f>
        <v>0.13098379629629628</v>
      </c>
      <c r="AI187" s="1">
        <v>0.10248842592592593</v>
      </c>
      <c r="AJ187" s="1">
        <f>SUM(Table1[[#This Row],[T1]],Table1[[#This Row],[74,9 км]])</f>
        <v>0.13619212962962962</v>
      </c>
      <c r="AK187" s="1">
        <v>0.11631944444444443</v>
      </c>
      <c r="AL187" s="1">
        <f>SUM(Table1[[#This Row],[T1]],Table1[[#This Row],[84,1 км]])</f>
        <v>0.15002314814814813</v>
      </c>
      <c r="AM187" s="1">
        <v>0.11952546296296296</v>
      </c>
      <c r="AN187" s="1">
        <f>SUM(Table1[[#This Row],[T1]],Table1[[#This Row],[86,6 км]])</f>
        <v>0.15322916666666667</v>
      </c>
      <c r="AO187" s="1">
        <v>0.12358796296296297</v>
      </c>
      <c r="AP187" s="1">
        <f>SUM(Table1[[#This Row],[T1]],Table1[[#This Row],[90 км]])</f>
        <v>0.15729166666666666</v>
      </c>
      <c r="AQ187" s="1">
        <v>0.1572800925925926</v>
      </c>
      <c r="AR187" s="1">
        <v>0.15952546296296297</v>
      </c>
      <c r="AS187" s="1">
        <v>5.4513888888888884E-3</v>
      </c>
      <c r="AT187" s="1">
        <f>SUM(Table1[[#This Row],[T2]],Table1[[#This Row],[1 км]])</f>
        <v>0.16497685185185185</v>
      </c>
      <c r="AU187" s="1">
        <v>1.7291666666666667E-2</v>
      </c>
      <c r="AV187" s="1">
        <f>SUM(Table1[[#This Row],[T2]],Table1[[#This Row],[3,5 км]])</f>
        <v>0.17681712962962964</v>
      </c>
      <c r="AW187" s="1">
        <v>2.5879629629629627E-2</v>
      </c>
      <c r="AX187" s="1">
        <f>SUM(Table1[[#This Row],[T2]],Table1[[#This Row],[6 км]])</f>
        <v>0.18540509259259258</v>
      </c>
      <c r="AY187" s="1">
        <v>3.5127314814814813E-2</v>
      </c>
      <c r="AZ187" s="1">
        <f>SUM(Table1[[#This Row],[T2]],Table1[[#This Row],[8,5 км]])</f>
        <v>0.19465277777777779</v>
      </c>
      <c r="BA187" s="1">
        <v>4.1562500000000002E-2</v>
      </c>
      <c r="BB187" s="1">
        <f>SUM(Table1[[#This Row],[T2]],Table1[[#This Row],[10,5 км]])</f>
        <v>0.20108796296296297</v>
      </c>
      <c r="BC187" s="1">
        <v>4.7071759259259265E-2</v>
      </c>
      <c r="BD187" s="1">
        <f>SUM(Table1[[#This Row],[T2]],Table1[[#This Row],[11,5 км]])</f>
        <v>0.20659722222222224</v>
      </c>
      <c r="BE187" s="1">
        <v>5.966435185185185E-2</v>
      </c>
      <c r="BF187" s="1">
        <f>SUM(Table1[[#This Row],[T2]],Table1[[#This Row],[14 км]])</f>
        <v>0.21918981481481481</v>
      </c>
      <c r="BG187" s="1">
        <v>6.8784722222222219E-2</v>
      </c>
      <c r="BH187" s="1">
        <f>SUM(Table1[[#This Row],[T2]],Table1[[#This Row],[16,5 км]])</f>
        <v>0.2283101851851852</v>
      </c>
      <c r="BI187" s="1">
        <v>7.8958333333333339E-2</v>
      </c>
      <c r="BJ187" s="1">
        <f>SUM(Table1[[#This Row],[T2]],Table1[[#This Row],[19 км]])</f>
        <v>0.23848379629629629</v>
      </c>
      <c r="BK187" s="1">
        <v>8.6157407407407405E-2</v>
      </c>
      <c r="BL187" s="1">
        <f>SUM(Table1[[#This Row],[T2]],Table1[[#This Row],[Финиш]])</f>
        <v>0.24568287037037037</v>
      </c>
      <c r="BM187" s="1">
        <v>0.24568287037037037</v>
      </c>
      <c r="BN187" s="1">
        <v>0</v>
      </c>
      <c r="BO187" s="1">
        <f>Table1[[#This Row],[Плавание]]-Table1[[#Totals],[Плавание]]</f>
        <v>1.2905092592592593E-2</v>
      </c>
      <c r="BP187" s="1">
        <f>Table1[[#This Row],[T1]]-Table1[[#Totals],[T1]]</f>
        <v>1.5046296296296294E-2</v>
      </c>
      <c r="BQ187" s="1">
        <f>Table1[[#This Row],[16 км_]]-Table1[[#Totals],[16 км_]]</f>
        <v>2.0405092592592593E-2</v>
      </c>
      <c r="BR187" s="1">
        <f>Table1[[#This Row],[18,5 км_]]-Table1[[#Totals],[18,5 км_]]</f>
        <v>2.1226851851851844E-2</v>
      </c>
      <c r="BS187" s="1">
        <f>Table1[[#This Row],[22,7 км_]]-Table1[[#Totals],[22,7 км_]]</f>
        <v>2.2569444444444448E-2</v>
      </c>
      <c r="BT187" s="1">
        <f>Table1[[#This Row],[38,7 км_]]-Table1[[#Totals],[38,7 км_]]</f>
        <v>2.8124999999999997E-2</v>
      </c>
      <c r="BU187" s="1">
        <f>Table1[[#This Row],[41,2 км_]]-Table1[[#Totals],[41,2 км_]]</f>
        <v>2.8888888888888895E-2</v>
      </c>
      <c r="BV187" s="1">
        <f>Table1[[#This Row],[45,4 км_]]-Table1[[#Totals],[45,4 км_]]</f>
        <v>3.0254629629629631E-2</v>
      </c>
      <c r="BW187" s="1">
        <f>Table1[[#This Row],[48,2 км_]]-Table1[[#Totals],[48,2 км_]]</f>
        <v>3.1273148148148133E-2</v>
      </c>
      <c r="BX187" s="1">
        <f>Table1[[#This Row],[52,2 км_]]-Table1[[#Totals],[52,2 км_]]</f>
        <v>3.2708333333333339E-2</v>
      </c>
      <c r="BY187" s="1">
        <f>Table1[[#This Row],[61,4 км_]]-Table1[[#Totals],[61,4 км_]]</f>
        <v>3.6493055555555542E-2</v>
      </c>
      <c r="BZ187" s="1">
        <f>Table1[[#This Row],[63,9 км_]]-Table1[[#Totals],[63,9 км_]]</f>
        <v>3.7326388888888867E-2</v>
      </c>
      <c r="CA187" s="1">
        <f>Table1[[#This Row],[68,1 км_]]-Table1[[#Totals],[68,1 км_]]</f>
        <v>3.8587962962962963E-2</v>
      </c>
      <c r="CB187" s="1">
        <f>Table1[[#This Row],[70,9 км_]]-Table1[[#Totals],[70,9 км_]]</f>
        <v>3.9513888888888876E-2</v>
      </c>
      <c r="CC187" s="1">
        <f>Table1[[#This Row],[74,9 км_]]-Table1[[#Totals],[74,9 км_]]</f>
        <v>4.0486111111111112E-2</v>
      </c>
      <c r="CD187" s="1">
        <f>Table1[[#This Row],[84,1 км_]]-Table1[[#Totals],[84,1 км_]]</f>
        <v>4.3703703703703689E-2</v>
      </c>
      <c r="CE187" s="1">
        <f>Table1[[#This Row],[86,6 км_]]-Table1[[#Totals],[86,6 км_]]</f>
        <v>4.4583333333333336E-2</v>
      </c>
      <c r="CF187" s="1">
        <f>Table1[[#This Row],[90 км_]]-Table1[[#Totals],[90 км_]]</f>
        <v>4.5937499999999992E-2</v>
      </c>
      <c r="CG187" s="1">
        <f>Table1[[#This Row],[T2]]-Table1[[#Totals],[T2]]</f>
        <v>4.6979166666666669E-2</v>
      </c>
      <c r="CH187" s="1">
        <f>Table1[[#This Row],[1 км_]]-Table1[[#Totals],[1 км_]]</f>
        <v>4.912037037037037E-2</v>
      </c>
      <c r="CI187" s="1">
        <f>Table1[[#This Row],[3,5 км_]]-Table1[[#Totals],[3,5 км_]]</f>
        <v>5.3344907407407424E-2</v>
      </c>
      <c r="CJ187" s="1">
        <f>Table1[[#This Row],[6 км_]]-Table1[[#Totals],[6 км_]]</f>
        <v>5.6689814814814804E-2</v>
      </c>
      <c r="CK187" s="1">
        <f>Table1[[#This Row],[8,5 км_]]-Table1[[#Totals],[8,5 км_]]</f>
        <v>6.0243055555555564E-2</v>
      </c>
      <c r="CL187" s="1">
        <f>Table1[[#This Row],[10,5 км_]]-Table1[[#Totals],[10,5 км_]]</f>
        <v>6.2708333333333338E-2</v>
      </c>
      <c r="CM187" s="1">
        <f>Table1[[#This Row],[11,5 км_]]-Table1[[#Totals],[11,5 км_]]</f>
        <v>6.4826388888888892E-2</v>
      </c>
      <c r="CN187" s="1">
        <f>Table1[[#This Row],[14 км_]]-Table1[[#Totals],[14 км_]]</f>
        <v>6.9710648148148147E-2</v>
      </c>
      <c r="CO187" s="1">
        <f>Table1[[#This Row],[16,5 км_]]-Table1[[#Totals],[16,5 км_]]</f>
        <v>7.33101851851852E-2</v>
      </c>
      <c r="CP187" s="1">
        <f>Table1[[#This Row],[19 км_]]-Table1[[#Totals],[19 км_]]</f>
        <v>7.7488425925925919E-2</v>
      </c>
      <c r="CQ187" s="1">
        <f>Table1[[#This Row],[21,1 км_]]-Table1[[#Totals],[21,1 км_]]</f>
        <v>8.0347222222222209E-2</v>
      </c>
    </row>
    <row r="188" spans="1:95" x14ac:dyDescent="0.2">
      <c r="A188">
        <v>187</v>
      </c>
      <c r="B188">
        <v>207</v>
      </c>
      <c r="C188" t="s">
        <v>328</v>
      </c>
      <c r="D188" t="s">
        <v>77</v>
      </c>
      <c r="E188">
        <v>43</v>
      </c>
      <c r="F188" t="s">
        <v>46</v>
      </c>
      <c r="H188" t="s">
        <v>54</v>
      </c>
      <c r="I188" s="1">
        <v>3.0335648148148143E-2</v>
      </c>
      <c r="J188" s="1">
        <v>3.2928240740740737E-2</v>
      </c>
      <c r="K188" s="1">
        <v>2.2835648148148147E-2</v>
      </c>
      <c r="L188" s="1">
        <f>SUM(Table1[[#This Row],[T1]],Table1[[#This Row],[16 км]])</f>
        <v>5.5763888888888884E-2</v>
      </c>
      <c r="M188" s="1">
        <v>2.5879629629629627E-2</v>
      </c>
      <c r="N188" s="1">
        <f>SUM(Table1[[#This Row],[T1]],Table1[[#This Row],[18,5 км]])</f>
        <v>5.8807870370370365E-2</v>
      </c>
      <c r="O188" s="1">
        <v>3.1435185185185184E-2</v>
      </c>
      <c r="P188" s="1">
        <f>SUM(Table1[[#This Row],[T1]],Table1[[#This Row],[22,7 км]])</f>
        <v>6.4363425925925921E-2</v>
      </c>
      <c r="Q188" s="1">
        <v>5.3912037037037036E-2</v>
      </c>
      <c r="R188" s="1">
        <f>SUM(Table1[[#This Row],[T1]],Table1[[#This Row],[38,7 км]])</f>
        <v>8.684027777777778E-2</v>
      </c>
      <c r="S188" s="1">
        <v>5.6851851851851855E-2</v>
      </c>
      <c r="T188" s="1">
        <f>SUM(Table1[[#This Row],[T1]],Table1[[#This Row],[41,2 км]])</f>
        <v>8.9780092592592592E-2</v>
      </c>
      <c r="U188" s="1">
        <v>6.2476851851851846E-2</v>
      </c>
      <c r="V188" s="1">
        <f>SUM(Table1[[#This Row],[T1]],Table1[[#This Row],[45,4 км]])</f>
        <v>9.5405092592592583E-2</v>
      </c>
      <c r="W188" s="1">
        <v>6.6168981481481481E-2</v>
      </c>
      <c r="X188" s="1">
        <f>SUM(Table1[[#This Row],[T1]],Table1[[#This Row],[48,2 км]])</f>
        <v>9.9097222222222225E-2</v>
      </c>
      <c r="Y188" s="1">
        <v>7.149305555555556E-2</v>
      </c>
      <c r="Z188" s="1">
        <f>SUM(Table1[[#This Row],[T1]],Table1[[#This Row],[52,2 км]])</f>
        <v>0.10442129629629629</v>
      </c>
      <c r="AA188" s="1">
        <v>8.5810185185185184E-2</v>
      </c>
      <c r="AB188" s="1">
        <f>SUM(Table1[[#This Row],[T1]],Table1[[#This Row],[61,4 км]])</f>
        <v>0.11873842592592593</v>
      </c>
      <c r="AC188" s="1">
        <v>8.8865740740740731E-2</v>
      </c>
      <c r="AD188" s="1">
        <f>SUM(Table1[[#This Row],[T1]],Table1[[#This Row],[63,9 км]])</f>
        <v>0.12179398148148146</v>
      </c>
      <c r="AE188" s="1">
        <v>9.4722222222222222E-2</v>
      </c>
      <c r="AF188" s="1">
        <f>SUM(Table1[[#This Row],[T1]],Table1[[#This Row],[68,1 км]])</f>
        <v>0.12765046296296295</v>
      </c>
      <c r="AG188" s="1">
        <v>9.857638888888888E-2</v>
      </c>
      <c r="AH188" s="1">
        <f>SUM(Table1[[#This Row],[T1]],Table1[[#This Row],[70,9 км]])</f>
        <v>0.13150462962962961</v>
      </c>
      <c r="AI188" s="1">
        <v>0.10418981481481482</v>
      </c>
      <c r="AJ188" s="1">
        <f>SUM(Table1[[#This Row],[T1]],Table1[[#This Row],[74,9 км]])</f>
        <v>0.13711805555555556</v>
      </c>
      <c r="AK188" s="1">
        <v>0.11873842592592593</v>
      </c>
      <c r="AL188" s="1">
        <f>SUM(Table1[[#This Row],[T1]],Table1[[#This Row],[84,1 км]])</f>
        <v>0.15166666666666667</v>
      </c>
      <c r="AM188" s="1">
        <v>0.12210648148148147</v>
      </c>
      <c r="AN188" s="1">
        <f>SUM(Table1[[#This Row],[T1]],Table1[[#This Row],[86,6 км]])</f>
        <v>0.1550347222222222</v>
      </c>
      <c r="AO188" s="1">
        <v>0.12609953703703705</v>
      </c>
      <c r="AP188" s="1">
        <f>SUM(Table1[[#This Row],[T1]],Table1[[#This Row],[90 км]])</f>
        <v>0.1590277777777778</v>
      </c>
      <c r="AQ188" s="1">
        <v>0.15903935185185183</v>
      </c>
      <c r="AR188" s="1">
        <v>0.16155092592592593</v>
      </c>
      <c r="AS188" s="1">
        <v>4.9537037037037041E-3</v>
      </c>
      <c r="AT188" s="1">
        <f>SUM(Table1[[#This Row],[T2]],Table1[[#This Row],[1 км]])</f>
        <v>0.16650462962962964</v>
      </c>
      <c r="AU188" s="1">
        <v>1.6064814814814813E-2</v>
      </c>
      <c r="AV188" s="1">
        <f>SUM(Table1[[#This Row],[T2]],Table1[[#This Row],[3,5 км]])</f>
        <v>0.17761574074074074</v>
      </c>
      <c r="AW188" s="1">
        <v>2.4120370370370372E-2</v>
      </c>
      <c r="AX188" s="1">
        <f>SUM(Table1[[#This Row],[T2]],Table1[[#This Row],[6 км]])</f>
        <v>0.18567129629629631</v>
      </c>
      <c r="AY188" s="1">
        <v>3.4004629629629628E-2</v>
      </c>
      <c r="AZ188" s="1">
        <f>SUM(Table1[[#This Row],[T2]],Table1[[#This Row],[8,5 км]])</f>
        <v>0.19555555555555557</v>
      </c>
      <c r="BA188" s="1">
        <v>4.0208333333333332E-2</v>
      </c>
      <c r="BB188" s="1">
        <f>SUM(Table1[[#This Row],[T2]],Table1[[#This Row],[10,5 км]])</f>
        <v>0.20175925925925925</v>
      </c>
      <c r="BC188" s="1">
        <v>4.5833333333333337E-2</v>
      </c>
      <c r="BD188" s="1">
        <f>SUM(Table1[[#This Row],[T2]],Table1[[#This Row],[11,5 км]])</f>
        <v>0.20738425925925927</v>
      </c>
      <c r="BE188" s="1">
        <v>5.8240740740740739E-2</v>
      </c>
      <c r="BF188" s="1">
        <f>SUM(Table1[[#This Row],[T2]],Table1[[#This Row],[14 км]])</f>
        <v>0.21979166666666666</v>
      </c>
      <c r="BG188" s="1">
        <v>6.7638888888888887E-2</v>
      </c>
      <c r="BH188" s="1">
        <f>SUM(Table1[[#This Row],[T2]],Table1[[#This Row],[16,5 км]])</f>
        <v>0.22918981481481482</v>
      </c>
      <c r="BI188" s="1">
        <v>7.767361111111111E-2</v>
      </c>
      <c r="BJ188" s="1">
        <f>SUM(Table1[[#This Row],[T2]],Table1[[#This Row],[19 км]])</f>
        <v>0.23922453703703705</v>
      </c>
      <c r="BK188" s="1">
        <v>8.4548611111111116E-2</v>
      </c>
      <c r="BL188" s="1">
        <f>SUM(Table1[[#This Row],[T2]],Table1[[#This Row],[Финиш]])</f>
        <v>0.24609953703703705</v>
      </c>
      <c r="BM188" s="1">
        <v>0.24608796296296295</v>
      </c>
      <c r="BN188" s="1">
        <v>0</v>
      </c>
      <c r="BO188" s="1">
        <f>Table1[[#This Row],[Плавание]]-Table1[[#Totals],[Плавание]]</f>
        <v>1.2731481481481476E-2</v>
      </c>
      <c r="BP188" s="1">
        <f>Table1[[#This Row],[T1]]-Table1[[#Totals],[T1]]</f>
        <v>1.427083333333333E-2</v>
      </c>
      <c r="BQ188" s="1">
        <f>Table1[[#This Row],[16 км_]]-Table1[[#Totals],[16 км_]]</f>
        <v>2.0196759259259255E-2</v>
      </c>
      <c r="BR188" s="1">
        <f>Table1[[#This Row],[18,5 км_]]-Table1[[#Totals],[18,5 км_]]</f>
        <v>2.0891203703703697E-2</v>
      </c>
      <c r="BS188" s="1">
        <f>Table1[[#This Row],[22,7 км_]]-Table1[[#Totals],[22,7 км_]]</f>
        <v>2.2326388888888882E-2</v>
      </c>
      <c r="BT188" s="1">
        <f>Table1[[#This Row],[38,7 км_]]-Table1[[#Totals],[38,7 км_]]</f>
        <v>2.8252314814814813E-2</v>
      </c>
      <c r="BU188" s="1">
        <f>Table1[[#This Row],[41,2 км_]]-Table1[[#Totals],[41,2 км_]]</f>
        <v>2.883101851851852E-2</v>
      </c>
      <c r="BV188" s="1">
        <f>Table1[[#This Row],[45,4 км_]]-Table1[[#Totals],[45,4 км_]]</f>
        <v>3.0243055555555551E-2</v>
      </c>
      <c r="BW188" s="1">
        <f>Table1[[#This Row],[48,2 км_]]-Table1[[#Totals],[48,2 км_]]</f>
        <v>3.125E-2</v>
      </c>
      <c r="BX188" s="1">
        <f>Table1[[#This Row],[52,2 км_]]-Table1[[#Totals],[52,2 км_]]</f>
        <v>3.2604166666666656E-2</v>
      </c>
      <c r="BY188" s="1">
        <f>Table1[[#This Row],[61,4 км_]]-Table1[[#Totals],[61,4 км_]]</f>
        <v>3.696759259259258E-2</v>
      </c>
      <c r="BZ188" s="1">
        <f>Table1[[#This Row],[63,9 км_]]-Table1[[#Totals],[63,9 км_]]</f>
        <v>3.7627314814814794E-2</v>
      </c>
      <c r="CA188" s="1">
        <f>Table1[[#This Row],[68,1 км_]]-Table1[[#Totals],[68,1 км_]]</f>
        <v>3.90625E-2</v>
      </c>
      <c r="CB188" s="1">
        <f>Table1[[#This Row],[70,9 км_]]-Table1[[#Totals],[70,9 км_]]</f>
        <v>4.0034722222222208E-2</v>
      </c>
      <c r="CC188" s="1">
        <f>Table1[[#This Row],[74,9 км_]]-Table1[[#Totals],[74,9 км_]]</f>
        <v>4.1412037037037053E-2</v>
      </c>
      <c r="CD188" s="1">
        <f>Table1[[#This Row],[84,1 км_]]-Table1[[#Totals],[84,1 км_]]</f>
        <v>4.5347222222222233E-2</v>
      </c>
      <c r="CE188" s="1">
        <f>Table1[[#This Row],[86,6 км_]]-Table1[[#Totals],[86,6 км_]]</f>
        <v>4.6388888888888868E-2</v>
      </c>
      <c r="CF188" s="1">
        <f>Table1[[#This Row],[90 км_]]-Table1[[#Totals],[90 км_]]</f>
        <v>4.7673611111111125E-2</v>
      </c>
      <c r="CG188" s="1">
        <f>Table1[[#This Row],[T2]]-Table1[[#Totals],[T2]]</f>
        <v>4.9004629629629634E-2</v>
      </c>
      <c r="CH188" s="1">
        <f>Table1[[#This Row],[1 км_]]-Table1[[#Totals],[1 км_]]</f>
        <v>5.0648148148148164E-2</v>
      </c>
      <c r="CI188" s="1">
        <f>Table1[[#This Row],[3,5 км_]]-Table1[[#Totals],[3,5 км_]]</f>
        <v>5.4143518518518521E-2</v>
      </c>
      <c r="CJ188" s="1">
        <f>Table1[[#This Row],[6 км_]]-Table1[[#Totals],[6 км_]]</f>
        <v>5.6956018518518531E-2</v>
      </c>
      <c r="CK188" s="1">
        <f>Table1[[#This Row],[8,5 км_]]-Table1[[#Totals],[8,5 км_]]</f>
        <v>6.1145833333333344E-2</v>
      </c>
      <c r="CL188" s="1">
        <f>Table1[[#This Row],[10,5 км_]]-Table1[[#Totals],[10,5 км_]]</f>
        <v>6.3379629629629619E-2</v>
      </c>
      <c r="CM188" s="1">
        <f>Table1[[#This Row],[11,5 км_]]-Table1[[#Totals],[11,5 км_]]</f>
        <v>6.5613425925925922E-2</v>
      </c>
      <c r="CN188" s="1">
        <f>Table1[[#This Row],[14 км_]]-Table1[[#Totals],[14 км_]]</f>
        <v>7.03125E-2</v>
      </c>
      <c r="CO188" s="1">
        <f>Table1[[#This Row],[16,5 км_]]-Table1[[#Totals],[16,5 км_]]</f>
        <v>7.418981481481482E-2</v>
      </c>
      <c r="CP188" s="1">
        <f>Table1[[#This Row],[19 км_]]-Table1[[#Totals],[19 км_]]</f>
        <v>7.8229166666666683E-2</v>
      </c>
      <c r="CQ188" s="1">
        <f>Table1[[#This Row],[21,1 км_]]-Table1[[#Totals],[21,1 км_]]</f>
        <v>8.0763888888888885E-2</v>
      </c>
    </row>
    <row r="189" spans="1:95" x14ac:dyDescent="0.2">
      <c r="A189">
        <v>188</v>
      </c>
      <c r="B189">
        <v>169</v>
      </c>
      <c r="C189" t="s">
        <v>329</v>
      </c>
      <c r="D189" t="s">
        <v>125</v>
      </c>
      <c r="E189">
        <v>59</v>
      </c>
      <c r="F189" t="s">
        <v>41</v>
      </c>
      <c r="G189" t="s">
        <v>53</v>
      </c>
      <c r="H189" t="s">
        <v>154</v>
      </c>
      <c r="I189" s="1">
        <v>2.6354166666666668E-2</v>
      </c>
      <c r="J189" s="1">
        <v>2.9780092592592594E-2</v>
      </c>
      <c r="K189" s="1">
        <v>2.2662037037037036E-2</v>
      </c>
      <c r="L189" s="1">
        <f>SUM(Table1[[#This Row],[T1]],Table1[[#This Row],[16 км]])</f>
        <v>5.244212962962963E-2</v>
      </c>
      <c r="M189" s="1">
        <v>2.5740740740740745E-2</v>
      </c>
      <c r="N189" s="1">
        <f>SUM(Table1[[#This Row],[T1]],Table1[[#This Row],[18,5 км]])</f>
        <v>5.5520833333333339E-2</v>
      </c>
      <c r="O189" s="1">
        <v>3.1099537037037037E-2</v>
      </c>
      <c r="P189" s="1">
        <f>SUM(Table1[[#This Row],[T1]],Table1[[#This Row],[22,7 км]])</f>
        <v>6.0879629629629631E-2</v>
      </c>
      <c r="Q189" s="1">
        <v>5.2361111111111108E-2</v>
      </c>
      <c r="R189" s="1">
        <f>SUM(Table1[[#This Row],[T1]],Table1[[#This Row],[38,7 км]])</f>
        <v>8.2141203703703702E-2</v>
      </c>
      <c r="S189" s="1">
        <v>5.5312499999999994E-2</v>
      </c>
      <c r="T189" s="1">
        <f>SUM(Table1[[#This Row],[T1]],Table1[[#This Row],[41,2 км]])</f>
        <v>8.5092592592592581E-2</v>
      </c>
      <c r="U189" s="1">
        <v>6.0902777777777778E-2</v>
      </c>
      <c r="V189" s="1">
        <f>SUM(Table1[[#This Row],[T1]],Table1[[#This Row],[45,4 км]])</f>
        <v>9.0682870370370372E-2</v>
      </c>
      <c r="W189" s="1">
        <v>6.4479166666666657E-2</v>
      </c>
      <c r="X189" s="1">
        <f>SUM(Table1[[#This Row],[T1]],Table1[[#This Row],[48,2 км]])</f>
        <v>9.4259259259259251E-2</v>
      </c>
      <c r="Y189" s="1">
        <v>6.9710648148148147E-2</v>
      </c>
      <c r="Z189" s="1">
        <f>SUM(Table1[[#This Row],[T1]],Table1[[#This Row],[52,2 км]])</f>
        <v>9.9490740740740741E-2</v>
      </c>
      <c r="AA189" s="1">
        <v>8.3090277777777777E-2</v>
      </c>
      <c r="AB189" s="1">
        <f>SUM(Table1[[#This Row],[T1]],Table1[[#This Row],[61,4 км]])</f>
        <v>0.11287037037037037</v>
      </c>
      <c r="AC189" s="1">
        <v>8.6157407407407405E-2</v>
      </c>
      <c r="AD189" s="1">
        <f>SUM(Table1[[#This Row],[T1]],Table1[[#This Row],[63,9 км]])</f>
        <v>0.1159375</v>
      </c>
      <c r="AE189" s="1">
        <v>9.195601851851852E-2</v>
      </c>
      <c r="AF189" s="1">
        <f>SUM(Table1[[#This Row],[T1]],Table1[[#This Row],[68,1 км]])</f>
        <v>0.12173611111111111</v>
      </c>
      <c r="AG189" s="1">
        <v>9.5648148148148149E-2</v>
      </c>
      <c r="AH189" s="1">
        <f>SUM(Table1[[#This Row],[T1]],Table1[[#This Row],[70,9 км]])</f>
        <v>0.12542824074074074</v>
      </c>
      <c r="AI189" s="1">
        <v>0.10101851851851851</v>
      </c>
      <c r="AJ189" s="1">
        <f>SUM(Table1[[#This Row],[T1]],Table1[[#This Row],[74,9 км]])</f>
        <v>0.1307986111111111</v>
      </c>
      <c r="AK189" s="1">
        <v>0.11464120370370372</v>
      </c>
      <c r="AL189" s="1">
        <f>SUM(Table1[[#This Row],[T1]],Table1[[#This Row],[84,1 км]])</f>
        <v>0.1444212962962963</v>
      </c>
      <c r="AM189" s="1">
        <v>0.11780092592592593</v>
      </c>
      <c r="AN189" s="1">
        <f>SUM(Table1[[#This Row],[T1]],Table1[[#This Row],[86,6 км]])</f>
        <v>0.14758101851851851</v>
      </c>
      <c r="AO189" s="1">
        <v>0.12131944444444444</v>
      </c>
      <c r="AP189" s="1">
        <f>SUM(Table1[[#This Row],[T1]],Table1[[#This Row],[90 км]])</f>
        <v>0.15109953703703705</v>
      </c>
      <c r="AQ189" s="1">
        <v>0.15109953703703705</v>
      </c>
      <c r="AR189" s="1">
        <v>0.15362268518518518</v>
      </c>
      <c r="AS189" s="1">
        <v>5.2777777777777771E-3</v>
      </c>
      <c r="AT189" s="1">
        <f>SUM(Table1[[#This Row],[T2]],Table1[[#This Row],[1 км]])</f>
        <v>0.15890046296296295</v>
      </c>
      <c r="AU189" s="1">
        <v>1.7754629629629631E-2</v>
      </c>
      <c r="AV189" s="1">
        <f>SUM(Table1[[#This Row],[T2]],Table1[[#This Row],[3,5 км]])</f>
        <v>0.1713773148148148</v>
      </c>
      <c r="AW189" s="1">
        <v>2.7141203703703706E-2</v>
      </c>
      <c r="AX189" s="1">
        <f>SUM(Table1[[#This Row],[T2]],Table1[[#This Row],[6 км]])</f>
        <v>0.18076388888888889</v>
      </c>
      <c r="AY189" s="1">
        <v>3.7488425925925925E-2</v>
      </c>
      <c r="AZ189" s="1">
        <f>SUM(Table1[[#This Row],[T2]],Table1[[#This Row],[8,5 км]])</f>
        <v>0.19111111111111112</v>
      </c>
      <c r="BA189" s="1">
        <v>4.462962962962963E-2</v>
      </c>
      <c r="BB189" s="1">
        <f>SUM(Table1[[#This Row],[T2]],Table1[[#This Row],[10,5 км]])</f>
        <v>0.19825231481481481</v>
      </c>
      <c r="BC189" s="1">
        <v>5.0833333333333335E-2</v>
      </c>
      <c r="BD189" s="1">
        <f>SUM(Table1[[#This Row],[T2]],Table1[[#This Row],[11,5 км]])</f>
        <v>0.20445601851851852</v>
      </c>
      <c r="BE189" s="1">
        <v>6.5057870370370363E-2</v>
      </c>
      <c r="BF189" s="1">
        <f>SUM(Table1[[#This Row],[T2]],Table1[[#This Row],[14 км]])</f>
        <v>0.21868055555555554</v>
      </c>
      <c r="BG189" s="1">
        <v>7.4907407407407409E-2</v>
      </c>
      <c r="BH189" s="1">
        <f>SUM(Table1[[#This Row],[T2]],Table1[[#This Row],[16,5 км]])</f>
        <v>0.2285300925925926</v>
      </c>
      <c r="BI189" s="1">
        <v>8.560185185185186E-2</v>
      </c>
      <c r="BJ189" s="1">
        <f>SUM(Table1[[#This Row],[T2]],Table1[[#This Row],[19 км]])</f>
        <v>0.23922453703703705</v>
      </c>
      <c r="BK189" s="1">
        <v>9.268518518518519E-2</v>
      </c>
      <c r="BL189" s="1">
        <f>SUM(Table1[[#This Row],[T2]],Table1[[#This Row],[Финиш]])</f>
        <v>0.24630787037037039</v>
      </c>
      <c r="BM189" s="1">
        <v>0.24630787037037036</v>
      </c>
      <c r="BN189" s="1">
        <v>0</v>
      </c>
      <c r="BO189" s="1">
        <f>Table1[[#This Row],[Плавание]]-Table1[[#Totals],[Плавание]]</f>
        <v>8.7500000000000008E-3</v>
      </c>
      <c r="BP189" s="1">
        <f>Table1[[#This Row],[T1]]-Table1[[#Totals],[T1]]</f>
        <v>1.1122685185185187E-2</v>
      </c>
      <c r="BQ189" s="1">
        <f>Table1[[#This Row],[16 км_]]-Table1[[#Totals],[16 км_]]</f>
        <v>1.6875000000000001E-2</v>
      </c>
      <c r="BR189" s="1">
        <f>Table1[[#This Row],[18,5 км_]]-Table1[[#Totals],[18,5 км_]]</f>
        <v>1.7604166666666671E-2</v>
      </c>
      <c r="BS189" s="1">
        <f>Table1[[#This Row],[22,7 км_]]-Table1[[#Totals],[22,7 км_]]</f>
        <v>1.8842592592592591E-2</v>
      </c>
      <c r="BT189" s="1">
        <f>Table1[[#This Row],[38,7 км_]]-Table1[[#Totals],[38,7 км_]]</f>
        <v>2.3553240740740736E-2</v>
      </c>
      <c r="BU189" s="1">
        <f>Table1[[#This Row],[41,2 км_]]-Table1[[#Totals],[41,2 км_]]</f>
        <v>2.4143518518518509E-2</v>
      </c>
      <c r="BV189" s="1">
        <f>Table1[[#This Row],[45,4 км_]]-Table1[[#Totals],[45,4 км_]]</f>
        <v>2.552083333333334E-2</v>
      </c>
      <c r="BW189" s="1">
        <f>Table1[[#This Row],[48,2 км_]]-Table1[[#Totals],[48,2 км_]]</f>
        <v>2.6412037037037026E-2</v>
      </c>
      <c r="BX189" s="1">
        <f>Table1[[#This Row],[52,2 км_]]-Table1[[#Totals],[52,2 км_]]</f>
        <v>2.7673611111111107E-2</v>
      </c>
      <c r="BY189" s="1">
        <f>Table1[[#This Row],[61,4 км_]]-Table1[[#Totals],[61,4 км_]]</f>
        <v>3.1099537037037023E-2</v>
      </c>
      <c r="BZ189" s="1">
        <f>Table1[[#This Row],[63,9 км_]]-Table1[[#Totals],[63,9 км_]]</f>
        <v>3.1770833333333331E-2</v>
      </c>
      <c r="CA189" s="1">
        <f>Table1[[#This Row],[68,1 км_]]-Table1[[#Totals],[68,1 км_]]</f>
        <v>3.3148148148148163E-2</v>
      </c>
      <c r="CB189" s="1">
        <f>Table1[[#This Row],[70,9 км_]]-Table1[[#Totals],[70,9 км_]]</f>
        <v>3.395833333333334E-2</v>
      </c>
      <c r="CC189" s="1">
        <f>Table1[[#This Row],[74,9 км_]]-Table1[[#Totals],[74,9 км_]]</f>
        <v>3.5092592592592592E-2</v>
      </c>
      <c r="CD189" s="1">
        <f>Table1[[#This Row],[84,1 км_]]-Table1[[#Totals],[84,1 км_]]</f>
        <v>3.8101851851851859E-2</v>
      </c>
      <c r="CE189" s="1">
        <f>Table1[[#This Row],[86,6 км_]]-Table1[[#Totals],[86,6 км_]]</f>
        <v>3.8935185185185184E-2</v>
      </c>
      <c r="CF189" s="1">
        <f>Table1[[#This Row],[90 км_]]-Table1[[#Totals],[90 км_]]</f>
        <v>3.9745370370370375E-2</v>
      </c>
      <c r="CG189" s="1">
        <f>Table1[[#This Row],[T2]]-Table1[[#Totals],[T2]]</f>
        <v>4.1076388888888885E-2</v>
      </c>
      <c r="CH189" s="1">
        <f>Table1[[#This Row],[1 км_]]-Table1[[#Totals],[1 км_]]</f>
        <v>4.3043981481481475E-2</v>
      </c>
      <c r="CI189" s="1">
        <f>Table1[[#This Row],[3,5 км_]]-Table1[[#Totals],[3,5 км_]]</f>
        <v>4.7905092592592582E-2</v>
      </c>
      <c r="CJ189" s="1">
        <f>Table1[[#This Row],[6 км_]]-Table1[[#Totals],[6 км_]]</f>
        <v>5.2048611111111115E-2</v>
      </c>
      <c r="CK189" s="1">
        <f>Table1[[#This Row],[8,5 км_]]-Table1[[#Totals],[8,5 км_]]</f>
        <v>5.6701388888888898E-2</v>
      </c>
      <c r="CL189" s="1">
        <f>Table1[[#This Row],[10,5 км_]]-Table1[[#Totals],[10,5 км_]]</f>
        <v>5.9872685185185182E-2</v>
      </c>
      <c r="CM189" s="1">
        <f>Table1[[#This Row],[11,5 км_]]-Table1[[#Totals],[11,5 км_]]</f>
        <v>6.2685185185185177E-2</v>
      </c>
      <c r="CN189" s="1">
        <f>Table1[[#This Row],[14 км_]]-Table1[[#Totals],[14 км_]]</f>
        <v>6.9201388888888882E-2</v>
      </c>
      <c r="CO189" s="1">
        <f>Table1[[#This Row],[16,5 км_]]-Table1[[#Totals],[16,5 км_]]</f>
        <v>7.3530092592592605E-2</v>
      </c>
      <c r="CP189" s="1">
        <f>Table1[[#This Row],[19 км_]]-Table1[[#Totals],[19 км_]]</f>
        <v>7.8229166666666683E-2</v>
      </c>
      <c r="CQ189" s="1">
        <f>Table1[[#This Row],[21,1 км_]]-Table1[[#Totals],[21,1 км_]]</f>
        <v>8.0972222222222223E-2</v>
      </c>
    </row>
    <row r="190" spans="1:95" x14ac:dyDescent="0.2">
      <c r="A190">
        <v>189</v>
      </c>
      <c r="B190">
        <v>25</v>
      </c>
      <c r="C190" t="s">
        <v>330</v>
      </c>
      <c r="D190" t="s">
        <v>331</v>
      </c>
      <c r="E190">
        <v>26</v>
      </c>
      <c r="F190" t="s">
        <v>46</v>
      </c>
      <c r="G190" t="s">
        <v>53</v>
      </c>
      <c r="H190" t="s">
        <v>57</v>
      </c>
      <c r="I190" s="1">
        <v>3.108796296296296E-2</v>
      </c>
      <c r="J190" s="1">
        <v>3.4826388888888886E-2</v>
      </c>
      <c r="K190" s="1">
        <v>2.2187499999999999E-2</v>
      </c>
      <c r="L190" s="1">
        <f>SUM(Table1[[#This Row],[T1]],Table1[[#This Row],[16 км]])</f>
        <v>5.7013888888888885E-2</v>
      </c>
      <c r="M190" s="1">
        <v>2.5266203703703704E-2</v>
      </c>
      <c r="N190" s="1">
        <f>SUM(Table1[[#This Row],[T1]],Table1[[#This Row],[18,5 км]])</f>
        <v>6.0092592592592586E-2</v>
      </c>
      <c r="O190" s="1">
        <v>3.0578703703703702E-2</v>
      </c>
      <c r="P190" s="1">
        <f>SUM(Table1[[#This Row],[T1]],Table1[[#This Row],[22,7 км]])</f>
        <v>6.5405092592592584E-2</v>
      </c>
      <c r="Q190" s="1">
        <v>5.2314814814814814E-2</v>
      </c>
      <c r="R190" s="1">
        <f>SUM(Table1[[#This Row],[T1]],Table1[[#This Row],[38,7 км]])</f>
        <v>8.7141203703703707E-2</v>
      </c>
      <c r="S190" s="1">
        <v>5.512731481481481E-2</v>
      </c>
      <c r="T190" s="1">
        <f>SUM(Table1[[#This Row],[T1]],Table1[[#This Row],[41,2 км]])</f>
        <v>8.9953703703703702E-2</v>
      </c>
      <c r="U190" s="1">
        <v>6.0451388888888895E-2</v>
      </c>
      <c r="V190" s="1">
        <f>SUM(Table1[[#This Row],[T1]],Table1[[#This Row],[45,4 км]])</f>
        <v>9.5277777777777781E-2</v>
      </c>
      <c r="W190" s="1">
        <v>6.3981481481481486E-2</v>
      </c>
      <c r="X190" s="1">
        <f>SUM(Table1[[#This Row],[T1]],Table1[[#This Row],[48,2 км]])</f>
        <v>9.8807870370370365E-2</v>
      </c>
      <c r="Y190" s="1">
        <v>6.9016203703703705E-2</v>
      </c>
      <c r="Z190" s="1">
        <f>SUM(Table1[[#This Row],[T1]],Table1[[#This Row],[52,2 км]])</f>
        <v>0.1038425925925926</v>
      </c>
      <c r="AA190" s="1">
        <v>8.189814814814815E-2</v>
      </c>
      <c r="AB190" s="1">
        <f>SUM(Table1[[#This Row],[T1]],Table1[[#This Row],[61,4 км]])</f>
        <v>0.11672453703703703</v>
      </c>
      <c r="AC190" s="1">
        <v>8.4895833333333337E-2</v>
      </c>
      <c r="AD190" s="1">
        <f>SUM(Table1[[#This Row],[T1]],Table1[[#This Row],[63,9 км]])</f>
        <v>0.11972222222222223</v>
      </c>
      <c r="AE190" s="1">
        <v>9.0243055555555562E-2</v>
      </c>
      <c r="AF190" s="1">
        <f>SUM(Table1[[#This Row],[T1]],Table1[[#This Row],[68,1 км]])</f>
        <v>0.12506944444444446</v>
      </c>
      <c r="AG190" s="1">
        <v>9.3738425925925919E-2</v>
      </c>
      <c r="AH190" s="1">
        <f>SUM(Table1[[#This Row],[T1]],Table1[[#This Row],[70,9 км]])</f>
        <v>0.1285648148148148</v>
      </c>
      <c r="AI190" s="1">
        <v>9.8946759259259262E-2</v>
      </c>
      <c r="AJ190" s="1">
        <f>SUM(Table1[[#This Row],[T1]],Table1[[#This Row],[74,9 км]])</f>
        <v>0.13377314814814814</v>
      </c>
      <c r="AK190" s="1">
        <v>0.1125462962962963</v>
      </c>
      <c r="AL190" s="1">
        <f>SUM(Table1[[#This Row],[T1]],Table1[[#This Row],[84,1 км]])</f>
        <v>0.14737268518518518</v>
      </c>
      <c r="AM190" s="1">
        <v>0.11569444444444445</v>
      </c>
      <c r="AN190" s="1">
        <f>SUM(Table1[[#This Row],[T1]],Table1[[#This Row],[86,6 км]])</f>
        <v>0.15052083333333333</v>
      </c>
      <c r="AO190" s="1">
        <v>0.11954861111111111</v>
      </c>
      <c r="AP190" s="1">
        <f>SUM(Table1[[#This Row],[T1]],Table1[[#This Row],[90 км]])</f>
        <v>0.15437499999999998</v>
      </c>
      <c r="AQ190" s="1">
        <v>0.15437500000000001</v>
      </c>
      <c r="AR190" s="1">
        <v>0.15724537037037037</v>
      </c>
      <c r="AS190" s="1">
        <v>5.5092592592592589E-3</v>
      </c>
      <c r="AT190" s="1">
        <f>SUM(Table1[[#This Row],[T2]],Table1[[#This Row],[1 км]])</f>
        <v>0.16275462962962964</v>
      </c>
      <c r="AU190" s="1">
        <v>1.7939814814814815E-2</v>
      </c>
      <c r="AV190" s="1">
        <f>SUM(Table1[[#This Row],[T2]],Table1[[#This Row],[3,5 км]])</f>
        <v>0.17518518518518519</v>
      </c>
      <c r="AW190" s="1">
        <v>2.6967592592592595E-2</v>
      </c>
      <c r="AX190" s="1">
        <f>SUM(Table1[[#This Row],[T2]],Table1[[#This Row],[6 км]])</f>
        <v>0.18421296296296297</v>
      </c>
      <c r="AY190" s="1">
        <v>3.6597222222222225E-2</v>
      </c>
      <c r="AZ190" s="1">
        <f>SUM(Table1[[#This Row],[T2]],Table1[[#This Row],[8,5 км]])</f>
        <v>0.19384259259259259</v>
      </c>
      <c r="BA190" s="1">
        <v>4.3182870370370365E-2</v>
      </c>
      <c r="BB190" s="1">
        <f>SUM(Table1[[#This Row],[T2]],Table1[[#This Row],[10,5 км]])</f>
        <v>0.20042824074074073</v>
      </c>
      <c r="BC190" s="1">
        <v>4.9131944444444443E-2</v>
      </c>
      <c r="BD190" s="1">
        <f>SUM(Table1[[#This Row],[T2]],Table1[[#This Row],[11,5 км]])</f>
        <v>0.20637731481481481</v>
      </c>
      <c r="BE190" s="1">
        <v>6.2303240740740735E-2</v>
      </c>
      <c r="BF190" s="1">
        <f>SUM(Table1[[#This Row],[T2]],Table1[[#This Row],[14 км]])</f>
        <v>0.2195486111111111</v>
      </c>
      <c r="BG190" s="1">
        <v>7.2534722222222223E-2</v>
      </c>
      <c r="BH190" s="1">
        <f>SUM(Table1[[#This Row],[T2]],Table1[[#This Row],[16,5 км]])</f>
        <v>0.22978009259259258</v>
      </c>
      <c r="BI190" s="1">
        <v>8.2870370370370372E-2</v>
      </c>
      <c r="BJ190" s="1">
        <f>SUM(Table1[[#This Row],[T2]],Table1[[#This Row],[19 км]])</f>
        <v>0.24011574074074074</v>
      </c>
      <c r="BK190" s="1">
        <v>8.9351851851851849E-2</v>
      </c>
      <c r="BL190" s="1">
        <f>SUM(Table1[[#This Row],[T2]],Table1[[#This Row],[Финиш]])</f>
        <v>0.24659722222222222</v>
      </c>
      <c r="BM190" s="1">
        <v>0.24659722222222222</v>
      </c>
      <c r="BN190" s="1">
        <v>0</v>
      </c>
      <c r="BO190" s="1">
        <f>Table1[[#This Row],[Плавание]]-Table1[[#Totals],[Плавание]]</f>
        <v>1.3483796296296292E-2</v>
      </c>
      <c r="BP190" s="1">
        <f>Table1[[#This Row],[T1]]-Table1[[#Totals],[T1]]</f>
        <v>1.6168981481481479E-2</v>
      </c>
      <c r="BQ190" s="1">
        <f>Table1[[#This Row],[16 км_]]-Table1[[#Totals],[16 км_]]</f>
        <v>2.1446759259259256E-2</v>
      </c>
      <c r="BR190" s="1">
        <f>Table1[[#This Row],[18,5 км_]]-Table1[[#Totals],[18,5 км_]]</f>
        <v>2.2175925925925918E-2</v>
      </c>
      <c r="BS190" s="1">
        <f>Table1[[#This Row],[22,7 км_]]-Table1[[#Totals],[22,7 км_]]</f>
        <v>2.3368055555555545E-2</v>
      </c>
      <c r="BT190" s="1">
        <f>Table1[[#This Row],[38,7 км_]]-Table1[[#Totals],[38,7 км_]]</f>
        <v>2.855324074074074E-2</v>
      </c>
      <c r="BU190" s="1">
        <f>Table1[[#This Row],[41,2 км_]]-Table1[[#Totals],[41,2 км_]]</f>
        <v>2.900462962962963E-2</v>
      </c>
      <c r="BV190" s="1">
        <f>Table1[[#This Row],[45,4 км_]]-Table1[[#Totals],[45,4 км_]]</f>
        <v>3.0115740740740748E-2</v>
      </c>
      <c r="BW190" s="1">
        <f>Table1[[#This Row],[48,2 км_]]-Table1[[#Totals],[48,2 км_]]</f>
        <v>3.096064814814814E-2</v>
      </c>
      <c r="BX190" s="1">
        <f>Table1[[#This Row],[52,2 км_]]-Table1[[#Totals],[52,2 км_]]</f>
        <v>3.2025462962962964E-2</v>
      </c>
      <c r="BY190" s="1">
        <f>Table1[[#This Row],[61,4 км_]]-Table1[[#Totals],[61,4 км_]]</f>
        <v>3.4953703703703681E-2</v>
      </c>
      <c r="BZ190" s="1">
        <f>Table1[[#This Row],[63,9 км_]]-Table1[[#Totals],[63,9 км_]]</f>
        <v>3.5555555555555562E-2</v>
      </c>
      <c r="CA190" s="1">
        <f>Table1[[#This Row],[68,1 км_]]-Table1[[#Totals],[68,1 км_]]</f>
        <v>3.6481481481481504E-2</v>
      </c>
      <c r="CB190" s="1">
        <f>Table1[[#This Row],[70,9 км_]]-Table1[[#Totals],[70,9 км_]]</f>
        <v>3.7094907407407396E-2</v>
      </c>
      <c r="CC190" s="1">
        <f>Table1[[#This Row],[74,9 км_]]-Table1[[#Totals],[74,9 км_]]</f>
        <v>3.8067129629629631E-2</v>
      </c>
      <c r="CD190" s="1">
        <f>Table1[[#This Row],[84,1 км_]]-Table1[[#Totals],[84,1 км_]]</f>
        <v>4.1053240740740737E-2</v>
      </c>
      <c r="CE190" s="1">
        <f>Table1[[#This Row],[86,6 км_]]-Table1[[#Totals],[86,6 км_]]</f>
        <v>4.1874999999999996E-2</v>
      </c>
      <c r="CF190" s="1">
        <f>Table1[[#This Row],[90 км_]]-Table1[[#Totals],[90 км_]]</f>
        <v>4.3020833333333314E-2</v>
      </c>
      <c r="CG190" s="1">
        <f>Table1[[#This Row],[T2]]-Table1[[#Totals],[T2]]</f>
        <v>4.4699074074074072E-2</v>
      </c>
      <c r="CH190" s="1">
        <f>Table1[[#This Row],[1 км_]]-Table1[[#Totals],[1 км_]]</f>
        <v>4.6898148148148161E-2</v>
      </c>
      <c r="CI190" s="1">
        <f>Table1[[#This Row],[3,5 км_]]-Table1[[#Totals],[3,5 км_]]</f>
        <v>5.1712962962962974E-2</v>
      </c>
      <c r="CJ190" s="1">
        <f>Table1[[#This Row],[6 км_]]-Table1[[#Totals],[6 км_]]</f>
        <v>5.5497685185185192E-2</v>
      </c>
      <c r="CK190" s="1">
        <f>Table1[[#This Row],[8,5 км_]]-Table1[[#Totals],[8,5 км_]]</f>
        <v>5.9432870370370372E-2</v>
      </c>
      <c r="CL190" s="1">
        <f>Table1[[#This Row],[10,5 км_]]-Table1[[#Totals],[10,5 км_]]</f>
        <v>6.2048611111111096E-2</v>
      </c>
      <c r="CM190" s="1">
        <f>Table1[[#This Row],[11,5 км_]]-Table1[[#Totals],[11,5 км_]]</f>
        <v>6.4606481481481459E-2</v>
      </c>
      <c r="CN190" s="1">
        <f>Table1[[#This Row],[14 км_]]-Table1[[#Totals],[14 км_]]</f>
        <v>7.0069444444444434E-2</v>
      </c>
      <c r="CO190" s="1">
        <f>Table1[[#This Row],[16,5 км_]]-Table1[[#Totals],[16,5 км_]]</f>
        <v>7.4780092592592579E-2</v>
      </c>
      <c r="CP190" s="1">
        <f>Table1[[#This Row],[19 км_]]-Table1[[#Totals],[19 км_]]</f>
        <v>7.9120370370370369E-2</v>
      </c>
      <c r="CQ190" s="1">
        <f>Table1[[#This Row],[21,1 км_]]-Table1[[#Totals],[21,1 км_]]</f>
        <v>8.1261574074074056E-2</v>
      </c>
    </row>
    <row r="191" spans="1:95" x14ac:dyDescent="0.2">
      <c r="A191">
        <v>190</v>
      </c>
      <c r="B191">
        <v>221</v>
      </c>
      <c r="C191" t="s">
        <v>332</v>
      </c>
      <c r="D191" t="s">
        <v>107</v>
      </c>
      <c r="E191">
        <v>38</v>
      </c>
      <c r="F191" t="s">
        <v>46</v>
      </c>
      <c r="H191" t="s">
        <v>146</v>
      </c>
      <c r="I191" s="1">
        <v>3.3437500000000002E-2</v>
      </c>
      <c r="J191" s="1">
        <v>3.6423611111111115E-2</v>
      </c>
      <c r="K191" s="1">
        <v>2.3969907407407409E-2</v>
      </c>
      <c r="L191" s="1">
        <f>SUM(Table1[[#This Row],[T1]],Table1[[#This Row],[16 км]])</f>
        <v>6.0393518518518527E-2</v>
      </c>
      <c r="M191" s="1">
        <v>2.7488425925925927E-2</v>
      </c>
      <c r="N191" s="1">
        <f>SUM(Table1[[#This Row],[T1]],Table1[[#This Row],[18,5 км]])</f>
        <v>6.3912037037037045E-2</v>
      </c>
      <c r="O191" s="1">
        <v>3.3472222222222223E-2</v>
      </c>
      <c r="P191" s="1">
        <f>SUM(Table1[[#This Row],[T1]],Table1[[#This Row],[22,7 км]])</f>
        <v>6.9895833333333338E-2</v>
      </c>
      <c r="Q191" s="1">
        <v>5.7951388888888893E-2</v>
      </c>
      <c r="R191" s="1">
        <f>SUM(Table1[[#This Row],[T1]],Table1[[#This Row],[38,7 км]])</f>
        <v>9.4375000000000014E-2</v>
      </c>
      <c r="S191" s="1">
        <v>6.1412037037037036E-2</v>
      </c>
      <c r="T191" s="1">
        <f>SUM(Table1[[#This Row],[T1]],Table1[[#This Row],[41,2 км]])</f>
        <v>9.7835648148148158E-2</v>
      </c>
      <c r="U191" s="1">
        <v>6.7708333333333329E-2</v>
      </c>
      <c r="V191" s="1">
        <f>SUM(Table1[[#This Row],[T1]],Table1[[#This Row],[45,4 км]])</f>
        <v>0.10413194444444444</v>
      </c>
      <c r="W191" s="1">
        <v>7.1620370370370376E-2</v>
      </c>
      <c r="X191" s="1">
        <f>SUM(Table1[[#This Row],[T1]],Table1[[#This Row],[48,2 км]])</f>
        <v>0.10804398148148149</v>
      </c>
      <c r="Y191" s="1">
        <v>7.739583333333333E-2</v>
      </c>
      <c r="Z191" s="1">
        <f>SUM(Table1[[#This Row],[T1]],Table1[[#This Row],[52,2 км]])</f>
        <v>0.11381944444444445</v>
      </c>
      <c r="AA191" s="1">
        <v>9.2199074074074072E-2</v>
      </c>
      <c r="AB191" s="1">
        <f>SUM(Table1[[#This Row],[T1]],Table1[[#This Row],[61,4 км]])</f>
        <v>0.12862268518518519</v>
      </c>
      <c r="AC191" s="1">
        <v>9.5625000000000002E-2</v>
      </c>
      <c r="AD191" s="1">
        <f>SUM(Table1[[#This Row],[T1]],Table1[[#This Row],[63,9 км]])</f>
        <v>0.1320486111111111</v>
      </c>
      <c r="AE191" s="1">
        <v>0.10190972222222222</v>
      </c>
      <c r="AF191" s="1">
        <f>SUM(Table1[[#This Row],[T1]],Table1[[#This Row],[68,1 км]])</f>
        <v>0.13833333333333334</v>
      </c>
      <c r="AG191" s="1">
        <v>0.1057523148148148</v>
      </c>
      <c r="AH191" s="1">
        <f>SUM(Table1[[#This Row],[T1]],Table1[[#This Row],[70,9 км]])</f>
        <v>0.14217592592592593</v>
      </c>
      <c r="AI191" s="1">
        <v>0.11157407407407406</v>
      </c>
      <c r="AJ191" s="1">
        <f>SUM(Table1[[#This Row],[T1]],Table1[[#This Row],[74,9 км]])</f>
        <v>0.14799768518518519</v>
      </c>
      <c r="AK191" s="1">
        <v>0.12604166666666666</v>
      </c>
      <c r="AL191" s="1">
        <f>SUM(Table1[[#This Row],[T1]],Table1[[#This Row],[84,1 км]])</f>
        <v>0.16246527777777778</v>
      </c>
      <c r="AM191" s="1">
        <v>0.12939814814814815</v>
      </c>
      <c r="AN191" s="1">
        <f>SUM(Table1[[#This Row],[T1]],Table1[[#This Row],[86,6 км]])</f>
        <v>0.16582175925925927</v>
      </c>
      <c r="AO191" s="1">
        <v>0.13333333333333333</v>
      </c>
      <c r="AP191" s="1">
        <f>SUM(Table1[[#This Row],[T1]],Table1[[#This Row],[90 км]])</f>
        <v>0.16975694444444445</v>
      </c>
      <c r="AQ191" s="1">
        <v>0.16975694444444445</v>
      </c>
      <c r="AR191" s="1">
        <v>0.17148148148148148</v>
      </c>
      <c r="AS191" s="1">
        <v>4.7222222222222223E-3</v>
      </c>
      <c r="AT191" s="1">
        <f>SUM(Table1[[#This Row],[T2]],Table1[[#This Row],[1 км]])</f>
        <v>0.1762037037037037</v>
      </c>
      <c r="AU191" s="1">
        <v>1.5277777777777777E-2</v>
      </c>
      <c r="AV191" s="1">
        <f>SUM(Table1[[#This Row],[T2]],Table1[[#This Row],[3,5 км]])</f>
        <v>0.18675925925925926</v>
      </c>
      <c r="AW191" s="1">
        <v>2.3159722222222224E-2</v>
      </c>
      <c r="AX191" s="1">
        <f>SUM(Table1[[#This Row],[T2]],Table1[[#This Row],[6 км]])</f>
        <v>0.19464120370370372</v>
      </c>
      <c r="AY191" s="1">
        <v>3.1458333333333331E-2</v>
      </c>
      <c r="AZ191" s="1">
        <f>SUM(Table1[[#This Row],[T2]],Table1[[#This Row],[8,5 км]])</f>
        <v>0.20293981481481482</v>
      </c>
      <c r="BA191" s="1">
        <v>3.7199074074074072E-2</v>
      </c>
      <c r="BB191" s="1">
        <f>SUM(Table1[[#This Row],[T2]],Table1[[#This Row],[10,5 км]])</f>
        <v>0.20868055555555556</v>
      </c>
      <c r="BC191" s="1">
        <v>4.2164351851851856E-2</v>
      </c>
      <c r="BD191" s="1">
        <f>SUM(Table1[[#This Row],[T2]],Table1[[#This Row],[11,5 км]])</f>
        <v>0.21364583333333334</v>
      </c>
      <c r="BE191" s="1">
        <v>5.3287037037037042E-2</v>
      </c>
      <c r="BF191" s="1">
        <f>SUM(Table1[[#This Row],[T2]],Table1[[#This Row],[14 км]])</f>
        <v>0.22476851851851853</v>
      </c>
      <c r="BG191" s="1">
        <v>6.1307870370370367E-2</v>
      </c>
      <c r="BH191" s="1">
        <f>SUM(Table1[[#This Row],[T2]],Table1[[#This Row],[16,5 км]])</f>
        <v>0.23278935185185184</v>
      </c>
      <c r="BI191" s="1">
        <v>6.9641203703703705E-2</v>
      </c>
      <c r="BJ191" s="1">
        <f>SUM(Table1[[#This Row],[T2]],Table1[[#This Row],[19 км]])</f>
        <v>0.2411226851851852</v>
      </c>
      <c r="BK191" s="1">
        <v>7.5300925925925924E-2</v>
      </c>
      <c r="BL191" s="1">
        <f>SUM(Table1[[#This Row],[T2]],Table1[[#This Row],[Финиш]])</f>
        <v>0.24678240740740742</v>
      </c>
      <c r="BM191" s="1">
        <v>0.24678240740740742</v>
      </c>
      <c r="BN191" s="1">
        <v>0</v>
      </c>
      <c r="BO191" s="1">
        <f>Table1[[#This Row],[Плавание]]-Table1[[#Totals],[Плавание]]</f>
        <v>1.5833333333333335E-2</v>
      </c>
      <c r="BP191" s="1">
        <f>Table1[[#This Row],[T1]]-Table1[[#Totals],[T1]]</f>
        <v>1.7766203703703708E-2</v>
      </c>
      <c r="BQ191" s="1">
        <f>Table1[[#This Row],[16 км_]]-Table1[[#Totals],[16 км_]]</f>
        <v>2.4826388888888898E-2</v>
      </c>
      <c r="BR191" s="1">
        <f>Table1[[#This Row],[18,5 км_]]-Table1[[#Totals],[18,5 км_]]</f>
        <v>2.5995370370370377E-2</v>
      </c>
      <c r="BS191" s="1">
        <f>Table1[[#This Row],[22,7 км_]]-Table1[[#Totals],[22,7 км_]]</f>
        <v>2.7858796296296298E-2</v>
      </c>
      <c r="BT191" s="1">
        <f>Table1[[#This Row],[38,7 км_]]-Table1[[#Totals],[38,7 км_]]</f>
        <v>3.5787037037037048E-2</v>
      </c>
      <c r="BU191" s="1">
        <f>Table1[[#This Row],[41,2 км_]]-Table1[[#Totals],[41,2 км_]]</f>
        <v>3.6886574074074086E-2</v>
      </c>
      <c r="BV191" s="1">
        <f>Table1[[#This Row],[45,4 км_]]-Table1[[#Totals],[45,4 км_]]</f>
        <v>3.8969907407407411E-2</v>
      </c>
      <c r="BW191" s="1">
        <f>Table1[[#This Row],[48,2 км_]]-Table1[[#Totals],[48,2 км_]]</f>
        <v>4.0196759259259265E-2</v>
      </c>
      <c r="BX191" s="1">
        <f>Table1[[#This Row],[52,2 км_]]-Table1[[#Totals],[52,2 км_]]</f>
        <v>4.2002314814814812E-2</v>
      </c>
      <c r="BY191" s="1">
        <f>Table1[[#This Row],[61,4 км_]]-Table1[[#Totals],[61,4 км_]]</f>
        <v>4.6851851851851839E-2</v>
      </c>
      <c r="BZ191" s="1">
        <f>Table1[[#This Row],[63,9 км_]]-Table1[[#Totals],[63,9 км_]]</f>
        <v>4.7881944444444435E-2</v>
      </c>
      <c r="CA191" s="1">
        <f>Table1[[#This Row],[68,1 км_]]-Table1[[#Totals],[68,1 км_]]</f>
        <v>4.9745370370370384E-2</v>
      </c>
      <c r="CB191" s="1">
        <f>Table1[[#This Row],[70,9 км_]]-Table1[[#Totals],[70,9 км_]]</f>
        <v>5.0706018518518525E-2</v>
      </c>
      <c r="CC191" s="1">
        <f>Table1[[#This Row],[74,9 км_]]-Table1[[#Totals],[74,9 км_]]</f>
        <v>5.2291666666666681E-2</v>
      </c>
      <c r="CD191" s="1">
        <f>Table1[[#This Row],[84,1 км_]]-Table1[[#Totals],[84,1 км_]]</f>
        <v>5.6145833333333339E-2</v>
      </c>
      <c r="CE191" s="1">
        <f>Table1[[#This Row],[86,6 км_]]-Table1[[#Totals],[86,6 км_]]</f>
        <v>5.7175925925925936E-2</v>
      </c>
      <c r="CF191" s="1">
        <f>Table1[[#This Row],[90 км_]]-Table1[[#Totals],[90 км_]]</f>
        <v>5.8402777777777776E-2</v>
      </c>
      <c r="CG191" s="1">
        <f>Table1[[#This Row],[T2]]-Table1[[#Totals],[T2]]</f>
        <v>5.8935185185185188E-2</v>
      </c>
      <c r="CH191" s="1">
        <f>Table1[[#This Row],[1 км_]]-Table1[[#Totals],[1 км_]]</f>
        <v>6.0347222222222219E-2</v>
      </c>
      <c r="CI191" s="1">
        <f>Table1[[#This Row],[3,5 км_]]-Table1[[#Totals],[3,5 км_]]</f>
        <v>6.3287037037037044E-2</v>
      </c>
      <c r="CJ191" s="1">
        <f>Table1[[#This Row],[6 км_]]-Table1[[#Totals],[6 км_]]</f>
        <v>6.5925925925925943E-2</v>
      </c>
      <c r="CK191" s="1">
        <f>Table1[[#This Row],[8,5 км_]]-Table1[[#Totals],[8,5 км_]]</f>
        <v>6.8530092592592601E-2</v>
      </c>
      <c r="CL191" s="1">
        <f>Table1[[#This Row],[10,5 км_]]-Table1[[#Totals],[10,5 км_]]</f>
        <v>7.0300925925925933E-2</v>
      </c>
      <c r="CM191" s="1">
        <f>Table1[[#This Row],[11,5 км_]]-Table1[[#Totals],[11,5 км_]]</f>
        <v>7.1874999999999994E-2</v>
      </c>
      <c r="CN191" s="1">
        <f>Table1[[#This Row],[14 км_]]-Table1[[#Totals],[14 км_]]</f>
        <v>7.5289351851851871E-2</v>
      </c>
      <c r="CO191" s="1">
        <f>Table1[[#This Row],[16,5 км_]]-Table1[[#Totals],[16,5 км_]]</f>
        <v>7.7789351851851846E-2</v>
      </c>
      <c r="CP191" s="1">
        <f>Table1[[#This Row],[19 км_]]-Table1[[#Totals],[19 км_]]</f>
        <v>8.0127314814814832E-2</v>
      </c>
      <c r="CQ191" s="1">
        <f>Table1[[#This Row],[21,1 км_]]-Table1[[#Totals],[21,1 км_]]</f>
        <v>8.144675925925926E-2</v>
      </c>
    </row>
    <row r="192" spans="1:95" x14ac:dyDescent="0.2">
      <c r="A192">
        <v>191</v>
      </c>
      <c r="B192">
        <v>195</v>
      </c>
      <c r="C192" t="s">
        <v>333</v>
      </c>
      <c r="D192" t="s">
        <v>61</v>
      </c>
      <c r="E192">
        <v>43</v>
      </c>
      <c r="F192" t="s">
        <v>46</v>
      </c>
      <c r="H192" t="s">
        <v>54</v>
      </c>
      <c r="I192" s="1">
        <v>3.0289351851851855E-2</v>
      </c>
      <c r="J192" s="1">
        <v>3.2812500000000001E-2</v>
      </c>
      <c r="K192" s="1">
        <v>2.2326388888888885E-2</v>
      </c>
      <c r="L192" s="1">
        <f>SUM(Table1[[#This Row],[T1]],Table1[[#This Row],[16 км]])</f>
        <v>5.513888888888889E-2</v>
      </c>
      <c r="M192" s="1">
        <v>2.5509259259259259E-2</v>
      </c>
      <c r="N192" s="1">
        <f>SUM(Table1[[#This Row],[T1]],Table1[[#This Row],[18,5 км]])</f>
        <v>5.8321759259259261E-2</v>
      </c>
      <c r="O192" s="1">
        <v>3.1168981481481482E-2</v>
      </c>
      <c r="P192" s="1">
        <f>SUM(Table1[[#This Row],[T1]],Table1[[#This Row],[22,7 км]])</f>
        <v>6.3981481481481486E-2</v>
      </c>
      <c r="Q192" s="1">
        <v>5.4074074074074073E-2</v>
      </c>
      <c r="R192" s="1">
        <f>SUM(Table1[[#This Row],[T1]],Table1[[#This Row],[38,7 км]])</f>
        <v>8.6886574074074074E-2</v>
      </c>
      <c r="S192" s="1">
        <v>5.724537037037037E-2</v>
      </c>
      <c r="T192" s="1">
        <f>SUM(Table1[[#This Row],[T1]],Table1[[#This Row],[41,2 км]])</f>
        <v>9.0057870370370371E-2</v>
      </c>
      <c r="U192" s="1">
        <v>6.3125000000000001E-2</v>
      </c>
      <c r="V192" s="1">
        <f>SUM(Table1[[#This Row],[T1]],Table1[[#This Row],[45,4 км]])</f>
        <v>9.5937500000000009E-2</v>
      </c>
      <c r="W192" s="1">
        <v>6.6979166666666659E-2</v>
      </c>
      <c r="X192" s="1">
        <f>SUM(Table1[[#This Row],[T1]],Table1[[#This Row],[48,2 км]])</f>
        <v>9.9791666666666667E-2</v>
      </c>
      <c r="Y192" s="1">
        <v>7.2777777777777775E-2</v>
      </c>
      <c r="Z192" s="1">
        <f>SUM(Table1[[#This Row],[T1]],Table1[[#This Row],[52,2 км]])</f>
        <v>0.10559027777777777</v>
      </c>
      <c r="AA192" s="1">
        <v>8.7106481481481479E-2</v>
      </c>
      <c r="AB192" s="1">
        <f>SUM(Table1[[#This Row],[T1]],Table1[[#This Row],[61,4 км]])</f>
        <v>0.11991898148148147</v>
      </c>
      <c r="AC192" s="1">
        <v>9.042824074074074E-2</v>
      </c>
      <c r="AD192" s="1">
        <f>SUM(Table1[[#This Row],[T1]],Table1[[#This Row],[63,9 км]])</f>
        <v>0.12324074074074073</v>
      </c>
      <c r="AE192" s="1">
        <v>9.6516203703703715E-2</v>
      </c>
      <c r="AF192" s="1">
        <f>SUM(Table1[[#This Row],[T1]],Table1[[#This Row],[68,1 км]])</f>
        <v>0.12932870370370372</v>
      </c>
      <c r="AG192" s="1">
        <v>0.10037037037037037</v>
      </c>
      <c r="AH192" s="1">
        <f>SUM(Table1[[#This Row],[T1]],Table1[[#This Row],[70,9 км]])</f>
        <v>0.13318287037037038</v>
      </c>
      <c r="AI192" s="1">
        <v>0.10628472222222222</v>
      </c>
      <c r="AJ192" s="1">
        <f>SUM(Table1[[#This Row],[T1]],Table1[[#This Row],[74,9 км]])</f>
        <v>0.13909722222222223</v>
      </c>
      <c r="AK192" s="1">
        <v>0.12099537037037038</v>
      </c>
      <c r="AL192" s="1">
        <f>SUM(Table1[[#This Row],[T1]],Table1[[#This Row],[84,1 км]])</f>
        <v>0.15380787037037039</v>
      </c>
      <c r="AM192" s="1">
        <v>0.12440972222222223</v>
      </c>
      <c r="AN192" s="1">
        <f>SUM(Table1[[#This Row],[T1]],Table1[[#This Row],[86,6 км]])</f>
        <v>0.15722222222222224</v>
      </c>
      <c r="AO192" s="1">
        <v>0.12834490740740742</v>
      </c>
      <c r="AP192" s="1">
        <f>SUM(Table1[[#This Row],[T1]],Table1[[#This Row],[90 км]])</f>
        <v>0.16115740740740742</v>
      </c>
      <c r="AQ192" s="1">
        <v>0.16115740740740742</v>
      </c>
      <c r="AR192" s="1">
        <v>0.16387731481481482</v>
      </c>
      <c r="AS192" s="1">
        <v>4.5833333333333334E-3</v>
      </c>
      <c r="AT192" s="1">
        <f>SUM(Table1[[#This Row],[T2]],Table1[[#This Row],[1 км]])</f>
        <v>0.16846064814814815</v>
      </c>
      <c r="AU192" s="1">
        <v>1.5729166666666666E-2</v>
      </c>
      <c r="AV192" s="1">
        <f>SUM(Table1[[#This Row],[T2]],Table1[[#This Row],[3,5 км]])</f>
        <v>0.17960648148148148</v>
      </c>
      <c r="AW192" s="1">
        <v>2.4062500000000001E-2</v>
      </c>
      <c r="AX192" s="1">
        <f>SUM(Table1[[#This Row],[T2]],Table1[[#This Row],[6 км]])</f>
        <v>0.18793981481481481</v>
      </c>
      <c r="AY192" s="1">
        <v>3.5451388888888886E-2</v>
      </c>
      <c r="AZ192" s="1">
        <f>SUM(Table1[[#This Row],[T2]],Table1[[#This Row],[8,5 км]])</f>
        <v>0.1993287037037037</v>
      </c>
      <c r="BA192" s="1">
        <v>4.1435185185185179E-2</v>
      </c>
      <c r="BB192" s="1">
        <f>SUM(Table1[[#This Row],[T2]],Table1[[#This Row],[10,5 км]])</f>
        <v>0.20531250000000001</v>
      </c>
      <c r="BC192" s="1">
        <v>4.6817129629629632E-2</v>
      </c>
      <c r="BD192" s="1">
        <f>SUM(Table1[[#This Row],[T2]],Table1[[#This Row],[11,5 км]])</f>
        <v>0.21069444444444446</v>
      </c>
      <c r="BE192" s="1">
        <v>5.8865740740740739E-2</v>
      </c>
      <c r="BF192" s="1">
        <f>SUM(Table1[[#This Row],[T2]],Table1[[#This Row],[14 км]])</f>
        <v>0.22274305555555557</v>
      </c>
      <c r="BG192" s="1">
        <v>6.7870370370370373E-2</v>
      </c>
      <c r="BH192" s="1">
        <f>SUM(Table1[[#This Row],[T2]],Table1[[#This Row],[16,5 км]])</f>
        <v>0.23174768518518518</v>
      </c>
      <c r="BI192" s="1">
        <v>7.7187500000000006E-2</v>
      </c>
      <c r="BJ192" s="1">
        <f>SUM(Table1[[#This Row],[T2]],Table1[[#This Row],[19 км]])</f>
        <v>0.24106481481481484</v>
      </c>
      <c r="BK192" s="1">
        <v>8.3530092592592586E-2</v>
      </c>
      <c r="BL192" s="1">
        <f>SUM(Table1[[#This Row],[T2]],Table1[[#This Row],[Финиш]])</f>
        <v>0.24740740740740741</v>
      </c>
      <c r="BM192" s="1">
        <v>0.24741898148148148</v>
      </c>
      <c r="BN192" s="1">
        <v>0</v>
      </c>
      <c r="BO192" s="1">
        <f>Table1[[#This Row],[Плавание]]-Table1[[#Totals],[Плавание]]</f>
        <v>1.2685185185185188E-2</v>
      </c>
      <c r="BP192" s="1">
        <f>Table1[[#This Row],[T1]]-Table1[[#Totals],[T1]]</f>
        <v>1.4155092592592594E-2</v>
      </c>
      <c r="BQ192" s="1">
        <f>Table1[[#This Row],[16 км_]]-Table1[[#Totals],[16 км_]]</f>
        <v>1.9571759259259261E-2</v>
      </c>
      <c r="BR192" s="1">
        <f>Table1[[#This Row],[18,5 км_]]-Table1[[#Totals],[18,5 км_]]</f>
        <v>2.0405092592592593E-2</v>
      </c>
      <c r="BS192" s="1">
        <f>Table1[[#This Row],[22,7 км_]]-Table1[[#Totals],[22,7 км_]]</f>
        <v>2.1944444444444447E-2</v>
      </c>
      <c r="BT192" s="1">
        <f>Table1[[#This Row],[38,7 км_]]-Table1[[#Totals],[38,7 км_]]</f>
        <v>2.8298611111111108E-2</v>
      </c>
      <c r="BU192" s="1">
        <f>Table1[[#This Row],[41,2 км_]]-Table1[[#Totals],[41,2 км_]]</f>
        <v>2.9108796296296299E-2</v>
      </c>
      <c r="BV192" s="1">
        <f>Table1[[#This Row],[45,4 км_]]-Table1[[#Totals],[45,4 км_]]</f>
        <v>3.0775462962962977E-2</v>
      </c>
      <c r="BW192" s="1">
        <f>Table1[[#This Row],[48,2 км_]]-Table1[[#Totals],[48,2 км_]]</f>
        <v>3.1944444444444442E-2</v>
      </c>
      <c r="BX192" s="1">
        <f>Table1[[#This Row],[52,2 км_]]-Table1[[#Totals],[52,2 км_]]</f>
        <v>3.3773148148148135E-2</v>
      </c>
      <c r="BY192" s="1">
        <f>Table1[[#This Row],[61,4 км_]]-Table1[[#Totals],[61,4 км_]]</f>
        <v>3.8148148148148125E-2</v>
      </c>
      <c r="BZ192" s="1">
        <f>Table1[[#This Row],[63,9 км_]]-Table1[[#Totals],[63,9 км_]]</f>
        <v>3.9074074074074067E-2</v>
      </c>
      <c r="CA192" s="1">
        <f>Table1[[#This Row],[68,1 км_]]-Table1[[#Totals],[68,1 км_]]</f>
        <v>4.0740740740740772E-2</v>
      </c>
      <c r="CB192" s="1">
        <f>Table1[[#This Row],[70,9 км_]]-Table1[[#Totals],[70,9 км_]]</f>
        <v>4.1712962962962979E-2</v>
      </c>
      <c r="CC192" s="1">
        <f>Table1[[#This Row],[74,9 км_]]-Table1[[#Totals],[74,9 км_]]</f>
        <v>4.3391203703703723E-2</v>
      </c>
      <c r="CD192" s="1">
        <f>Table1[[#This Row],[84,1 км_]]-Table1[[#Totals],[84,1 км_]]</f>
        <v>4.7488425925925948E-2</v>
      </c>
      <c r="CE192" s="1">
        <f>Table1[[#This Row],[86,6 км_]]-Table1[[#Totals],[86,6 км_]]</f>
        <v>4.8576388888888905E-2</v>
      </c>
      <c r="CF192" s="1">
        <f>Table1[[#This Row],[90 км_]]-Table1[[#Totals],[90 км_]]</f>
        <v>4.9803240740740745E-2</v>
      </c>
      <c r="CG192" s="1">
        <f>Table1[[#This Row],[T2]]-Table1[[#Totals],[T2]]</f>
        <v>5.1331018518518526E-2</v>
      </c>
      <c r="CH192" s="1">
        <f>Table1[[#This Row],[1 км_]]-Table1[[#Totals],[1 км_]]</f>
        <v>5.2604166666666674E-2</v>
      </c>
      <c r="CI192" s="1">
        <f>Table1[[#This Row],[3,5 км_]]-Table1[[#Totals],[3,5 км_]]</f>
        <v>5.6134259259259259E-2</v>
      </c>
      <c r="CJ192" s="1">
        <f>Table1[[#This Row],[6 км_]]-Table1[[#Totals],[6 км_]]</f>
        <v>5.9224537037037034E-2</v>
      </c>
      <c r="CK192" s="1">
        <f>Table1[[#This Row],[8,5 км_]]-Table1[[#Totals],[8,5 км_]]</f>
        <v>6.491898148148148E-2</v>
      </c>
      <c r="CL192" s="1">
        <f>Table1[[#This Row],[10,5 км_]]-Table1[[#Totals],[10,5 км_]]</f>
        <v>6.6932870370370379E-2</v>
      </c>
      <c r="CM192" s="1">
        <f>Table1[[#This Row],[11,5 км_]]-Table1[[#Totals],[11,5 км_]]</f>
        <v>6.8923611111111116E-2</v>
      </c>
      <c r="CN192" s="1">
        <f>Table1[[#This Row],[14 км_]]-Table1[[#Totals],[14 км_]]</f>
        <v>7.3263888888888906E-2</v>
      </c>
      <c r="CO192" s="1">
        <f>Table1[[#This Row],[16,5 км_]]-Table1[[#Totals],[16,5 км_]]</f>
        <v>7.6747685185185183E-2</v>
      </c>
      <c r="CP192" s="1">
        <f>Table1[[#This Row],[19 км_]]-Table1[[#Totals],[19 км_]]</f>
        <v>8.0069444444444471E-2</v>
      </c>
      <c r="CQ192" s="1">
        <f>Table1[[#This Row],[21,1 км_]]-Table1[[#Totals],[21,1 км_]]</f>
        <v>8.2071759259259247E-2</v>
      </c>
    </row>
    <row r="193" spans="1:95" x14ac:dyDescent="0.2">
      <c r="A193">
        <v>192</v>
      </c>
      <c r="B193">
        <v>81</v>
      </c>
      <c r="C193" t="s">
        <v>334</v>
      </c>
      <c r="D193" t="s">
        <v>75</v>
      </c>
      <c r="E193">
        <v>38</v>
      </c>
      <c r="F193" t="s">
        <v>41</v>
      </c>
      <c r="G193" t="s">
        <v>53</v>
      </c>
      <c r="H193" t="s">
        <v>62</v>
      </c>
      <c r="I193" s="1">
        <v>2.8530092592592593E-2</v>
      </c>
      <c r="J193" s="1">
        <v>3.0532407407407411E-2</v>
      </c>
      <c r="K193" s="1">
        <v>2.207175925925926E-2</v>
      </c>
      <c r="L193" s="1">
        <f>SUM(Table1[[#This Row],[T1]],Table1[[#This Row],[16 км]])</f>
        <v>5.2604166666666674E-2</v>
      </c>
      <c r="M193" s="1">
        <v>2.5023148148148145E-2</v>
      </c>
      <c r="N193" s="1">
        <f>SUM(Table1[[#This Row],[T1]],Table1[[#This Row],[18,5 км]])</f>
        <v>5.5555555555555552E-2</v>
      </c>
      <c r="O193" s="1">
        <v>3.0474537037037036E-2</v>
      </c>
      <c r="P193" s="1">
        <f>SUM(Table1[[#This Row],[T1]],Table1[[#This Row],[22,7 км]])</f>
        <v>6.1006944444444447E-2</v>
      </c>
      <c r="Q193" s="1">
        <v>5.2870370370370373E-2</v>
      </c>
      <c r="R193" s="1">
        <f>SUM(Table1[[#This Row],[T1]],Table1[[#This Row],[38,7 км]])</f>
        <v>8.3402777777777784E-2</v>
      </c>
      <c r="S193" s="1">
        <v>5.5787037037037031E-2</v>
      </c>
      <c r="T193" s="1">
        <f>SUM(Table1[[#This Row],[T1]],Table1[[#This Row],[41,2 км]])</f>
        <v>8.6319444444444449E-2</v>
      </c>
      <c r="U193" s="1">
        <v>6.1365740740740742E-2</v>
      </c>
      <c r="V193" s="1">
        <f>SUM(Table1[[#This Row],[T1]],Table1[[#This Row],[45,4 км]])</f>
        <v>9.1898148148148145E-2</v>
      </c>
      <c r="W193" s="1">
        <v>6.5115740740740738E-2</v>
      </c>
      <c r="X193" s="1">
        <f>SUM(Table1[[#This Row],[T1]],Table1[[#This Row],[48,2 км]])</f>
        <v>9.5648148148148149E-2</v>
      </c>
      <c r="Y193" s="1">
        <v>7.0555555555555552E-2</v>
      </c>
      <c r="Z193" s="1">
        <f>SUM(Table1[[#This Row],[T1]],Table1[[#This Row],[52,2 км]])</f>
        <v>0.10108796296296296</v>
      </c>
      <c r="AA193" s="1">
        <v>8.5034722222222234E-2</v>
      </c>
      <c r="AB193" s="1">
        <f>SUM(Table1[[#This Row],[T1]],Table1[[#This Row],[61,4 км]])</f>
        <v>0.11556712962962964</v>
      </c>
      <c r="AC193" s="1">
        <v>8.8263888888888878E-2</v>
      </c>
      <c r="AD193" s="1">
        <f>SUM(Table1[[#This Row],[T1]],Table1[[#This Row],[63,9 км]])</f>
        <v>0.11879629629629629</v>
      </c>
      <c r="AE193" s="1">
        <v>9.4131944444444449E-2</v>
      </c>
      <c r="AF193" s="1">
        <f>SUM(Table1[[#This Row],[T1]],Table1[[#This Row],[68,1 км]])</f>
        <v>0.12466435185185186</v>
      </c>
      <c r="AG193" s="1">
        <v>9.795138888888888E-2</v>
      </c>
      <c r="AH193" s="1">
        <f>SUM(Table1[[#This Row],[T1]],Table1[[#This Row],[70,9 км]])</f>
        <v>0.1284837962962963</v>
      </c>
      <c r="AI193" s="1">
        <v>0.10372685185185186</v>
      </c>
      <c r="AJ193" s="1">
        <f>SUM(Table1[[#This Row],[T1]],Table1[[#This Row],[74,9 км]])</f>
        <v>0.13425925925925927</v>
      </c>
      <c r="AK193" s="1">
        <v>0.11887731481481482</v>
      </c>
      <c r="AL193" s="1">
        <f>SUM(Table1[[#This Row],[T1]],Table1[[#This Row],[84,1 км]])</f>
        <v>0.14940972222222224</v>
      </c>
      <c r="AM193" s="1">
        <v>0.12238425925925926</v>
      </c>
      <c r="AN193" s="1">
        <f>SUM(Table1[[#This Row],[T1]],Table1[[#This Row],[86,6 км]])</f>
        <v>0.15291666666666667</v>
      </c>
      <c r="AO193" s="1">
        <v>0.12652777777777777</v>
      </c>
      <c r="AP193" s="1">
        <f>SUM(Table1[[#This Row],[T1]],Table1[[#This Row],[90 км]])</f>
        <v>0.15706018518518516</v>
      </c>
      <c r="AQ193" s="1">
        <v>0.1570486111111111</v>
      </c>
      <c r="AR193" s="1">
        <v>0.15886574074074075</v>
      </c>
      <c r="AS193" s="1">
        <v>5.1504629629629635E-3</v>
      </c>
      <c r="AT193" s="1">
        <f>SUM(Table1[[#This Row],[T2]],Table1[[#This Row],[1 км]])</f>
        <v>0.16401620370370371</v>
      </c>
      <c r="AU193" s="1">
        <v>1.800925925925926E-2</v>
      </c>
      <c r="AV193" s="1">
        <f>SUM(Table1[[#This Row],[T2]],Table1[[#This Row],[3,5 км]])</f>
        <v>0.176875</v>
      </c>
      <c r="AW193" s="1">
        <v>2.7083333333333334E-2</v>
      </c>
      <c r="AX193" s="1">
        <f>SUM(Table1[[#This Row],[T2]],Table1[[#This Row],[6 км]])</f>
        <v>0.18594907407407407</v>
      </c>
      <c r="AY193" s="1">
        <v>3.6261574074074078E-2</v>
      </c>
      <c r="AZ193" s="1">
        <f>SUM(Table1[[#This Row],[T2]],Table1[[#This Row],[8,5 км]])</f>
        <v>0.19512731481481482</v>
      </c>
      <c r="BA193" s="1">
        <v>4.2789351851851849E-2</v>
      </c>
      <c r="BB193" s="1">
        <f>SUM(Table1[[#This Row],[T2]],Table1[[#This Row],[10,5 км]])</f>
        <v>0.20165509259259259</v>
      </c>
      <c r="BC193" s="1">
        <v>4.868055555555556E-2</v>
      </c>
      <c r="BD193" s="1">
        <f>SUM(Table1[[#This Row],[T2]],Table1[[#This Row],[11,5 км]])</f>
        <v>0.20754629629629631</v>
      </c>
      <c r="BE193" s="1">
        <v>6.1666666666666668E-2</v>
      </c>
      <c r="BF193" s="1">
        <f>SUM(Table1[[#This Row],[T2]],Table1[[#This Row],[14 км]])</f>
        <v>0.22053240740740743</v>
      </c>
      <c r="BG193" s="1">
        <v>7.1562499999999987E-2</v>
      </c>
      <c r="BH193" s="1">
        <f>SUM(Table1[[#This Row],[T2]],Table1[[#This Row],[16,5 км]])</f>
        <v>0.23042824074074075</v>
      </c>
      <c r="BI193" s="1">
        <v>8.1712962962962959E-2</v>
      </c>
      <c r="BJ193" s="1">
        <f>SUM(Table1[[#This Row],[T2]],Table1[[#This Row],[19 км]])</f>
        <v>0.24057870370370371</v>
      </c>
      <c r="BK193" s="1">
        <v>8.8680555555555554E-2</v>
      </c>
      <c r="BL193" s="1">
        <f>SUM(Table1[[#This Row],[T2]],Table1[[#This Row],[Финиш]])</f>
        <v>0.24754629629629632</v>
      </c>
      <c r="BM193" s="1">
        <v>0.24754629629629629</v>
      </c>
      <c r="BN193" s="1">
        <v>0</v>
      </c>
      <c r="BO193" s="1">
        <f>Table1[[#This Row],[Плавание]]-Table1[[#Totals],[Плавание]]</f>
        <v>1.0925925925925926E-2</v>
      </c>
      <c r="BP193" s="1">
        <f>Table1[[#This Row],[T1]]-Table1[[#Totals],[T1]]</f>
        <v>1.1875000000000004E-2</v>
      </c>
      <c r="BQ193" s="1">
        <f>Table1[[#This Row],[16 км_]]-Table1[[#Totals],[16 км_]]</f>
        <v>1.7037037037037045E-2</v>
      </c>
      <c r="BR193" s="1">
        <f>Table1[[#This Row],[18,5 км_]]-Table1[[#Totals],[18,5 км_]]</f>
        <v>1.7638888888888885E-2</v>
      </c>
      <c r="BS193" s="1">
        <f>Table1[[#This Row],[22,7 км_]]-Table1[[#Totals],[22,7 км_]]</f>
        <v>1.8969907407407408E-2</v>
      </c>
      <c r="BT193" s="1">
        <f>Table1[[#This Row],[38,7 км_]]-Table1[[#Totals],[38,7 км_]]</f>
        <v>2.4814814814814817E-2</v>
      </c>
      <c r="BU193" s="1">
        <f>Table1[[#This Row],[41,2 км_]]-Table1[[#Totals],[41,2 км_]]</f>
        <v>2.5370370370370376E-2</v>
      </c>
      <c r="BV193" s="1">
        <f>Table1[[#This Row],[45,4 км_]]-Table1[[#Totals],[45,4 км_]]</f>
        <v>2.6736111111111113E-2</v>
      </c>
      <c r="BW193" s="1">
        <f>Table1[[#This Row],[48,2 км_]]-Table1[[#Totals],[48,2 км_]]</f>
        <v>2.7800925925925923E-2</v>
      </c>
      <c r="BX193" s="1">
        <f>Table1[[#This Row],[52,2 км_]]-Table1[[#Totals],[52,2 км_]]</f>
        <v>2.9270833333333329E-2</v>
      </c>
      <c r="BY193" s="1">
        <f>Table1[[#This Row],[61,4 км_]]-Table1[[#Totals],[61,4 км_]]</f>
        <v>3.3796296296296297E-2</v>
      </c>
      <c r="BZ193" s="1">
        <f>Table1[[#This Row],[63,9 км_]]-Table1[[#Totals],[63,9 км_]]</f>
        <v>3.4629629629629621E-2</v>
      </c>
      <c r="CA193" s="1">
        <f>Table1[[#This Row],[68,1 км_]]-Table1[[#Totals],[68,1 км_]]</f>
        <v>3.6076388888888908E-2</v>
      </c>
      <c r="CB193" s="1">
        <f>Table1[[#This Row],[70,9 км_]]-Table1[[#Totals],[70,9 км_]]</f>
        <v>3.7013888888888902E-2</v>
      </c>
      <c r="CC193" s="1">
        <f>Table1[[#This Row],[74,9 км_]]-Table1[[#Totals],[74,9 км_]]</f>
        <v>3.8553240740740763E-2</v>
      </c>
      <c r="CD193" s="1">
        <f>Table1[[#This Row],[84,1 км_]]-Table1[[#Totals],[84,1 км_]]</f>
        <v>4.3090277777777797E-2</v>
      </c>
      <c r="CE193" s="1">
        <f>Table1[[#This Row],[86,6 км_]]-Table1[[#Totals],[86,6 км_]]</f>
        <v>4.4270833333333343E-2</v>
      </c>
      <c r="CF193" s="1">
        <f>Table1[[#This Row],[90 км_]]-Table1[[#Totals],[90 км_]]</f>
        <v>4.5706018518518493E-2</v>
      </c>
      <c r="CG193" s="1">
        <f>Table1[[#This Row],[T2]]-Table1[[#Totals],[T2]]</f>
        <v>4.6319444444444455E-2</v>
      </c>
      <c r="CH193" s="1">
        <f>Table1[[#This Row],[1 км_]]-Table1[[#Totals],[1 км_]]</f>
        <v>4.8159722222222229E-2</v>
      </c>
      <c r="CI193" s="1">
        <f>Table1[[#This Row],[3,5 км_]]-Table1[[#Totals],[3,5 км_]]</f>
        <v>5.3402777777777785E-2</v>
      </c>
      <c r="CJ193" s="1">
        <f>Table1[[#This Row],[6 км_]]-Table1[[#Totals],[6 км_]]</f>
        <v>5.7233796296296297E-2</v>
      </c>
      <c r="CK193" s="1">
        <f>Table1[[#This Row],[8,5 км_]]-Table1[[#Totals],[8,5 км_]]</f>
        <v>6.0717592592592601E-2</v>
      </c>
      <c r="CL193" s="1">
        <f>Table1[[#This Row],[10,5 км_]]-Table1[[#Totals],[10,5 км_]]</f>
        <v>6.3275462962962964E-2</v>
      </c>
      <c r="CM193" s="1">
        <f>Table1[[#This Row],[11,5 км_]]-Table1[[#Totals],[11,5 км_]]</f>
        <v>6.5775462962962966E-2</v>
      </c>
      <c r="CN193" s="1">
        <f>Table1[[#This Row],[14 км_]]-Table1[[#Totals],[14 км_]]</f>
        <v>7.1053240740740764E-2</v>
      </c>
      <c r="CO193" s="1">
        <f>Table1[[#This Row],[16,5 км_]]-Table1[[#Totals],[16,5 км_]]</f>
        <v>7.5428240740740754E-2</v>
      </c>
      <c r="CP193" s="1">
        <f>Table1[[#This Row],[19 км_]]-Table1[[#Totals],[19 км_]]</f>
        <v>7.9583333333333339E-2</v>
      </c>
      <c r="CQ193" s="1">
        <f>Table1[[#This Row],[21,1 км_]]-Table1[[#Totals],[21,1 км_]]</f>
        <v>8.2210648148148158E-2</v>
      </c>
    </row>
    <row r="194" spans="1:95" x14ac:dyDescent="0.2">
      <c r="A194">
        <v>193</v>
      </c>
      <c r="B194">
        <v>86</v>
      </c>
      <c r="C194" t="s">
        <v>335</v>
      </c>
      <c r="D194" t="s">
        <v>56</v>
      </c>
      <c r="E194">
        <v>35</v>
      </c>
      <c r="F194" t="s">
        <v>41</v>
      </c>
      <c r="G194" t="s">
        <v>53</v>
      </c>
      <c r="H194" t="s">
        <v>62</v>
      </c>
      <c r="I194" s="1">
        <v>2.7060185185185187E-2</v>
      </c>
      <c r="J194" s="1">
        <v>2.9398148148148149E-2</v>
      </c>
      <c r="K194" s="1">
        <v>2.525462962962963E-2</v>
      </c>
      <c r="L194" s="1">
        <f>SUM(Table1[[#This Row],[T1]],Table1[[#This Row],[16 км]])</f>
        <v>5.4652777777777779E-2</v>
      </c>
      <c r="M194" s="1">
        <v>2.8807870370370373E-2</v>
      </c>
      <c r="N194" s="1">
        <f>SUM(Table1[[#This Row],[T1]],Table1[[#This Row],[18,5 км]])</f>
        <v>5.8206018518518518E-2</v>
      </c>
      <c r="O194" s="1">
        <v>3.4976851851851849E-2</v>
      </c>
      <c r="P194" s="1">
        <f>SUM(Table1[[#This Row],[T1]],Table1[[#This Row],[22,7 км]])</f>
        <v>6.4375000000000002E-2</v>
      </c>
      <c r="Q194" s="1">
        <v>6.0358796296296292E-2</v>
      </c>
      <c r="R194" s="1">
        <f>SUM(Table1[[#This Row],[T1]],Table1[[#This Row],[38,7 км]])</f>
        <v>8.9756944444444445E-2</v>
      </c>
      <c r="S194" s="1">
        <v>6.3541666666666663E-2</v>
      </c>
      <c r="T194" s="1">
        <f>SUM(Table1[[#This Row],[T1]],Table1[[#This Row],[41,2 км]])</f>
        <v>9.2939814814814808E-2</v>
      </c>
      <c r="U194" s="1">
        <v>6.9652777777777772E-2</v>
      </c>
      <c r="V194" s="1">
        <f>SUM(Table1[[#This Row],[T1]],Table1[[#This Row],[45,4 км]])</f>
        <v>9.9050925925925917E-2</v>
      </c>
      <c r="W194" s="1">
        <v>7.3668981481481488E-2</v>
      </c>
      <c r="X194" s="1">
        <f>SUM(Table1[[#This Row],[T1]],Table1[[#This Row],[48,2 км]])</f>
        <v>0.10306712962962963</v>
      </c>
      <c r="Y194" s="1">
        <v>7.9525462962962964E-2</v>
      </c>
      <c r="Z194" s="1">
        <f>SUM(Table1[[#This Row],[T1]],Table1[[#This Row],[52,2 км]])</f>
        <v>0.10892361111111111</v>
      </c>
      <c r="AA194" s="1">
        <v>9.4594907407407405E-2</v>
      </c>
      <c r="AB194" s="1">
        <f>SUM(Table1[[#This Row],[T1]],Table1[[#This Row],[61,4 км]])</f>
        <v>0.12399305555555555</v>
      </c>
      <c r="AC194" s="1">
        <v>9.7858796296296291E-2</v>
      </c>
      <c r="AD194" s="1">
        <f>SUM(Table1[[#This Row],[T1]],Table1[[#This Row],[63,9 км]])</f>
        <v>0.12725694444444444</v>
      </c>
      <c r="AE194" s="1">
        <v>0.10409722222222222</v>
      </c>
      <c r="AF194" s="1">
        <f>SUM(Table1[[#This Row],[T1]],Table1[[#This Row],[68,1 км]])</f>
        <v>0.13349537037037038</v>
      </c>
      <c r="AG194" s="1">
        <v>0.10890046296296296</v>
      </c>
      <c r="AH194" s="1">
        <f>SUM(Table1[[#This Row],[T1]],Table1[[#This Row],[70,9 км]])</f>
        <v>0.13829861111111111</v>
      </c>
      <c r="AI194" s="1">
        <v>0.11444444444444445</v>
      </c>
      <c r="AJ194" s="1">
        <f>SUM(Table1[[#This Row],[T1]],Table1[[#This Row],[74,9 км]])</f>
        <v>0.14384259259259261</v>
      </c>
      <c r="AK194" s="1">
        <v>0.12935185185185186</v>
      </c>
      <c r="AL194" s="1">
        <f>SUM(Table1[[#This Row],[T1]],Table1[[#This Row],[84,1 км]])</f>
        <v>0.15875</v>
      </c>
      <c r="AM194" s="1">
        <v>0.1328125</v>
      </c>
      <c r="AN194" s="1">
        <f>SUM(Table1[[#This Row],[T1]],Table1[[#This Row],[86,6 км]])</f>
        <v>0.16221064814814815</v>
      </c>
      <c r="AO194" s="1">
        <v>0.13697916666666668</v>
      </c>
      <c r="AP194" s="1">
        <f>SUM(Table1[[#This Row],[T1]],Table1[[#This Row],[90 км]])</f>
        <v>0.16637731481481483</v>
      </c>
      <c r="AQ194" s="1">
        <v>0.16636574074074076</v>
      </c>
      <c r="AR194" s="1">
        <v>0.16767361111111112</v>
      </c>
      <c r="AS194" s="1">
        <v>5.1504629629629635E-3</v>
      </c>
      <c r="AT194" s="1">
        <f>SUM(Table1[[#This Row],[T2]],Table1[[#This Row],[1 км]])</f>
        <v>0.17282407407407407</v>
      </c>
      <c r="AU194" s="1">
        <v>1.6597222222222222E-2</v>
      </c>
      <c r="AV194" s="1">
        <f>SUM(Table1[[#This Row],[T2]],Table1[[#This Row],[3,5 км]])</f>
        <v>0.18427083333333333</v>
      </c>
      <c r="AW194" s="1">
        <v>2.4328703703703703E-2</v>
      </c>
      <c r="AX194" s="1">
        <f>SUM(Table1[[#This Row],[T2]],Table1[[#This Row],[6 км]])</f>
        <v>0.19200231481481483</v>
      </c>
      <c r="AY194" s="1">
        <v>3.2534722222222222E-2</v>
      </c>
      <c r="AZ194" s="1">
        <f>SUM(Table1[[#This Row],[T2]],Table1[[#This Row],[8,5 км]])</f>
        <v>0.20020833333333335</v>
      </c>
      <c r="BA194" s="1">
        <v>3.8263888888888889E-2</v>
      </c>
      <c r="BB194" s="1">
        <f>SUM(Table1[[#This Row],[T2]],Table1[[#This Row],[10,5 км]])</f>
        <v>0.2059375</v>
      </c>
      <c r="BC194" s="1">
        <v>4.3564814814814813E-2</v>
      </c>
      <c r="BD194" s="1">
        <f>SUM(Table1[[#This Row],[T2]],Table1[[#This Row],[11,5 км]])</f>
        <v>0.21123842592592593</v>
      </c>
      <c r="BE194" s="1">
        <v>5.5706018518518523E-2</v>
      </c>
      <c r="BF194" s="1">
        <f>SUM(Table1[[#This Row],[T2]],Table1[[#This Row],[14 км]])</f>
        <v>0.22337962962962965</v>
      </c>
      <c r="BG194" s="1">
        <v>6.4560185185185193E-2</v>
      </c>
      <c r="BH194" s="1">
        <f>SUM(Table1[[#This Row],[T2]],Table1[[#This Row],[16,5 км]])</f>
        <v>0.23223379629629631</v>
      </c>
      <c r="BI194" s="1">
        <v>7.4050925925925923E-2</v>
      </c>
      <c r="BJ194" s="1">
        <f>SUM(Table1[[#This Row],[T2]],Table1[[#This Row],[19 км]])</f>
        <v>0.24172453703703706</v>
      </c>
      <c r="BK194" s="1">
        <v>8.038194444444445E-2</v>
      </c>
      <c r="BL194" s="1">
        <f>SUM(Table1[[#This Row],[T2]],Table1[[#This Row],[Финиш]])</f>
        <v>0.24805555555555558</v>
      </c>
      <c r="BM194" s="1">
        <v>0.24805555555555556</v>
      </c>
      <c r="BN194" s="1">
        <v>0</v>
      </c>
      <c r="BO194" s="1">
        <f>Table1[[#This Row],[Плавание]]-Table1[[#Totals],[Плавание]]</f>
        <v>9.4560185185185198E-3</v>
      </c>
      <c r="BP194" s="1">
        <f>Table1[[#This Row],[T1]]-Table1[[#Totals],[T1]]</f>
        <v>1.0740740740740742E-2</v>
      </c>
      <c r="BQ194" s="1">
        <f>Table1[[#This Row],[16 км_]]-Table1[[#Totals],[16 км_]]</f>
        <v>1.908564814814815E-2</v>
      </c>
      <c r="BR194" s="1">
        <f>Table1[[#This Row],[18,5 км_]]-Table1[[#Totals],[18,5 км_]]</f>
        <v>2.028935185185185E-2</v>
      </c>
      <c r="BS194" s="1">
        <f>Table1[[#This Row],[22,7 км_]]-Table1[[#Totals],[22,7 км_]]</f>
        <v>2.2337962962962962E-2</v>
      </c>
      <c r="BT194" s="1">
        <f>Table1[[#This Row],[38,7 км_]]-Table1[[#Totals],[38,7 км_]]</f>
        <v>3.1168981481481478E-2</v>
      </c>
      <c r="BU194" s="1">
        <f>Table1[[#This Row],[41,2 км_]]-Table1[[#Totals],[41,2 км_]]</f>
        <v>3.1990740740740736E-2</v>
      </c>
      <c r="BV194" s="1">
        <f>Table1[[#This Row],[45,4 км_]]-Table1[[#Totals],[45,4 км_]]</f>
        <v>3.3888888888888885E-2</v>
      </c>
      <c r="BW194" s="1">
        <f>Table1[[#This Row],[48,2 км_]]-Table1[[#Totals],[48,2 км_]]</f>
        <v>3.5219907407407408E-2</v>
      </c>
      <c r="BX194" s="1">
        <f>Table1[[#This Row],[52,2 км_]]-Table1[[#Totals],[52,2 км_]]</f>
        <v>3.7106481481481476E-2</v>
      </c>
      <c r="BY194" s="1">
        <f>Table1[[#This Row],[61,4 км_]]-Table1[[#Totals],[61,4 км_]]</f>
        <v>4.2222222222222203E-2</v>
      </c>
      <c r="BZ194" s="1">
        <f>Table1[[#This Row],[63,9 км_]]-Table1[[#Totals],[63,9 км_]]</f>
        <v>4.3090277777777769E-2</v>
      </c>
      <c r="CA194" s="1">
        <f>Table1[[#This Row],[68,1 км_]]-Table1[[#Totals],[68,1 км_]]</f>
        <v>4.4907407407407424E-2</v>
      </c>
      <c r="CB194" s="1">
        <f>Table1[[#This Row],[70,9 км_]]-Table1[[#Totals],[70,9 км_]]</f>
        <v>4.6828703703703706E-2</v>
      </c>
      <c r="CC194" s="1">
        <f>Table1[[#This Row],[74,9 км_]]-Table1[[#Totals],[74,9 км_]]</f>
        <v>4.8136574074074095E-2</v>
      </c>
      <c r="CD194" s="1">
        <f>Table1[[#This Row],[84,1 км_]]-Table1[[#Totals],[84,1 км_]]</f>
        <v>5.2430555555555564E-2</v>
      </c>
      <c r="CE194" s="1">
        <f>Table1[[#This Row],[86,6 км_]]-Table1[[#Totals],[86,6 км_]]</f>
        <v>5.3564814814814815E-2</v>
      </c>
      <c r="CF194" s="1">
        <f>Table1[[#This Row],[90 км_]]-Table1[[#Totals],[90 км_]]</f>
        <v>5.5023148148148154E-2</v>
      </c>
      <c r="CG194" s="1">
        <f>Table1[[#This Row],[T2]]-Table1[[#Totals],[T2]]</f>
        <v>5.5127314814814823E-2</v>
      </c>
      <c r="CH194" s="1">
        <f>Table1[[#This Row],[1 км_]]-Table1[[#Totals],[1 км_]]</f>
        <v>5.6967592592592597E-2</v>
      </c>
      <c r="CI194" s="1">
        <f>Table1[[#This Row],[3,5 км_]]-Table1[[#Totals],[3,5 км_]]</f>
        <v>6.0798611111111109E-2</v>
      </c>
      <c r="CJ194" s="1">
        <f>Table1[[#This Row],[6 км_]]-Table1[[#Totals],[6 км_]]</f>
        <v>6.3287037037037058E-2</v>
      </c>
      <c r="CK194" s="1">
        <f>Table1[[#This Row],[8,5 км_]]-Table1[[#Totals],[8,5 км_]]</f>
        <v>6.5798611111111127E-2</v>
      </c>
      <c r="CL194" s="1">
        <f>Table1[[#This Row],[10,5 км_]]-Table1[[#Totals],[10,5 км_]]</f>
        <v>6.7557870370370365E-2</v>
      </c>
      <c r="CM194" s="1">
        <f>Table1[[#This Row],[11,5 км_]]-Table1[[#Totals],[11,5 км_]]</f>
        <v>6.9467592592592581E-2</v>
      </c>
      <c r="CN194" s="1">
        <f>Table1[[#This Row],[14 км_]]-Table1[[#Totals],[14 км_]]</f>
        <v>7.3900462962962987E-2</v>
      </c>
      <c r="CO194" s="1">
        <f>Table1[[#This Row],[16,5 км_]]-Table1[[#Totals],[16,5 км_]]</f>
        <v>7.7233796296296314E-2</v>
      </c>
      <c r="CP194" s="1">
        <f>Table1[[#This Row],[19 км_]]-Table1[[#Totals],[19 км_]]</f>
        <v>8.0729166666666685E-2</v>
      </c>
      <c r="CQ194" s="1">
        <f>Table1[[#This Row],[21,1 км_]]-Table1[[#Totals],[21,1 км_]]</f>
        <v>8.2719907407407423E-2</v>
      </c>
    </row>
    <row r="195" spans="1:95" x14ac:dyDescent="0.2">
      <c r="A195">
        <v>194</v>
      </c>
      <c r="B195">
        <v>204</v>
      </c>
      <c r="C195" t="s">
        <v>336</v>
      </c>
      <c r="D195" t="s">
        <v>61</v>
      </c>
      <c r="E195">
        <v>40</v>
      </c>
      <c r="F195" t="s">
        <v>46</v>
      </c>
      <c r="H195" t="s">
        <v>54</v>
      </c>
      <c r="I195" s="1">
        <v>3.5405092592592592E-2</v>
      </c>
      <c r="J195" s="1">
        <v>3.8136574074074073E-2</v>
      </c>
      <c r="K195" s="1">
        <v>2.1805555555555554E-2</v>
      </c>
      <c r="L195" s="1">
        <f>SUM(Table1[[#This Row],[T1]],Table1[[#This Row],[16 км]])</f>
        <v>5.9942129629629623E-2</v>
      </c>
      <c r="M195" s="1">
        <v>2.4918981481481483E-2</v>
      </c>
      <c r="N195" s="1">
        <f>SUM(Table1[[#This Row],[T1]],Table1[[#This Row],[18,5 км]])</f>
        <v>6.3055555555555559E-2</v>
      </c>
      <c r="O195" s="1">
        <v>3.0266203703703708E-2</v>
      </c>
      <c r="P195" s="1">
        <f>SUM(Table1[[#This Row],[T1]],Table1[[#This Row],[22,7 км]])</f>
        <v>6.8402777777777785E-2</v>
      </c>
      <c r="Q195" s="1">
        <v>5.212962962962963E-2</v>
      </c>
      <c r="R195" s="1">
        <f>SUM(Table1[[#This Row],[T1]],Table1[[#This Row],[38,7 км]])</f>
        <v>9.0266203703703696E-2</v>
      </c>
      <c r="S195" s="1">
        <v>5.5162037037037037E-2</v>
      </c>
      <c r="T195" s="1">
        <f>SUM(Table1[[#This Row],[T1]],Table1[[#This Row],[41,2 км]])</f>
        <v>9.329861111111111E-2</v>
      </c>
      <c r="U195" s="1">
        <v>6.0717592592592594E-2</v>
      </c>
      <c r="V195" s="1">
        <f>SUM(Table1[[#This Row],[T1]],Table1[[#This Row],[45,4 км]])</f>
        <v>9.885416666666666E-2</v>
      </c>
      <c r="W195" s="1">
        <v>6.4479166666666657E-2</v>
      </c>
      <c r="X195" s="1">
        <f>SUM(Table1[[#This Row],[T1]],Table1[[#This Row],[48,2 км]])</f>
        <v>0.10261574074074073</v>
      </c>
      <c r="Y195" s="1">
        <v>7.2187500000000002E-2</v>
      </c>
      <c r="Z195" s="1">
        <f>SUM(Table1[[#This Row],[T1]],Table1[[#This Row],[52,2 км]])</f>
        <v>0.11032407407407407</v>
      </c>
      <c r="AA195" s="1">
        <v>8.6157407407407405E-2</v>
      </c>
      <c r="AB195" s="1">
        <f>SUM(Table1[[#This Row],[T1]],Table1[[#This Row],[61,4 км]])</f>
        <v>0.12429398148148148</v>
      </c>
      <c r="AC195" s="1">
        <v>8.9398148148148157E-2</v>
      </c>
      <c r="AD195" s="1">
        <f>SUM(Table1[[#This Row],[T1]],Table1[[#This Row],[63,9 км]])</f>
        <v>0.12753472222222223</v>
      </c>
      <c r="AE195" s="1">
        <v>9.5347222222222208E-2</v>
      </c>
      <c r="AF195" s="1">
        <f>SUM(Table1[[#This Row],[T1]],Table1[[#This Row],[68,1 км]])</f>
        <v>0.13348379629629628</v>
      </c>
      <c r="AG195" s="1">
        <v>9.9120370370370373E-2</v>
      </c>
      <c r="AH195" s="1">
        <f>SUM(Table1[[#This Row],[T1]],Table1[[#This Row],[70,9 км]])</f>
        <v>0.13725694444444445</v>
      </c>
      <c r="AI195" s="1">
        <v>0.10462962962962963</v>
      </c>
      <c r="AJ195" s="1">
        <f>SUM(Table1[[#This Row],[T1]],Table1[[#This Row],[74,9 км]])</f>
        <v>0.14276620370370369</v>
      </c>
      <c r="AK195" s="1">
        <v>0.11920138888888888</v>
      </c>
      <c r="AL195" s="1">
        <f>SUM(Table1[[#This Row],[T1]],Table1[[#This Row],[84,1 км]])</f>
        <v>0.15733796296296296</v>
      </c>
      <c r="AM195" s="1">
        <v>0.12258101851851851</v>
      </c>
      <c r="AN195" s="1">
        <f>SUM(Table1[[#This Row],[T1]],Table1[[#This Row],[86,6 км]])</f>
        <v>0.16071759259259258</v>
      </c>
      <c r="AO195" s="1">
        <v>0.12650462962962963</v>
      </c>
      <c r="AP195" s="1">
        <f>SUM(Table1[[#This Row],[T1]],Table1[[#This Row],[90 км]])</f>
        <v>0.16464120370370372</v>
      </c>
      <c r="AQ195" s="1">
        <v>0.16464120370370369</v>
      </c>
      <c r="AR195" s="1">
        <v>0.16650462962962961</v>
      </c>
      <c r="AS195" s="1">
        <v>5.0115740740740737E-3</v>
      </c>
      <c r="AT195" s="1">
        <f>SUM(Table1[[#This Row],[T2]],Table1[[#This Row],[1 км]])</f>
        <v>0.17151620370370368</v>
      </c>
      <c r="AU195" s="1">
        <v>1.6331018518518519E-2</v>
      </c>
      <c r="AV195" s="1">
        <f>SUM(Table1[[#This Row],[T2]],Table1[[#This Row],[3,5 км]])</f>
        <v>0.18283564814814812</v>
      </c>
      <c r="AW195" s="1">
        <v>2.4571759259259262E-2</v>
      </c>
      <c r="AX195" s="1">
        <f>SUM(Table1[[#This Row],[T2]],Table1[[#This Row],[6 км]])</f>
        <v>0.19107638888888887</v>
      </c>
      <c r="AY195" s="1">
        <v>3.3506944444444443E-2</v>
      </c>
      <c r="AZ195" s="1">
        <f>SUM(Table1[[#This Row],[T2]],Table1[[#This Row],[8,5 км]])</f>
        <v>0.20001157407407405</v>
      </c>
      <c r="BA195" s="1">
        <v>3.9872685185185185E-2</v>
      </c>
      <c r="BB195" s="1">
        <f>SUM(Table1[[#This Row],[T2]],Table1[[#This Row],[10,5 км]])</f>
        <v>0.20637731481481481</v>
      </c>
      <c r="BC195" s="1">
        <v>4.5254629629629624E-2</v>
      </c>
      <c r="BD195" s="1">
        <f>SUM(Table1[[#This Row],[T2]],Table1[[#This Row],[11,5 км]])</f>
        <v>0.21175925925925923</v>
      </c>
      <c r="BE195" s="1">
        <v>5.7372685185185186E-2</v>
      </c>
      <c r="BF195" s="1">
        <f>SUM(Table1[[#This Row],[T2]],Table1[[#This Row],[14 км]])</f>
        <v>0.22387731481481479</v>
      </c>
      <c r="BG195" s="1">
        <v>6.6238425925925923E-2</v>
      </c>
      <c r="BH195" s="1">
        <f>SUM(Table1[[#This Row],[T2]],Table1[[#This Row],[16,5 км]])</f>
        <v>0.23274305555555552</v>
      </c>
      <c r="BI195" s="1">
        <v>7.5717592592592586E-2</v>
      </c>
      <c r="BJ195" s="1">
        <f>SUM(Table1[[#This Row],[T2]],Table1[[#This Row],[19 км]])</f>
        <v>0.2422222222222222</v>
      </c>
      <c r="BK195" s="1">
        <v>8.233796296296296E-2</v>
      </c>
      <c r="BL195" s="1">
        <f>SUM(Table1[[#This Row],[T2]],Table1[[#This Row],[Финиш]])</f>
        <v>0.24884259259259256</v>
      </c>
      <c r="BM195" s="1">
        <v>0.24884259259259259</v>
      </c>
      <c r="BN195" s="1">
        <v>0</v>
      </c>
      <c r="BO195" s="1">
        <f>Table1[[#This Row],[Плавание]]-Table1[[#Totals],[Плавание]]</f>
        <v>1.7800925925925925E-2</v>
      </c>
      <c r="BP195" s="1">
        <f>Table1[[#This Row],[T1]]-Table1[[#Totals],[T1]]</f>
        <v>1.9479166666666665E-2</v>
      </c>
      <c r="BQ195" s="1">
        <f>Table1[[#This Row],[16 км_]]-Table1[[#Totals],[16 км_]]</f>
        <v>2.4374999999999994E-2</v>
      </c>
      <c r="BR195" s="1">
        <f>Table1[[#This Row],[18,5 км_]]-Table1[[#Totals],[18,5 км_]]</f>
        <v>2.5138888888888891E-2</v>
      </c>
      <c r="BS195" s="1">
        <f>Table1[[#This Row],[22,7 км_]]-Table1[[#Totals],[22,7 км_]]</f>
        <v>2.6365740740740745E-2</v>
      </c>
      <c r="BT195" s="1">
        <f>Table1[[#This Row],[38,7 км_]]-Table1[[#Totals],[38,7 км_]]</f>
        <v>3.1678240740740729E-2</v>
      </c>
      <c r="BU195" s="1">
        <f>Table1[[#This Row],[41,2 км_]]-Table1[[#Totals],[41,2 км_]]</f>
        <v>3.2349537037037038E-2</v>
      </c>
      <c r="BV195" s="1">
        <f>Table1[[#This Row],[45,4 км_]]-Table1[[#Totals],[45,4 км_]]</f>
        <v>3.3692129629629627E-2</v>
      </c>
      <c r="BW195" s="1">
        <f>Table1[[#This Row],[48,2 км_]]-Table1[[#Totals],[48,2 км_]]</f>
        <v>3.4768518518518504E-2</v>
      </c>
      <c r="BX195" s="1">
        <f>Table1[[#This Row],[52,2 км_]]-Table1[[#Totals],[52,2 км_]]</f>
        <v>3.8506944444444441E-2</v>
      </c>
      <c r="BY195" s="1">
        <f>Table1[[#This Row],[61,4 км_]]-Table1[[#Totals],[61,4 км_]]</f>
        <v>4.2523148148148129E-2</v>
      </c>
      <c r="BZ195" s="1">
        <f>Table1[[#This Row],[63,9 км_]]-Table1[[#Totals],[63,9 км_]]</f>
        <v>4.3368055555555562E-2</v>
      </c>
      <c r="CA195" s="1">
        <f>Table1[[#This Row],[68,1 км_]]-Table1[[#Totals],[68,1 км_]]</f>
        <v>4.4895833333333329E-2</v>
      </c>
      <c r="CB195" s="1">
        <f>Table1[[#This Row],[70,9 км_]]-Table1[[#Totals],[70,9 км_]]</f>
        <v>4.5787037037037043E-2</v>
      </c>
      <c r="CC195" s="1">
        <f>Table1[[#This Row],[74,9 км_]]-Table1[[#Totals],[74,9 км_]]</f>
        <v>4.7060185185185177E-2</v>
      </c>
      <c r="CD195" s="1">
        <f>Table1[[#This Row],[84,1 км_]]-Table1[[#Totals],[84,1 км_]]</f>
        <v>5.1018518518518519E-2</v>
      </c>
      <c r="CE195" s="1">
        <f>Table1[[#This Row],[86,6 км_]]-Table1[[#Totals],[86,6 км_]]</f>
        <v>5.2071759259259248E-2</v>
      </c>
      <c r="CF195" s="1">
        <f>Table1[[#This Row],[90 км_]]-Table1[[#Totals],[90 км_]]</f>
        <v>5.3287037037037049E-2</v>
      </c>
      <c r="CG195" s="1">
        <f>Table1[[#This Row],[T2]]-Table1[[#Totals],[T2]]</f>
        <v>5.3958333333333316E-2</v>
      </c>
      <c r="CH195" s="1">
        <f>Table1[[#This Row],[1 км_]]-Table1[[#Totals],[1 км_]]</f>
        <v>5.5659722222222208E-2</v>
      </c>
      <c r="CI195" s="1">
        <f>Table1[[#This Row],[3,5 км_]]-Table1[[#Totals],[3,5 км_]]</f>
        <v>5.9363425925925903E-2</v>
      </c>
      <c r="CJ195" s="1">
        <f>Table1[[#This Row],[6 км_]]-Table1[[#Totals],[6 км_]]</f>
        <v>6.2361111111111089E-2</v>
      </c>
      <c r="CK195" s="1">
        <f>Table1[[#This Row],[8,5 км_]]-Table1[[#Totals],[8,5 км_]]</f>
        <v>6.5601851851851828E-2</v>
      </c>
      <c r="CL195" s="1">
        <f>Table1[[#This Row],[10,5 км_]]-Table1[[#Totals],[10,5 км_]]</f>
        <v>6.7997685185185175E-2</v>
      </c>
      <c r="CM195" s="1">
        <f>Table1[[#This Row],[11,5 км_]]-Table1[[#Totals],[11,5 км_]]</f>
        <v>6.9988425925925885E-2</v>
      </c>
      <c r="CN195" s="1">
        <f>Table1[[#This Row],[14 км_]]-Table1[[#Totals],[14 км_]]</f>
        <v>7.439814814814813E-2</v>
      </c>
      <c r="CO195" s="1">
        <f>Table1[[#This Row],[16,5 км_]]-Table1[[#Totals],[16,5 км_]]</f>
        <v>7.7743055555555524E-2</v>
      </c>
      <c r="CP195" s="1">
        <f>Table1[[#This Row],[19 км_]]-Table1[[#Totals],[19 км_]]</f>
        <v>8.1226851851851828E-2</v>
      </c>
      <c r="CQ195" s="1">
        <f>Table1[[#This Row],[21,1 км_]]-Table1[[#Totals],[21,1 км_]]</f>
        <v>8.3506944444444398E-2</v>
      </c>
    </row>
    <row r="196" spans="1:95" x14ac:dyDescent="0.2">
      <c r="A196">
        <v>195</v>
      </c>
      <c r="B196">
        <v>154</v>
      </c>
      <c r="C196" t="s">
        <v>337</v>
      </c>
      <c r="D196" t="s">
        <v>69</v>
      </c>
      <c r="E196">
        <v>35</v>
      </c>
      <c r="F196" t="s">
        <v>41</v>
      </c>
      <c r="G196" t="s">
        <v>53</v>
      </c>
      <c r="H196" t="s">
        <v>62</v>
      </c>
      <c r="I196" s="1">
        <v>3.246527777777778E-2</v>
      </c>
      <c r="J196" s="1">
        <v>3.6550925925925924E-2</v>
      </c>
      <c r="K196" s="1">
        <v>2.1666666666666667E-2</v>
      </c>
      <c r="L196" s="1">
        <f>SUM(Table1[[#This Row],[T1]],Table1[[#This Row],[16 км]])</f>
        <v>5.8217592592592592E-2</v>
      </c>
      <c r="M196" s="1">
        <v>2.4641203703703703E-2</v>
      </c>
      <c r="N196" s="1">
        <f>SUM(Table1[[#This Row],[T1]],Table1[[#This Row],[18,5 км]])</f>
        <v>6.1192129629629624E-2</v>
      </c>
      <c r="O196" s="1">
        <v>3.006944444444444E-2</v>
      </c>
      <c r="P196" s="1">
        <f>SUM(Table1[[#This Row],[T1]],Table1[[#This Row],[22,7 км]])</f>
        <v>6.6620370370370358E-2</v>
      </c>
      <c r="Q196" s="1">
        <v>5.4340277777777779E-2</v>
      </c>
      <c r="R196" s="1">
        <f>SUM(Table1[[#This Row],[T1]],Table1[[#This Row],[38,7 км]])</f>
        <v>9.089120370370371E-2</v>
      </c>
      <c r="S196" s="1">
        <v>5.7268518518518517E-2</v>
      </c>
      <c r="T196" s="1">
        <f>SUM(Table1[[#This Row],[T1]],Table1[[#This Row],[41,2 км]])</f>
        <v>9.3819444444444441E-2</v>
      </c>
      <c r="U196" s="1">
        <v>6.2615740740740736E-2</v>
      </c>
      <c r="V196" s="1">
        <f>SUM(Table1[[#This Row],[T1]],Table1[[#This Row],[45,4 км]])</f>
        <v>9.9166666666666653E-2</v>
      </c>
      <c r="W196" s="1">
        <v>6.6342592592592592E-2</v>
      </c>
      <c r="X196" s="1">
        <f>SUM(Table1[[#This Row],[T1]],Table1[[#This Row],[48,2 км]])</f>
        <v>0.10289351851851852</v>
      </c>
      <c r="Y196" s="1">
        <v>7.1840277777777781E-2</v>
      </c>
      <c r="Z196" s="1">
        <f>SUM(Table1[[#This Row],[T1]],Table1[[#This Row],[52,2 км]])</f>
        <v>0.1083912037037037</v>
      </c>
      <c r="AA196" s="1">
        <v>8.5694444444444448E-2</v>
      </c>
      <c r="AB196" s="1">
        <f>SUM(Table1[[#This Row],[T1]],Table1[[#This Row],[61,4 км]])</f>
        <v>0.12224537037037037</v>
      </c>
      <c r="AC196" s="1">
        <v>8.8715277777777782E-2</v>
      </c>
      <c r="AD196" s="1">
        <f>SUM(Table1[[#This Row],[T1]],Table1[[#This Row],[63,9 км]])</f>
        <v>0.1252662037037037</v>
      </c>
      <c r="AE196" s="1">
        <v>9.4884259259259252E-2</v>
      </c>
      <c r="AF196" s="1">
        <f>SUM(Table1[[#This Row],[T1]],Table1[[#This Row],[68,1 км]])</f>
        <v>0.13143518518518518</v>
      </c>
      <c r="AG196" s="1">
        <v>9.8587962962962961E-2</v>
      </c>
      <c r="AH196" s="1">
        <f>SUM(Table1[[#This Row],[T1]],Table1[[#This Row],[70,9 км]])</f>
        <v>0.13513888888888889</v>
      </c>
      <c r="AI196" s="1">
        <v>0.10405092592592592</v>
      </c>
      <c r="AJ196" s="1">
        <f>SUM(Table1[[#This Row],[T1]],Table1[[#This Row],[74,9 км]])</f>
        <v>0.14060185185185184</v>
      </c>
      <c r="AK196" s="1">
        <v>0.1181712962962963</v>
      </c>
      <c r="AL196" s="1">
        <f>SUM(Table1[[#This Row],[T1]],Table1[[#This Row],[84,1 км]])</f>
        <v>0.15472222222222223</v>
      </c>
      <c r="AM196" s="1">
        <v>0.12144675925925925</v>
      </c>
      <c r="AN196" s="1">
        <f>SUM(Table1[[#This Row],[T1]],Table1[[#This Row],[86,6 км]])</f>
        <v>0.15799768518518517</v>
      </c>
      <c r="AO196" s="1">
        <v>0.12525462962962963</v>
      </c>
      <c r="AP196" s="1">
        <f>SUM(Table1[[#This Row],[T1]],Table1[[#This Row],[90 км]])</f>
        <v>0.16180555555555556</v>
      </c>
      <c r="AQ196" s="1">
        <v>0.16180555555555556</v>
      </c>
      <c r="AR196" s="1">
        <v>0.16430555555555557</v>
      </c>
      <c r="AS196" s="1">
        <v>4.6296296296296302E-3</v>
      </c>
      <c r="AT196" s="1">
        <f>SUM(Table1[[#This Row],[T2]],Table1[[#This Row],[1 км]])</f>
        <v>0.16893518518518519</v>
      </c>
      <c r="AU196" s="1">
        <v>1.577546296296296E-2</v>
      </c>
      <c r="AV196" s="1">
        <f>SUM(Table1[[#This Row],[T2]],Table1[[#This Row],[3,5 км]])</f>
        <v>0.18008101851851852</v>
      </c>
      <c r="AW196" s="1">
        <v>2.4131944444444445E-2</v>
      </c>
      <c r="AX196" s="1">
        <f>SUM(Table1[[#This Row],[T2]],Table1[[#This Row],[6 км]])</f>
        <v>0.18843750000000001</v>
      </c>
      <c r="AY196" s="1">
        <v>3.3391203703703708E-2</v>
      </c>
      <c r="AZ196" s="1">
        <f>SUM(Table1[[#This Row],[T2]],Table1[[#This Row],[8,5 км]])</f>
        <v>0.19769675925925928</v>
      </c>
      <c r="BA196" s="1">
        <v>3.9849537037037037E-2</v>
      </c>
      <c r="BB196" s="1">
        <f>SUM(Table1[[#This Row],[T2]],Table1[[#This Row],[10,5 км]])</f>
        <v>0.2041550925925926</v>
      </c>
      <c r="BC196" s="1">
        <v>4.5671296296296293E-2</v>
      </c>
      <c r="BD196" s="1">
        <f>SUM(Table1[[#This Row],[T2]],Table1[[#This Row],[11,5 км]])</f>
        <v>0.20997685185185186</v>
      </c>
      <c r="BE196" s="1">
        <v>5.8900462962962967E-2</v>
      </c>
      <c r="BF196" s="1">
        <f>SUM(Table1[[#This Row],[T2]],Table1[[#This Row],[14 км]])</f>
        <v>0.22320601851851854</v>
      </c>
      <c r="BG196" s="1">
        <v>6.822916666666666E-2</v>
      </c>
      <c r="BH196" s="1">
        <f>SUM(Table1[[#This Row],[T2]],Table1[[#This Row],[16,5 км]])</f>
        <v>0.23253472222222221</v>
      </c>
      <c r="BI196" s="1">
        <v>7.8206018518518508E-2</v>
      </c>
      <c r="BJ196" s="1">
        <f>SUM(Table1[[#This Row],[T2]],Table1[[#This Row],[19 км]])</f>
        <v>0.24251157407407409</v>
      </c>
      <c r="BK196" s="1">
        <v>8.5254629629629639E-2</v>
      </c>
      <c r="BL196" s="1">
        <f>SUM(Table1[[#This Row],[T2]],Table1[[#This Row],[Финиш]])</f>
        <v>0.24956018518518519</v>
      </c>
      <c r="BM196" s="1">
        <v>0.24956018518518519</v>
      </c>
      <c r="BN196" s="1">
        <v>0</v>
      </c>
      <c r="BO196" s="1">
        <f>Table1[[#This Row],[Плавание]]-Table1[[#Totals],[Плавание]]</f>
        <v>1.4861111111111113E-2</v>
      </c>
      <c r="BP196" s="1">
        <f>Table1[[#This Row],[T1]]-Table1[[#Totals],[T1]]</f>
        <v>1.7893518518518517E-2</v>
      </c>
      <c r="BQ196" s="1">
        <f>Table1[[#This Row],[16 км_]]-Table1[[#Totals],[16 км_]]</f>
        <v>2.2650462962962963E-2</v>
      </c>
      <c r="BR196" s="1">
        <f>Table1[[#This Row],[18,5 км_]]-Table1[[#Totals],[18,5 км_]]</f>
        <v>2.3275462962962956E-2</v>
      </c>
      <c r="BS196" s="1">
        <f>Table1[[#This Row],[22,7 км_]]-Table1[[#Totals],[22,7 км_]]</f>
        <v>2.4583333333333318E-2</v>
      </c>
      <c r="BT196" s="1">
        <f>Table1[[#This Row],[38,7 км_]]-Table1[[#Totals],[38,7 км_]]</f>
        <v>3.2303240740740743E-2</v>
      </c>
      <c r="BU196" s="1">
        <f>Table1[[#This Row],[41,2 км_]]-Table1[[#Totals],[41,2 км_]]</f>
        <v>3.2870370370370369E-2</v>
      </c>
      <c r="BV196" s="1">
        <f>Table1[[#This Row],[45,4 км_]]-Table1[[#Totals],[45,4 км_]]</f>
        <v>3.4004629629629621E-2</v>
      </c>
      <c r="BW196" s="1">
        <f>Table1[[#This Row],[48,2 км_]]-Table1[[#Totals],[48,2 км_]]</f>
        <v>3.5046296296296298E-2</v>
      </c>
      <c r="BX196" s="1">
        <f>Table1[[#This Row],[52,2 км_]]-Table1[[#Totals],[52,2 км_]]</f>
        <v>3.6574074074074064E-2</v>
      </c>
      <c r="BY196" s="1">
        <f>Table1[[#This Row],[61,4 км_]]-Table1[[#Totals],[61,4 км_]]</f>
        <v>4.0474537037037017E-2</v>
      </c>
      <c r="BZ196" s="1">
        <f>Table1[[#This Row],[63,9 км_]]-Table1[[#Totals],[63,9 км_]]</f>
        <v>4.1099537037037032E-2</v>
      </c>
      <c r="CA196" s="1">
        <f>Table1[[#This Row],[68,1 км_]]-Table1[[#Totals],[68,1 км_]]</f>
        <v>4.2847222222222231E-2</v>
      </c>
      <c r="CB196" s="1">
        <f>Table1[[#This Row],[70,9 км_]]-Table1[[#Totals],[70,9 км_]]</f>
        <v>4.3668981481481489E-2</v>
      </c>
      <c r="CC196" s="1">
        <f>Table1[[#This Row],[74,9 км_]]-Table1[[#Totals],[74,9 км_]]</f>
        <v>4.4895833333333329E-2</v>
      </c>
      <c r="CD196" s="1">
        <f>Table1[[#This Row],[84,1 км_]]-Table1[[#Totals],[84,1 км_]]</f>
        <v>4.8402777777777795E-2</v>
      </c>
      <c r="CE196" s="1">
        <f>Table1[[#This Row],[86,6 км_]]-Table1[[#Totals],[86,6 км_]]</f>
        <v>4.9351851851851841E-2</v>
      </c>
      <c r="CF196" s="1">
        <f>Table1[[#This Row],[90 км_]]-Table1[[#Totals],[90 км_]]</f>
        <v>5.0451388888888893E-2</v>
      </c>
      <c r="CG196" s="1">
        <f>Table1[[#This Row],[T2]]-Table1[[#Totals],[T2]]</f>
        <v>5.1759259259259269E-2</v>
      </c>
      <c r="CH196" s="1">
        <f>Table1[[#This Row],[1 км_]]-Table1[[#Totals],[1 км_]]</f>
        <v>5.3078703703703711E-2</v>
      </c>
      <c r="CI196" s="1">
        <f>Table1[[#This Row],[3,5 км_]]-Table1[[#Totals],[3,5 км_]]</f>
        <v>5.6608796296296296E-2</v>
      </c>
      <c r="CJ196" s="1">
        <f>Table1[[#This Row],[6 км_]]-Table1[[#Totals],[6 км_]]</f>
        <v>5.9722222222222232E-2</v>
      </c>
      <c r="CK196" s="1">
        <f>Table1[[#This Row],[8,5 км_]]-Table1[[#Totals],[8,5 км_]]</f>
        <v>6.3287037037037058E-2</v>
      </c>
      <c r="CL196" s="1">
        <f>Table1[[#This Row],[10,5 км_]]-Table1[[#Totals],[10,5 км_]]</f>
        <v>6.5775462962962966E-2</v>
      </c>
      <c r="CM196" s="1">
        <f>Table1[[#This Row],[11,5 км_]]-Table1[[#Totals],[11,5 км_]]</f>
        <v>6.8206018518518513E-2</v>
      </c>
      <c r="CN196" s="1">
        <f>Table1[[#This Row],[14 км_]]-Table1[[#Totals],[14 км_]]</f>
        <v>7.3726851851851877E-2</v>
      </c>
      <c r="CO196" s="1">
        <f>Table1[[#This Row],[16,5 км_]]-Table1[[#Totals],[16,5 км_]]</f>
        <v>7.7534722222222213E-2</v>
      </c>
      <c r="CP196" s="1">
        <f>Table1[[#This Row],[19 км_]]-Table1[[#Totals],[19 км_]]</f>
        <v>8.1516203703703716E-2</v>
      </c>
      <c r="CQ196" s="1">
        <f>Table1[[#This Row],[21,1 км_]]-Table1[[#Totals],[21,1 км_]]</f>
        <v>8.4224537037037028E-2</v>
      </c>
    </row>
    <row r="197" spans="1:95" x14ac:dyDescent="0.2">
      <c r="A197">
        <v>196</v>
      </c>
      <c r="B197">
        <v>48</v>
      </c>
      <c r="C197" t="s">
        <v>338</v>
      </c>
      <c r="D197" t="s">
        <v>77</v>
      </c>
      <c r="E197">
        <v>37</v>
      </c>
      <c r="F197" t="s">
        <v>41</v>
      </c>
      <c r="G197" t="s">
        <v>50</v>
      </c>
      <c r="H197" t="s">
        <v>62</v>
      </c>
      <c r="I197" s="1">
        <v>2.9340277777777781E-2</v>
      </c>
      <c r="J197" s="1">
        <v>3.2847222222222222E-2</v>
      </c>
      <c r="K197" s="1">
        <v>2.3252314814814812E-2</v>
      </c>
      <c r="L197" s="1">
        <f>SUM(Table1[[#This Row],[T1]],Table1[[#This Row],[16 км]])</f>
        <v>5.6099537037037031E-2</v>
      </c>
      <c r="M197" s="1">
        <v>2.6516203703703698E-2</v>
      </c>
      <c r="N197" s="1">
        <f>SUM(Table1[[#This Row],[T1]],Table1[[#This Row],[18,5 км]])</f>
        <v>5.9363425925925917E-2</v>
      </c>
      <c r="O197" s="1">
        <v>3.2164351851851854E-2</v>
      </c>
      <c r="P197" s="1">
        <f>SUM(Table1[[#This Row],[T1]],Table1[[#This Row],[22,7 км]])</f>
        <v>6.5011574074074069E-2</v>
      </c>
      <c r="Q197" s="1">
        <v>5.5335648148148148E-2</v>
      </c>
      <c r="R197" s="1">
        <f>SUM(Table1[[#This Row],[T1]],Table1[[#This Row],[38,7 км]])</f>
        <v>8.818287037037037E-2</v>
      </c>
      <c r="S197" s="1">
        <v>5.8715277777777776E-2</v>
      </c>
      <c r="T197" s="1">
        <f>SUM(Table1[[#This Row],[T1]],Table1[[#This Row],[41,2 км]])</f>
        <v>9.1562499999999991E-2</v>
      </c>
      <c r="U197" s="1">
        <v>6.4675925925925928E-2</v>
      </c>
      <c r="V197" s="1">
        <f>SUM(Table1[[#This Row],[T1]],Table1[[#This Row],[45,4 км]])</f>
        <v>9.752314814814815E-2</v>
      </c>
      <c r="W197" s="1">
        <v>6.8414351851851851E-2</v>
      </c>
      <c r="X197" s="1">
        <f>SUM(Table1[[#This Row],[T1]],Table1[[#This Row],[48,2 км]])</f>
        <v>0.10126157407407407</v>
      </c>
      <c r="Y197" s="1">
        <v>7.4050925925925923E-2</v>
      </c>
      <c r="Z197" s="1">
        <f>SUM(Table1[[#This Row],[T1]],Table1[[#This Row],[52,2 км]])</f>
        <v>0.10689814814814814</v>
      </c>
      <c r="AA197" s="1">
        <v>8.8541666666666671E-2</v>
      </c>
      <c r="AB197" s="1">
        <f>SUM(Table1[[#This Row],[T1]],Table1[[#This Row],[61,4 км]])</f>
        <v>0.12138888888888889</v>
      </c>
      <c r="AC197" s="1">
        <v>9.1990740740740748E-2</v>
      </c>
      <c r="AD197" s="1">
        <f>SUM(Table1[[#This Row],[T1]],Table1[[#This Row],[63,9 км]])</f>
        <v>0.12483796296296297</v>
      </c>
      <c r="AE197" s="1">
        <v>9.7939814814814827E-2</v>
      </c>
      <c r="AF197" s="1">
        <f>SUM(Table1[[#This Row],[T1]],Table1[[#This Row],[68,1 км]])</f>
        <v>0.13078703703703703</v>
      </c>
      <c r="AG197" s="1">
        <v>0.10171296296296296</v>
      </c>
      <c r="AH197" s="1">
        <f>SUM(Table1[[#This Row],[T1]],Table1[[#This Row],[70,9 км]])</f>
        <v>0.1345601851851852</v>
      </c>
      <c r="AI197" s="1">
        <v>0.10743055555555554</v>
      </c>
      <c r="AJ197" s="1">
        <f>SUM(Table1[[#This Row],[T1]],Table1[[#This Row],[74,9 км]])</f>
        <v>0.14027777777777778</v>
      </c>
      <c r="AK197" s="1">
        <v>0.12224537037037037</v>
      </c>
      <c r="AL197" s="1">
        <f>SUM(Table1[[#This Row],[T1]],Table1[[#This Row],[84,1 км]])</f>
        <v>0.15509259259259259</v>
      </c>
      <c r="AM197" s="1">
        <v>0.12568287037037038</v>
      </c>
      <c r="AN197" s="1">
        <f>SUM(Table1[[#This Row],[T1]],Table1[[#This Row],[86,6 км]])</f>
        <v>0.1585300925925926</v>
      </c>
      <c r="AO197" s="1">
        <v>0.12993055555555555</v>
      </c>
      <c r="AP197" s="1">
        <f>SUM(Table1[[#This Row],[T1]],Table1[[#This Row],[90 км]])</f>
        <v>0.16277777777777777</v>
      </c>
      <c r="AQ197" s="1">
        <v>0.16277777777777777</v>
      </c>
      <c r="AR197" s="1">
        <v>0.16625000000000001</v>
      </c>
      <c r="AS197" s="1">
        <v>5.1504629629629635E-3</v>
      </c>
      <c r="AT197" s="1">
        <f>SUM(Table1[[#This Row],[T2]],Table1[[#This Row],[1 км]])</f>
        <v>0.17140046296296296</v>
      </c>
      <c r="AU197" s="1">
        <v>1.6643518518518519E-2</v>
      </c>
      <c r="AV197" s="1">
        <f>SUM(Table1[[#This Row],[T2]],Table1[[#This Row],[3,5 км]])</f>
        <v>0.18289351851851854</v>
      </c>
      <c r="AW197" s="1">
        <v>2.5092592592592593E-2</v>
      </c>
      <c r="AX197" s="1">
        <f>SUM(Table1[[#This Row],[T2]],Table1[[#This Row],[6 км]])</f>
        <v>0.19134259259259259</v>
      </c>
      <c r="AY197" s="1">
        <v>3.4050925925925922E-2</v>
      </c>
      <c r="AZ197" s="1">
        <f>SUM(Table1[[#This Row],[T2]],Table1[[#This Row],[8,5 км]])</f>
        <v>0.20030092592592594</v>
      </c>
      <c r="BA197" s="1">
        <v>4.0347222222222222E-2</v>
      </c>
      <c r="BB197" s="1">
        <f>SUM(Table1[[#This Row],[T2]],Table1[[#This Row],[10,5 км]])</f>
        <v>0.20659722222222224</v>
      </c>
      <c r="BC197" s="1">
        <v>4.5752314814814815E-2</v>
      </c>
      <c r="BD197" s="1">
        <f>SUM(Table1[[#This Row],[T2]],Table1[[#This Row],[11,5 км]])</f>
        <v>0.21200231481481482</v>
      </c>
      <c r="BE197" s="1">
        <v>5.8414351851851849E-2</v>
      </c>
      <c r="BF197" s="1">
        <f>SUM(Table1[[#This Row],[T2]],Table1[[#This Row],[14 км]])</f>
        <v>0.22466435185185185</v>
      </c>
      <c r="BG197" s="1">
        <v>6.7569444444444446E-2</v>
      </c>
      <c r="BH197" s="1">
        <f>SUM(Table1[[#This Row],[T2]],Table1[[#This Row],[16,5 км]])</f>
        <v>0.23381944444444447</v>
      </c>
      <c r="BI197" s="1">
        <v>7.7268518518518514E-2</v>
      </c>
      <c r="BJ197" s="1">
        <f>SUM(Table1[[#This Row],[T2]],Table1[[#This Row],[19 км]])</f>
        <v>0.24351851851851852</v>
      </c>
      <c r="BK197" s="1">
        <v>8.3993055555555543E-2</v>
      </c>
      <c r="BL197" s="1">
        <f>SUM(Table1[[#This Row],[T2]],Table1[[#This Row],[Финиш]])</f>
        <v>0.25024305555555554</v>
      </c>
      <c r="BM197" s="1">
        <v>0.2502314814814815</v>
      </c>
      <c r="BN197" s="1">
        <v>0</v>
      </c>
      <c r="BO197" s="1">
        <f>Table1[[#This Row],[Плавание]]-Table1[[#Totals],[Плавание]]</f>
        <v>1.1736111111111114E-2</v>
      </c>
      <c r="BP197" s="1">
        <f>Table1[[#This Row],[T1]]-Table1[[#Totals],[T1]]</f>
        <v>1.4189814814814815E-2</v>
      </c>
      <c r="BQ197" s="1">
        <f>Table1[[#This Row],[16 км_]]-Table1[[#Totals],[16 км_]]</f>
        <v>2.0532407407407402E-2</v>
      </c>
      <c r="BR197" s="1">
        <f>Table1[[#This Row],[18,5 км_]]-Table1[[#Totals],[18,5 км_]]</f>
        <v>2.1446759259259249E-2</v>
      </c>
      <c r="BS197" s="1">
        <f>Table1[[#This Row],[22,7 км_]]-Table1[[#Totals],[22,7 км_]]</f>
        <v>2.2974537037037029E-2</v>
      </c>
      <c r="BT197" s="1">
        <f>Table1[[#This Row],[38,7 км_]]-Table1[[#Totals],[38,7 км_]]</f>
        <v>2.9594907407407403E-2</v>
      </c>
      <c r="BU197" s="1">
        <f>Table1[[#This Row],[41,2 км_]]-Table1[[#Totals],[41,2 км_]]</f>
        <v>3.0613425925925919E-2</v>
      </c>
      <c r="BV197" s="1">
        <f>Table1[[#This Row],[45,4 км_]]-Table1[[#Totals],[45,4 км_]]</f>
        <v>3.2361111111111118E-2</v>
      </c>
      <c r="BW197" s="1">
        <f>Table1[[#This Row],[48,2 км_]]-Table1[[#Totals],[48,2 км_]]</f>
        <v>3.3414351851851848E-2</v>
      </c>
      <c r="BX197" s="1">
        <f>Table1[[#This Row],[52,2 км_]]-Table1[[#Totals],[52,2 км_]]</f>
        <v>3.5081018518518511E-2</v>
      </c>
      <c r="BY197" s="1">
        <f>Table1[[#This Row],[61,4 км_]]-Table1[[#Totals],[61,4 км_]]</f>
        <v>3.9618055555555545E-2</v>
      </c>
      <c r="BZ197" s="1">
        <f>Table1[[#This Row],[63,9 км_]]-Table1[[#Totals],[63,9 км_]]</f>
        <v>4.0671296296296303E-2</v>
      </c>
      <c r="CA197" s="1">
        <f>Table1[[#This Row],[68,1 км_]]-Table1[[#Totals],[68,1 км_]]</f>
        <v>4.2199074074074083E-2</v>
      </c>
      <c r="CB197" s="1">
        <f>Table1[[#This Row],[70,9 км_]]-Table1[[#Totals],[70,9 км_]]</f>
        <v>4.3090277777777797E-2</v>
      </c>
      <c r="CC197" s="1">
        <f>Table1[[#This Row],[74,9 км_]]-Table1[[#Totals],[74,9 км_]]</f>
        <v>4.4571759259259269E-2</v>
      </c>
      <c r="CD197" s="1">
        <f>Table1[[#This Row],[84,1 км_]]-Table1[[#Totals],[84,1 км_]]</f>
        <v>4.8773148148148149E-2</v>
      </c>
      <c r="CE197" s="1">
        <f>Table1[[#This Row],[86,6 км_]]-Table1[[#Totals],[86,6 км_]]</f>
        <v>4.9884259259259267E-2</v>
      </c>
      <c r="CF197" s="1">
        <f>Table1[[#This Row],[90 км_]]-Table1[[#Totals],[90 км_]]</f>
        <v>5.1423611111111101E-2</v>
      </c>
      <c r="CG197" s="1">
        <f>Table1[[#This Row],[T2]]-Table1[[#Totals],[T2]]</f>
        <v>5.3703703703703712E-2</v>
      </c>
      <c r="CH197" s="1">
        <f>Table1[[#This Row],[1 км_]]-Table1[[#Totals],[1 км_]]</f>
        <v>5.5543981481481486E-2</v>
      </c>
      <c r="CI197" s="1">
        <f>Table1[[#This Row],[3,5 км_]]-Table1[[#Totals],[3,5 км_]]</f>
        <v>5.9421296296296319E-2</v>
      </c>
      <c r="CJ197" s="1">
        <f>Table1[[#This Row],[6 км_]]-Table1[[#Totals],[6 км_]]</f>
        <v>6.2627314814814816E-2</v>
      </c>
      <c r="CK197" s="1">
        <f>Table1[[#This Row],[8,5 км_]]-Table1[[#Totals],[8,5 км_]]</f>
        <v>6.5891203703703716E-2</v>
      </c>
      <c r="CL197" s="1">
        <f>Table1[[#This Row],[10,5 км_]]-Table1[[#Totals],[10,5 км_]]</f>
        <v>6.8217592592592607E-2</v>
      </c>
      <c r="CM197" s="1">
        <f>Table1[[#This Row],[11,5 км_]]-Table1[[#Totals],[11,5 км_]]</f>
        <v>7.0231481481481478E-2</v>
      </c>
      <c r="CN197" s="1">
        <f>Table1[[#This Row],[14 км_]]-Table1[[#Totals],[14 км_]]</f>
        <v>7.5185185185185188E-2</v>
      </c>
      <c r="CO197" s="1">
        <f>Table1[[#This Row],[16,5 км_]]-Table1[[#Totals],[16,5 км_]]</f>
        <v>7.881944444444447E-2</v>
      </c>
      <c r="CP197" s="1">
        <f>Table1[[#This Row],[19 км_]]-Table1[[#Totals],[19 км_]]</f>
        <v>8.2523148148148151E-2</v>
      </c>
      <c r="CQ197" s="1">
        <f>Table1[[#This Row],[21,1 км_]]-Table1[[#Totals],[21,1 км_]]</f>
        <v>8.4907407407407376E-2</v>
      </c>
    </row>
    <row r="198" spans="1:95" x14ac:dyDescent="0.2">
      <c r="A198">
        <v>197</v>
      </c>
      <c r="B198">
        <v>23</v>
      </c>
      <c r="C198" t="s">
        <v>339</v>
      </c>
      <c r="D198" t="s">
        <v>77</v>
      </c>
      <c r="E198">
        <v>33</v>
      </c>
      <c r="F198" t="s">
        <v>41</v>
      </c>
      <c r="G198" t="s">
        <v>53</v>
      </c>
      <c r="H198" t="s">
        <v>47</v>
      </c>
      <c r="I198" s="1">
        <v>2.9351851851851851E-2</v>
      </c>
      <c r="J198" s="1">
        <v>3.2187500000000001E-2</v>
      </c>
      <c r="K198" s="1">
        <v>2.0983796296296296E-2</v>
      </c>
      <c r="L198" s="1">
        <f>SUM(Table1[[#This Row],[T1]],Table1[[#This Row],[16 км]])</f>
        <v>5.31712962962963E-2</v>
      </c>
      <c r="M198" s="1">
        <v>2.3796296296296298E-2</v>
      </c>
      <c r="N198" s="1">
        <f>SUM(Table1[[#This Row],[T1]],Table1[[#This Row],[18,5 км]])</f>
        <v>5.5983796296296295E-2</v>
      </c>
      <c r="O198" s="1">
        <v>2.8923611111111108E-2</v>
      </c>
      <c r="P198" s="1">
        <f>SUM(Table1[[#This Row],[T1]],Table1[[#This Row],[22,7 км]])</f>
        <v>6.1111111111111109E-2</v>
      </c>
      <c r="Q198" s="1">
        <v>4.9027777777777781E-2</v>
      </c>
      <c r="R198" s="1">
        <f>SUM(Table1[[#This Row],[T1]],Table1[[#This Row],[38,7 км]])</f>
        <v>8.1215277777777789E-2</v>
      </c>
      <c r="S198" s="1">
        <v>5.1828703703703703E-2</v>
      </c>
      <c r="T198" s="1">
        <f>SUM(Table1[[#This Row],[T1]],Table1[[#This Row],[41,2 км]])</f>
        <v>8.4016203703703704E-2</v>
      </c>
      <c r="U198" s="1">
        <v>5.7025462962962958E-2</v>
      </c>
      <c r="V198" s="1">
        <f>SUM(Table1[[#This Row],[T1]],Table1[[#This Row],[45,4 км]])</f>
        <v>8.9212962962962966E-2</v>
      </c>
      <c r="W198" s="1">
        <v>6.039351851851852E-2</v>
      </c>
      <c r="X198" s="1">
        <f>SUM(Table1[[#This Row],[T1]],Table1[[#This Row],[48,2 км]])</f>
        <v>9.2581018518518521E-2</v>
      </c>
      <c r="Y198" s="1">
        <v>6.5451388888888892E-2</v>
      </c>
      <c r="Z198" s="1">
        <f>SUM(Table1[[#This Row],[T1]],Table1[[#This Row],[52,2 км]])</f>
        <v>9.7638888888888886E-2</v>
      </c>
      <c r="AA198" s="1">
        <v>7.778935185185186E-2</v>
      </c>
      <c r="AB198" s="1">
        <f>SUM(Table1[[#This Row],[T1]],Table1[[#This Row],[61,4 км]])</f>
        <v>0.10997685185185185</v>
      </c>
      <c r="AC198" s="1">
        <v>8.0671296296296297E-2</v>
      </c>
      <c r="AD198" s="1">
        <f>SUM(Table1[[#This Row],[T1]],Table1[[#This Row],[63,9 км]])</f>
        <v>0.1128587962962963</v>
      </c>
      <c r="AE198" s="1">
        <v>8.6076388888888897E-2</v>
      </c>
      <c r="AF198" s="1">
        <f>SUM(Table1[[#This Row],[T1]],Table1[[#This Row],[68,1 км]])</f>
        <v>0.11826388888888889</v>
      </c>
      <c r="AG198" s="1">
        <v>8.9525462962962973E-2</v>
      </c>
      <c r="AH198" s="1">
        <f>SUM(Table1[[#This Row],[T1]],Table1[[#This Row],[70,9 км]])</f>
        <v>0.12171296296296297</v>
      </c>
      <c r="AI198" s="1">
        <v>9.4618055555555566E-2</v>
      </c>
      <c r="AJ198" s="1">
        <f>SUM(Table1[[#This Row],[T1]],Table1[[#This Row],[74,9 км]])</f>
        <v>0.12680555555555556</v>
      </c>
      <c r="AK198" s="1">
        <v>0.10812500000000001</v>
      </c>
      <c r="AL198" s="1">
        <f>SUM(Table1[[#This Row],[T1]],Table1[[#This Row],[84,1 км]])</f>
        <v>0.14031250000000001</v>
      </c>
      <c r="AM198" s="1">
        <v>0.11125</v>
      </c>
      <c r="AN198" s="1">
        <f>SUM(Table1[[#This Row],[T1]],Table1[[#This Row],[86,6 км]])</f>
        <v>0.1434375</v>
      </c>
      <c r="AO198" s="1">
        <v>0.11512731481481481</v>
      </c>
      <c r="AP198" s="1">
        <f>SUM(Table1[[#This Row],[T1]],Table1[[#This Row],[90 км]])</f>
        <v>0.14731481481481482</v>
      </c>
      <c r="AQ198" s="1">
        <v>0.14731481481481482</v>
      </c>
      <c r="AR198" s="1">
        <v>0.1496990740740741</v>
      </c>
      <c r="AS198" s="1">
        <v>5.208333333333333E-3</v>
      </c>
      <c r="AT198" s="1">
        <f>SUM(Table1[[#This Row],[T2]],Table1[[#This Row],[1 км]])</f>
        <v>0.15490740740740744</v>
      </c>
      <c r="AU198" s="1">
        <v>1.7511574074074072E-2</v>
      </c>
      <c r="AV198" s="1">
        <f>SUM(Table1[[#This Row],[T2]],Table1[[#This Row],[3,5 км]])</f>
        <v>0.16721064814814818</v>
      </c>
      <c r="AW198" s="1">
        <v>2.6446759259259264E-2</v>
      </c>
      <c r="AX198" s="1">
        <f>SUM(Table1[[#This Row],[T2]],Table1[[#This Row],[6 км]])</f>
        <v>0.17614583333333336</v>
      </c>
      <c r="AY198" s="1">
        <v>3.6481481481481483E-2</v>
      </c>
      <c r="AZ198" s="1">
        <f>SUM(Table1[[#This Row],[T2]],Table1[[#This Row],[8,5 км]])</f>
        <v>0.18618055555555557</v>
      </c>
      <c r="BA198" s="1">
        <v>4.3495370370370372E-2</v>
      </c>
      <c r="BB198" s="1">
        <f>SUM(Table1[[#This Row],[T2]],Table1[[#This Row],[10,5 км]])</f>
        <v>0.19319444444444447</v>
      </c>
      <c r="BC198" s="1">
        <v>4.9444444444444437E-2</v>
      </c>
      <c r="BD198" s="1">
        <f>SUM(Table1[[#This Row],[T2]],Table1[[#This Row],[11,5 км]])</f>
        <v>0.19914351851851853</v>
      </c>
      <c r="BE198" s="1">
        <v>6.3611111111111118E-2</v>
      </c>
      <c r="BF198" s="1">
        <f>SUM(Table1[[#This Row],[T2]],Table1[[#This Row],[14 км]])</f>
        <v>0.21331018518518521</v>
      </c>
      <c r="BG198" s="1">
        <v>7.5833333333333336E-2</v>
      </c>
      <c r="BH198" s="1">
        <f>SUM(Table1[[#This Row],[T2]],Table1[[#This Row],[16,5 км]])</f>
        <v>0.22553240740740743</v>
      </c>
      <c r="BI198" s="1">
        <v>9.3078703703703705E-2</v>
      </c>
      <c r="BJ198" s="1">
        <f>SUM(Table1[[#This Row],[T2]],Table1[[#This Row],[19 км]])</f>
        <v>0.24277777777777781</v>
      </c>
      <c r="BK198" s="1">
        <v>0.10059027777777778</v>
      </c>
      <c r="BL198" s="1">
        <f>SUM(Table1[[#This Row],[T2]],Table1[[#This Row],[Финиш]])</f>
        <v>0.25028935185185186</v>
      </c>
      <c r="BM198" s="1">
        <v>0.25028935185185186</v>
      </c>
      <c r="BN198" s="1">
        <v>0</v>
      </c>
      <c r="BO198" s="1">
        <f>Table1[[#This Row],[Плавание]]-Table1[[#Totals],[Плавание]]</f>
        <v>1.1747685185185184E-2</v>
      </c>
      <c r="BP198" s="1">
        <f>Table1[[#This Row],[T1]]-Table1[[#Totals],[T1]]</f>
        <v>1.3530092592592594E-2</v>
      </c>
      <c r="BQ198" s="1">
        <f>Table1[[#This Row],[16 км_]]-Table1[[#Totals],[16 км_]]</f>
        <v>1.7604166666666671E-2</v>
      </c>
      <c r="BR198" s="1">
        <f>Table1[[#This Row],[18,5 км_]]-Table1[[#Totals],[18,5 км_]]</f>
        <v>1.8067129629629627E-2</v>
      </c>
      <c r="BS198" s="1">
        <f>Table1[[#This Row],[22,7 км_]]-Table1[[#Totals],[22,7 км_]]</f>
        <v>1.907407407407407E-2</v>
      </c>
      <c r="BT198" s="1">
        <f>Table1[[#This Row],[38,7 км_]]-Table1[[#Totals],[38,7 км_]]</f>
        <v>2.2627314814814822E-2</v>
      </c>
      <c r="BU198" s="1">
        <f>Table1[[#This Row],[41,2 км_]]-Table1[[#Totals],[41,2 км_]]</f>
        <v>2.3067129629629632E-2</v>
      </c>
      <c r="BV198" s="1">
        <f>Table1[[#This Row],[45,4 км_]]-Table1[[#Totals],[45,4 км_]]</f>
        <v>2.4050925925925934E-2</v>
      </c>
      <c r="BW198" s="1">
        <f>Table1[[#This Row],[48,2 км_]]-Table1[[#Totals],[48,2 км_]]</f>
        <v>2.4733796296296295E-2</v>
      </c>
      <c r="BX198" s="1">
        <f>Table1[[#This Row],[52,2 км_]]-Table1[[#Totals],[52,2 км_]]</f>
        <v>2.5821759259259253E-2</v>
      </c>
      <c r="BY198" s="1">
        <f>Table1[[#This Row],[61,4 км_]]-Table1[[#Totals],[61,4 км_]]</f>
        <v>2.8206018518518505E-2</v>
      </c>
      <c r="BZ198" s="1">
        <f>Table1[[#This Row],[63,9 км_]]-Table1[[#Totals],[63,9 км_]]</f>
        <v>2.8692129629629637E-2</v>
      </c>
      <c r="CA198" s="1">
        <f>Table1[[#This Row],[68,1 км_]]-Table1[[#Totals],[68,1 км_]]</f>
        <v>2.9675925925925939E-2</v>
      </c>
      <c r="CB198" s="1">
        <f>Table1[[#This Row],[70,9 км_]]-Table1[[#Totals],[70,9 км_]]</f>
        <v>3.0243055555555565E-2</v>
      </c>
      <c r="CC198" s="1">
        <f>Table1[[#This Row],[74,9 км_]]-Table1[[#Totals],[74,9 км_]]</f>
        <v>3.1099537037037051E-2</v>
      </c>
      <c r="CD198" s="1">
        <f>Table1[[#This Row],[84,1 км_]]-Table1[[#Totals],[84,1 км_]]</f>
        <v>3.3993055555555568E-2</v>
      </c>
      <c r="CE198" s="1">
        <f>Table1[[#This Row],[86,6 км_]]-Table1[[#Totals],[86,6 км_]]</f>
        <v>3.4791666666666665E-2</v>
      </c>
      <c r="CF198" s="1">
        <f>Table1[[#This Row],[90 км_]]-Table1[[#Totals],[90 км_]]</f>
        <v>3.5960648148148144E-2</v>
      </c>
      <c r="CG198" s="1">
        <f>Table1[[#This Row],[T2]]-Table1[[#Totals],[T2]]</f>
        <v>3.7152777777777798E-2</v>
      </c>
      <c r="CH198" s="1">
        <f>Table1[[#This Row],[1 км_]]-Table1[[#Totals],[1 км_]]</f>
        <v>3.9050925925925961E-2</v>
      </c>
      <c r="CI198" s="1">
        <f>Table1[[#This Row],[3,5 км_]]-Table1[[#Totals],[3,5 км_]]</f>
        <v>4.3738425925925958E-2</v>
      </c>
      <c r="CJ198" s="1">
        <f>Table1[[#This Row],[6 км_]]-Table1[[#Totals],[6 км_]]</f>
        <v>4.7430555555555587E-2</v>
      </c>
      <c r="CK198" s="1">
        <f>Table1[[#This Row],[8,5 км_]]-Table1[[#Totals],[8,5 км_]]</f>
        <v>5.1770833333333349E-2</v>
      </c>
      <c r="CL198" s="1">
        <f>Table1[[#This Row],[10,5 км_]]-Table1[[#Totals],[10,5 км_]]</f>
        <v>5.4814814814814844E-2</v>
      </c>
      <c r="CM198" s="1">
        <f>Table1[[#This Row],[11,5 км_]]-Table1[[#Totals],[11,5 км_]]</f>
        <v>5.7372685185185179E-2</v>
      </c>
      <c r="CN198" s="1">
        <f>Table1[[#This Row],[14 км_]]-Table1[[#Totals],[14 км_]]</f>
        <v>6.3831018518518551E-2</v>
      </c>
      <c r="CO198" s="1">
        <f>Table1[[#This Row],[16,5 км_]]-Table1[[#Totals],[16,5 км_]]</f>
        <v>7.0532407407407433E-2</v>
      </c>
      <c r="CP198" s="1">
        <f>Table1[[#This Row],[19 км_]]-Table1[[#Totals],[19 км_]]</f>
        <v>8.1782407407407443E-2</v>
      </c>
      <c r="CQ198" s="1">
        <f>Table1[[#This Row],[21,1 км_]]-Table1[[#Totals],[21,1 км_]]</f>
        <v>8.4953703703703698E-2</v>
      </c>
    </row>
    <row r="199" spans="1:95" x14ac:dyDescent="0.2">
      <c r="A199">
        <v>198</v>
      </c>
      <c r="B199">
        <v>88</v>
      </c>
      <c r="C199" t="s">
        <v>340</v>
      </c>
      <c r="D199" t="s">
        <v>107</v>
      </c>
      <c r="E199">
        <v>33</v>
      </c>
      <c r="F199" t="s">
        <v>41</v>
      </c>
      <c r="G199" t="s">
        <v>53</v>
      </c>
      <c r="H199" t="s">
        <v>146</v>
      </c>
      <c r="I199" s="1">
        <v>3.0266203703703708E-2</v>
      </c>
      <c r="J199" s="1">
        <v>3.243055555555556E-2</v>
      </c>
      <c r="K199" s="1">
        <v>2.2511574074074073E-2</v>
      </c>
      <c r="L199" s="1">
        <f>SUM(Table1[[#This Row],[T1]],Table1[[#This Row],[16 км]])</f>
        <v>5.4942129629629632E-2</v>
      </c>
      <c r="M199" s="1">
        <v>2.5497685185185189E-2</v>
      </c>
      <c r="N199" s="1">
        <f>SUM(Table1[[#This Row],[T1]],Table1[[#This Row],[18,5 км]])</f>
        <v>5.7928240740740752E-2</v>
      </c>
      <c r="O199" s="1">
        <v>3.1203703703703702E-2</v>
      </c>
      <c r="P199" s="1">
        <f>SUM(Table1[[#This Row],[T1]],Table1[[#This Row],[22,7 км]])</f>
        <v>6.3634259259259265E-2</v>
      </c>
      <c r="Q199" s="1">
        <v>5.5023148148148147E-2</v>
      </c>
      <c r="R199" s="1">
        <f>SUM(Table1[[#This Row],[T1]],Table1[[#This Row],[38,7 км]])</f>
        <v>8.74537037037037E-2</v>
      </c>
      <c r="S199" s="1">
        <v>5.8182870370370371E-2</v>
      </c>
      <c r="T199" s="1">
        <f>SUM(Table1[[#This Row],[T1]],Table1[[#This Row],[41,2 км]])</f>
        <v>9.0613425925925931E-2</v>
      </c>
      <c r="U199" s="1">
        <v>6.4201388888888891E-2</v>
      </c>
      <c r="V199" s="1">
        <f>SUM(Table1[[#This Row],[T1]],Table1[[#This Row],[45,4 км]])</f>
        <v>9.6631944444444451E-2</v>
      </c>
      <c r="W199" s="1">
        <v>6.8113425925925938E-2</v>
      </c>
      <c r="X199" s="1">
        <f>SUM(Table1[[#This Row],[T1]],Table1[[#This Row],[48,2 км]])</f>
        <v>0.1005439814814815</v>
      </c>
      <c r="Y199" s="1">
        <v>7.362268518518518E-2</v>
      </c>
      <c r="Z199" s="1">
        <f>SUM(Table1[[#This Row],[T1]],Table1[[#This Row],[52,2 км]])</f>
        <v>0.10605324074074074</v>
      </c>
      <c r="AA199" s="1">
        <v>8.8414351851851855E-2</v>
      </c>
      <c r="AB199" s="1">
        <f>SUM(Table1[[#This Row],[T1]],Table1[[#This Row],[61,4 км]])</f>
        <v>0.12084490740740741</v>
      </c>
      <c r="AC199" s="1">
        <v>9.1539351851851858E-2</v>
      </c>
      <c r="AD199" s="1">
        <f>SUM(Table1[[#This Row],[T1]],Table1[[#This Row],[63,9 км]])</f>
        <v>0.12396990740740742</v>
      </c>
      <c r="AE199" s="1">
        <v>9.7499999999999989E-2</v>
      </c>
      <c r="AF199" s="1">
        <f>SUM(Table1[[#This Row],[T1]],Table1[[#This Row],[68,1 км]])</f>
        <v>0.12993055555555555</v>
      </c>
      <c r="AG199" s="1">
        <v>0.10141203703703704</v>
      </c>
      <c r="AH199" s="1">
        <f>SUM(Table1[[#This Row],[T1]],Table1[[#This Row],[70,9 км]])</f>
        <v>0.1338425925925926</v>
      </c>
      <c r="AI199" s="1">
        <v>0.10697916666666667</v>
      </c>
      <c r="AJ199" s="1">
        <f>SUM(Table1[[#This Row],[T1]],Table1[[#This Row],[74,9 км]])</f>
        <v>0.13940972222222223</v>
      </c>
      <c r="AK199" s="1">
        <v>0.12168981481481482</v>
      </c>
      <c r="AL199" s="1">
        <f>SUM(Table1[[#This Row],[T1]],Table1[[#This Row],[84,1 км]])</f>
        <v>0.15412037037037038</v>
      </c>
      <c r="AM199" s="1">
        <v>0.12509259259259259</v>
      </c>
      <c r="AN199" s="1">
        <f>SUM(Table1[[#This Row],[T1]],Table1[[#This Row],[86,6 км]])</f>
        <v>0.15752314814814816</v>
      </c>
      <c r="AO199" s="1">
        <v>0.1290625</v>
      </c>
      <c r="AP199" s="1">
        <f>SUM(Table1[[#This Row],[T1]],Table1[[#This Row],[90 км]])</f>
        <v>0.16149305555555554</v>
      </c>
      <c r="AQ199" s="1">
        <v>0.16149305555555557</v>
      </c>
      <c r="AR199" s="1">
        <v>0.16295138888888888</v>
      </c>
      <c r="AS199" s="1">
        <v>5.115740740740741E-3</v>
      </c>
      <c r="AT199" s="1">
        <f>SUM(Table1[[#This Row],[T2]],Table1[[#This Row],[1 км]])</f>
        <v>0.16806712962962964</v>
      </c>
      <c r="AU199" s="1">
        <v>1.7384259259259262E-2</v>
      </c>
      <c r="AV199" s="1">
        <f>SUM(Table1[[#This Row],[T2]],Table1[[#This Row],[3,5 км]])</f>
        <v>0.18033564814814815</v>
      </c>
      <c r="AW199" s="1">
        <v>2.6296296296296293E-2</v>
      </c>
      <c r="AX199" s="1">
        <f>SUM(Table1[[#This Row],[T2]],Table1[[#This Row],[6 км]])</f>
        <v>0.18924768518518517</v>
      </c>
      <c r="AY199" s="1">
        <v>3.5821759259259262E-2</v>
      </c>
      <c r="AZ199" s="1">
        <f>SUM(Table1[[#This Row],[T2]],Table1[[#This Row],[8,5 км]])</f>
        <v>0.19877314814814814</v>
      </c>
      <c r="BA199" s="1">
        <v>4.2476851851851849E-2</v>
      </c>
      <c r="BB199" s="1">
        <f>SUM(Table1[[#This Row],[T2]],Table1[[#This Row],[10,5 км]])</f>
        <v>0.20542824074074073</v>
      </c>
      <c r="BC199" s="1">
        <v>4.8275462962962958E-2</v>
      </c>
      <c r="BD199" s="1">
        <f>SUM(Table1[[#This Row],[T2]],Table1[[#This Row],[11,5 км]])</f>
        <v>0.21122685185185183</v>
      </c>
      <c r="BE199" s="1">
        <v>6.1435185185185183E-2</v>
      </c>
      <c r="BF199" s="1">
        <f>SUM(Table1[[#This Row],[T2]],Table1[[#This Row],[14 км]])</f>
        <v>0.22438657407407406</v>
      </c>
      <c r="BG199" s="1">
        <v>7.0787037037037037E-2</v>
      </c>
      <c r="BH199" s="1">
        <f>SUM(Table1[[#This Row],[T2]],Table1[[#This Row],[16,5 км]])</f>
        <v>0.23373842592592592</v>
      </c>
      <c r="BI199" s="1">
        <v>8.0671296296296297E-2</v>
      </c>
      <c r="BJ199" s="1">
        <f>SUM(Table1[[#This Row],[T2]],Table1[[#This Row],[19 км]])</f>
        <v>0.24362268518518518</v>
      </c>
      <c r="BK199" s="1">
        <v>8.7418981481481473E-2</v>
      </c>
      <c r="BL199" s="1">
        <f>SUM(Table1[[#This Row],[T2]],Table1[[#This Row],[Финиш]])</f>
        <v>0.25037037037037035</v>
      </c>
      <c r="BM199" s="1">
        <v>0.25037037037037035</v>
      </c>
      <c r="BN199" s="1">
        <v>0</v>
      </c>
      <c r="BO199" s="1">
        <f>Table1[[#This Row],[Плавание]]-Table1[[#Totals],[Плавание]]</f>
        <v>1.2662037037037041E-2</v>
      </c>
      <c r="BP199" s="1">
        <f>Table1[[#This Row],[T1]]-Table1[[#Totals],[T1]]</f>
        <v>1.3773148148148152E-2</v>
      </c>
      <c r="BQ199" s="1">
        <f>Table1[[#This Row],[16 км_]]-Table1[[#Totals],[16 км_]]</f>
        <v>1.9375000000000003E-2</v>
      </c>
      <c r="BR199" s="1">
        <f>Table1[[#This Row],[18,5 км_]]-Table1[[#Totals],[18,5 км_]]</f>
        <v>2.0011574074074084E-2</v>
      </c>
      <c r="BS199" s="1">
        <f>Table1[[#This Row],[22,7 км_]]-Table1[[#Totals],[22,7 км_]]</f>
        <v>2.1597222222222226E-2</v>
      </c>
      <c r="BT199" s="1">
        <f>Table1[[#This Row],[38,7 км_]]-Table1[[#Totals],[38,7 км_]]</f>
        <v>2.8865740740740733E-2</v>
      </c>
      <c r="BU199" s="1">
        <f>Table1[[#This Row],[41,2 км_]]-Table1[[#Totals],[41,2 км_]]</f>
        <v>2.9664351851851858E-2</v>
      </c>
      <c r="BV199" s="1">
        <f>Table1[[#This Row],[45,4 км_]]-Table1[[#Totals],[45,4 км_]]</f>
        <v>3.1469907407407419E-2</v>
      </c>
      <c r="BW199" s="1">
        <f>Table1[[#This Row],[48,2 км_]]-Table1[[#Totals],[48,2 км_]]</f>
        <v>3.2696759259259273E-2</v>
      </c>
      <c r="BX199" s="1">
        <f>Table1[[#This Row],[52,2 км_]]-Table1[[#Totals],[52,2 км_]]</f>
        <v>3.4236111111111106E-2</v>
      </c>
      <c r="BY199" s="1">
        <f>Table1[[#This Row],[61,4 км_]]-Table1[[#Totals],[61,4 км_]]</f>
        <v>3.9074074074074067E-2</v>
      </c>
      <c r="BZ199" s="1">
        <f>Table1[[#This Row],[63,9 км_]]-Table1[[#Totals],[63,9 км_]]</f>
        <v>3.980324074074075E-2</v>
      </c>
      <c r="CA199" s="1">
        <f>Table1[[#This Row],[68,1 км_]]-Table1[[#Totals],[68,1 км_]]</f>
        <v>4.1342592592592597E-2</v>
      </c>
      <c r="CB199" s="1">
        <f>Table1[[#This Row],[70,9 км_]]-Table1[[#Totals],[70,9 км_]]</f>
        <v>4.2372685185185194E-2</v>
      </c>
      <c r="CC199" s="1">
        <f>Table1[[#This Row],[74,9 км_]]-Table1[[#Totals],[74,9 км_]]</f>
        <v>4.3703703703703717E-2</v>
      </c>
      <c r="CD199" s="1">
        <f>Table1[[#This Row],[84,1 км_]]-Table1[[#Totals],[84,1 км_]]</f>
        <v>4.7800925925925941E-2</v>
      </c>
      <c r="CE199" s="1">
        <f>Table1[[#This Row],[86,6 км_]]-Table1[[#Totals],[86,6 км_]]</f>
        <v>4.8877314814814832E-2</v>
      </c>
      <c r="CF199" s="1">
        <f>Table1[[#This Row],[90 км_]]-Table1[[#Totals],[90 км_]]</f>
        <v>5.0138888888888872E-2</v>
      </c>
      <c r="CG199" s="1">
        <f>Table1[[#This Row],[T2]]-Table1[[#Totals],[T2]]</f>
        <v>5.0405092592592585E-2</v>
      </c>
      <c r="CH199" s="1">
        <f>Table1[[#This Row],[1 км_]]-Table1[[#Totals],[1 км_]]</f>
        <v>5.2210648148148159E-2</v>
      </c>
      <c r="CI199" s="1">
        <f>Table1[[#This Row],[3,5 км_]]-Table1[[#Totals],[3,5 км_]]</f>
        <v>5.6863425925925928E-2</v>
      </c>
      <c r="CJ199" s="1">
        <f>Table1[[#This Row],[6 км_]]-Table1[[#Totals],[6 км_]]</f>
        <v>6.0532407407407396E-2</v>
      </c>
      <c r="CK199" s="1">
        <f>Table1[[#This Row],[8,5 км_]]-Table1[[#Totals],[8,5 км_]]</f>
        <v>6.4363425925925921E-2</v>
      </c>
      <c r="CL199" s="1">
        <f>Table1[[#This Row],[10,5 км_]]-Table1[[#Totals],[10,5 км_]]</f>
        <v>6.7048611111111101E-2</v>
      </c>
      <c r="CM199" s="1">
        <f>Table1[[#This Row],[11,5 км_]]-Table1[[#Totals],[11,5 км_]]</f>
        <v>6.9456018518518486E-2</v>
      </c>
      <c r="CN199" s="1">
        <f>Table1[[#This Row],[14 км_]]-Table1[[#Totals],[14 км_]]</f>
        <v>7.4907407407407395E-2</v>
      </c>
      <c r="CO199" s="1">
        <f>Table1[[#This Row],[16,5 км_]]-Table1[[#Totals],[16,5 км_]]</f>
        <v>7.873842592592592E-2</v>
      </c>
      <c r="CP199" s="1">
        <f>Table1[[#This Row],[19 км_]]-Table1[[#Totals],[19 км_]]</f>
        <v>8.2627314814814806E-2</v>
      </c>
      <c r="CQ199" s="1">
        <f>Table1[[#This Row],[21,1 км_]]-Table1[[#Totals],[21,1 км_]]</f>
        <v>8.5034722222222192E-2</v>
      </c>
    </row>
    <row r="200" spans="1:95" x14ac:dyDescent="0.2">
      <c r="A200">
        <v>199</v>
      </c>
      <c r="B200">
        <v>239</v>
      </c>
      <c r="C200" t="s">
        <v>341</v>
      </c>
      <c r="D200" t="s">
        <v>61</v>
      </c>
      <c r="E200">
        <v>24</v>
      </c>
      <c r="F200" t="s">
        <v>46</v>
      </c>
      <c r="H200" t="s">
        <v>112</v>
      </c>
      <c r="I200" s="1">
        <v>3.3611111111111112E-2</v>
      </c>
      <c r="J200" s="1">
        <v>3.5798611111111107E-2</v>
      </c>
      <c r="K200" s="1">
        <v>2.2928240740740739E-2</v>
      </c>
      <c r="L200" s="1">
        <f>SUM(Table1[[#This Row],[T1]],Table1[[#This Row],[16 км]])</f>
        <v>5.872685185185185E-2</v>
      </c>
      <c r="M200" s="1">
        <v>2.6122685185185183E-2</v>
      </c>
      <c r="N200" s="1">
        <f>SUM(Table1[[#This Row],[T1]],Table1[[#This Row],[18,5 км]])</f>
        <v>6.1921296296296294E-2</v>
      </c>
      <c r="O200" s="1">
        <v>3.1863425925925927E-2</v>
      </c>
      <c r="P200" s="1">
        <f>SUM(Table1[[#This Row],[T1]],Table1[[#This Row],[22,7 км]])</f>
        <v>6.7662037037037034E-2</v>
      </c>
      <c r="Q200" s="1">
        <v>5.4780092592592589E-2</v>
      </c>
      <c r="R200" s="1">
        <f>SUM(Table1[[#This Row],[T1]],Table1[[#This Row],[38,7 км]])</f>
        <v>9.0578703703703689E-2</v>
      </c>
      <c r="S200" s="1">
        <v>5.7951388888888893E-2</v>
      </c>
      <c r="T200" s="1">
        <f>SUM(Table1[[#This Row],[T1]],Table1[[#This Row],[41,2 км]])</f>
        <v>9.375E-2</v>
      </c>
      <c r="U200" s="1">
        <v>6.3668981481481479E-2</v>
      </c>
      <c r="V200" s="1">
        <f>SUM(Table1[[#This Row],[T1]],Table1[[#This Row],[45,4 км]])</f>
        <v>9.946759259259258E-2</v>
      </c>
      <c r="W200" s="1">
        <v>6.7303240740740733E-2</v>
      </c>
      <c r="X200" s="1">
        <f>SUM(Table1[[#This Row],[T1]],Table1[[#This Row],[48,2 км]])</f>
        <v>0.10310185185185183</v>
      </c>
      <c r="Y200" s="1">
        <v>7.2662037037037039E-2</v>
      </c>
      <c r="Z200" s="1">
        <f>SUM(Table1[[#This Row],[T1]],Table1[[#This Row],[52,2 км]])</f>
        <v>0.10846064814814815</v>
      </c>
      <c r="AA200" s="1">
        <v>8.6655092592592589E-2</v>
      </c>
      <c r="AB200" s="1">
        <f>SUM(Table1[[#This Row],[T1]],Table1[[#This Row],[61,4 км]])</f>
        <v>0.1224537037037037</v>
      </c>
      <c r="AC200" s="1">
        <v>9.0011574074074077E-2</v>
      </c>
      <c r="AD200" s="1">
        <f>SUM(Table1[[#This Row],[T1]],Table1[[#This Row],[63,9 км]])</f>
        <v>0.12581018518518519</v>
      </c>
      <c r="AE200" s="1">
        <v>9.5937500000000009E-2</v>
      </c>
      <c r="AF200" s="1">
        <f>SUM(Table1[[#This Row],[T1]],Table1[[#This Row],[68,1 км]])</f>
        <v>0.13173611111111111</v>
      </c>
      <c r="AG200" s="1">
        <v>9.9733796296296306E-2</v>
      </c>
      <c r="AH200" s="1">
        <f>SUM(Table1[[#This Row],[T1]],Table1[[#This Row],[70,9 км]])</f>
        <v>0.13553240740740741</v>
      </c>
      <c r="AI200" s="1">
        <v>0.10526620370370371</v>
      </c>
      <c r="AJ200" s="1">
        <f>SUM(Table1[[#This Row],[T1]],Table1[[#This Row],[74,9 км]])</f>
        <v>0.14106481481481481</v>
      </c>
      <c r="AK200" s="1">
        <v>0.11980324074074074</v>
      </c>
      <c r="AL200" s="1">
        <f>SUM(Table1[[#This Row],[T1]],Table1[[#This Row],[84,1 км]])</f>
        <v>0.15560185185185185</v>
      </c>
      <c r="AM200" s="1">
        <v>0.12317129629629631</v>
      </c>
      <c r="AN200" s="1">
        <f>SUM(Table1[[#This Row],[T1]],Table1[[#This Row],[86,6 км]])</f>
        <v>0.15896990740740741</v>
      </c>
      <c r="AO200" s="1">
        <v>0.12739583333333335</v>
      </c>
      <c r="AP200" s="1">
        <f>SUM(Table1[[#This Row],[T1]],Table1[[#This Row],[90 км]])</f>
        <v>0.16319444444444445</v>
      </c>
      <c r="AQ200" s="1">
        <v>0.16319444444444445</v>
      </c>
      <c r="AR200" s="1">
        <v>0.16615740740740739</v>
      </c>
      <c r="AS200" s="1">
        <v>5.9375000000000009E-3</v>
      </c>
      <c r="AT200" s="1">
        <f>SUM(Table1[[#This Row],[T2]],Table1[[#This Row],[1 км]])</f>
        <v>0.1720949074074074</v>
      </c>
      <c r="AU200" s="1">
        <v>1.7465277777777777E-2</v>
      </c>
      <c r="AV200" s="1">
        <f>SUM(Table1[[#This Row],[T2]],Table1[[#This Row],[3,5 км]])</f>
        <v>0.18362268518518518</v>
      </c>
      <c r="AW200" s="1">
        <v>2.6064814814814815E-2</v>
      </c>
      <c r="AX200" s="1">
        <f>SUM(Table1[[#This Row],[T2]],Table1[[#This Row],[6 км]])</f>
        <v>0.19222222222222221</v>
      </c>
      <c r="AY200" s="1">
        <v>3.5057870370370371E-2</v>
      </c>
      <c r="AZ200" s="1">
        <f>SUM(Table1[[#This Row],[T2]],Table1[[#This Row],[8,5 км]])</f>
        <v>0.20121527777777776</v>
      </c>
      <c r="BA200" s="1">
        <v>4.1354166666666664E-2</v>
      </c>
      <c r="BB200" s="1">
        <f>SUM(Table1[[#This Row],[T2]],Table1[[#This Row],[10,5 км]])</f>
        <v>0.20751157407407406</v>
      </c>
      <c r="BC200" s="1">
        <v>4.6747685185185184E-2</v>
      </c>
      <c r="BD200" s="1">
        <f>SUM(Table1[[#This Row],[T2]],Table1[[#This Row],[11,5 км]])</f>
        <v>0.21290509259259258</v>
      </c>
      <c r="BE200" s="1">
        <v>5.9189814814814813E-2</v>
      </c>
      <c r="BF200" s="1">
        <f>SUM(Table1[[#This Row],[T2]],Table1[[#This Row],[14 км]])</f>
        <v>0.2253472222222222</v>
      </c>
      <c r="BG200" s="1">
        <v>6.8877314814814808E-2</v>
      </c>
      <c r="BH200" s="1">
        <f>SUM(Table1[[#This Row],[T2]],Table1[[#This Row],[16,5 км]])</f>
        <v>0.23503472222222221</v>
      </c>
      <c r="BI200" s="1">
        <v>7.8634259259259265E-2</v>
      </c>
      <c r="BJ200" s="1">
        <f>SUM(Table1[[#This Row],[T2]],Table1[[#This Row],[19 км]])</f>
        <v>0.24479166666666666</v>
      </c>
      <c r="BK200" s="1">
        <v>8.5069444444444434E-2</v>
      </c>
      <c r="BL200" s="1">
        <f>SUM(Table1[[#This Row],[T2]],Table1[[#This Row],[Финиш]])</f>
        <v>0.25122685185185184</v>
      </c>
      <c r="BM200" s="1">
        <v>0.25122685185185184</v>
      </c>
      <c r="BN200" s="1">
        <v>0</v>
      </c>
      <c r="BO200" s="1">
        <f>Table1[[#This Row],[Плавание]]-Table1[[#Totals],[Плавание]]</f>
        <v>1.6006944444444445E-2</v>
      </c>
      <c r="BP200" s="1">
        <f>Table1[[#This Row],[T1]]-Table1[[#Totals],[T1]]</f>
        <v>1.71412037037037E-2</v>
      </c>
      <c r="BQ200" s="1">
        <f>Table1[[#This Row],[16 км_]]-Table1[[#Totals],[16 км_]]</f>
        <v>2.315972222222222E-2</v>
      </c>
      <c r="BR200" s="1">
        <f>Table1[[#This Row],[18,5 км_]]-Table1[[#Totals],[18,5 км_]]</f>
        <v>2.4004629629629626E-2</v>
      </c>
      <c r="BS200" s="1">
        <f>Table1[[#This Row],[22,7 км_]]-Table1[[#Totals],[22,7 км_]]</f>
        <v>2.5624999999999995E-2</v>
      </c>
      <c r="BT200" s="1">
        <f>Table1[[#This Row],[38,7 км_]]-Table1[[#Totals],[38,7 км_]]</f>
        <v>3.1990740740740722E-2</v>
      </c>
      <c r="BU200" s="1">
        <f>Table1[[#This Row],[41,2 км_]]-Table1[[#Totals],[41,2 км_]]</f>
        <v>3.2800925925925928E-2</v>
      </c>
      <c r="BV200" s="1">
        <f>Table1[[#This Row],[45,4 км_]]-Table1[[#Totals],[45,4 км_]]</f>
        <v>3.4305555555555547E-2</v>
      </c>
      <c r="BW200" s="1">
        <f>Table1[[#This Row],[48,2 км_]]-Table1[[#Totals],[48,2 км_]]</f>
        <v>3.5254629629629608E-2</v>
      </c>
      <c r="BX200" s="1">
        <f>Table1[[#This Row],[52,2 км_]]-Table1[[#Totals],[52,2 км_]]</f>
        <v>3.664351851851852E-2</v>
      </c>
      <c r="BY200" s="1">
        <f>Table1[[#This Row],[61,4 км_]]-Table1[[#Totals],[61,4 км_]]</f>
        <v>4.0682870370370355E-2</v>
      </c>
      <c r="BZ200" s="1">
        <f>Table1[[#This Row],[63,9 км_]]-Table1[[#Totals],[63,9 км_]]</f>
        <v>4.1643518518518524E-2</v>
      </c>
      <c r="CA200" s="1">
        <f>Table1[[#This Row],[68,1 км_]]-Table1[[#Totals],[68,1 км_]]</f>
        <v>4.3148148148148158E-2</v>
      </c>
      <c r="CB200" s="1">
        <f>Table1[[#This Row],[70,9 км_]]-Table1[[#Totals],[70,9 км_]]</f>
        <v>4.4062500000000004E-2</v>
      </c>
      <c r="CC200" s="1">
        <f>Table1[[#This Row],[74,9 км_]]-Table1[[#Totals],[74,9 км_]]</f>
        <v>4.53587962962963E-2</v>
      </c>
      <c r="CD200" s="1">
        <f>Table1[[#This Row],[84,1 км_]]-Table1[[#Totals],[84,1 км_]]</f>
        <v>4.9282407407407414E-2</v>
      </c>
      <c r="CE200" s="1">
        <f>Table1[[#This Row],[86,6 км_]]-Table1[[#Totals],[86,6 км_]]</f>
        <v>5.0324074074074077E-2</v>
      </c>
      <c r="CF200" s="1">
        <f>Table1[[#This Row],[90 км_]]-Table1[[#Totals],[90 км_]]</f>
        <v>5.1840277777777777E-2</v>
      </c>
      <c r="CG200" s="1">
        <f>Table1[[#This Row],[T2]]-Table1[[#Totals],[T2]]</f>
        <v>5.3611111111111096E-2</v>
      </c>
      <c r="CH200" s="1">
        <f>Table1[[#This Row],[1 км_]]-Table1[[#Totals],[1 км_]]</f>
        <v>5.6238425925925928E-2</v>
      </c>
      <c r="CI200" s="1">
        <f>Table1[[#This Row],[3,5 км_]]-Table1[[#Totals],[3,5 км_]]</f>
        <v>6.0150462962962961E-2</v>
      </c>
      <c r="CJ200" s="1">
        <f>Table1[[#This Row],[6 км_]]-Table1[[#Totals],[6 км_]]</f>
        <v>6.3506944444444435E-2</v>
      </c>
      <c r="CK200" s="1">
        <f>Table1[[#This Row],[8,5 км_]]-Table1[[#Totals],[8,5 км_]]</f>
        <v>6.6805555555555535E-2</v>
      </c>
      <c r="CL200" s="1">
        <f>Table1[[#This Row],[10,5 км_]]-Table1[[#Totals],[10,5 км_]]</f>
        <v>6.9131944444444426E-2</v>
      </c>
      <c r="CM200" s="1">
        <f>Table1[[#This Row],[11,5 км_]]-Table1[[#Totals],[11,5 км_]]</f>
        <v>7.113425925925923E-2</v>
      </c>
      <c r="CN200" s="1">
        <f>Table1[[#This Row],[14 км_]]-Table1[[#Totals],[14 км_]]</f>
        <v>7.5868055555555536E-2</v>
      </c>
      <c r="CO200" s="1">
        <f>Table1[[#This Row],[16,5 км_]]-Table1[[#Totals],[16,5 км_]]</f>
        <v>8.0034722222222215E-2</v>
      </c>
      <c r="CP200" s="1">
        <f>Table1[[#This Row],[19 км_]]-Table1[[#Totals],[19 км_]]</f>
        <v>8.3796296296296285E-2</v>
      </c>
      <c r="CQ200" s="1">
        <f>Table1[[#This Row],[21,1 км_]]-Table1[[#Totals],[21,1 км_]]</f>
        <v>8.5891203703703678E-2</v>
      </c>
    </row>
    <row r="201" spans="1:95" x14ac:dyDescent="0.2">
      <c r="A201">
        <v>200</v>
      </c>
      <c r="B201">
        <v>125</v>
      </c>
      <c r="C201" t="s">
        <v>342</v>
      </c>
      <c r="D201" t="s">
        <v>343</v>
      </c>
      <c r="E201">
        <v>37</v>
      </c>
      <c r="F201" t="s">
        <v>46</v>
      </c>
      <c r="G201" t="s">
        <v>182</v>
      </c>
      <c r="H201" t="s">
        <v>62</v>
      </c>
      <c r="I201" s="1">
        <v>3.6030092592592593E-2</v>
      </c>
      <c r="J201" s="1">
        <v>3.9756944444444449E-2</v>
      </c>
      <c r="K201" s="1">
        <v>2.4016203703703706E-2</v>
      </c>
      <c r="L201" s="1">
        <f>SUM(Table1[[#This Row],[T1]],Table1[[#This Row],[16 км]])</f>
        <v>6.3773148148148162E-2</v>
      </c>
      <c r="M201" s="1">
        <v>2.7210648148148147E-2</v>
      </c>
      <c r="N201" s="1">
        <f>SUM(Table1[[#This Row],[T1]],Table1[[#This Row],[18,5 км]])</f>
        <v>6.6967592592592592E-2</v>
      </c>
      <c r="O201" s="1">
        <v>3.27662037037037E-2</v>
      </c>
      <c r="P201" s="1">
        <f>SUM(Table1[[#This Row],[T1]],Table1[[#This Row],[22,7 км]])</f>
        <v>7.2523148148148142E-2</v>
      </c>
      <c r="Q201" s="1">
        <v>5.5960648148148141E-2</v>
      </c>
      <c r="R201" s="1">
        <f>SUM(Table1[[#This Row],[T1]],Table1[[#This Row],[38,7 км]])</f>
        <v>9.571759259259259E-2</v>
      </c>
      <c r="S201" s="1">
        <v>5.9120370370370372E-2</v>
      </c>
      <c r="T201" s="1">
        <f>SUM(Table1[[#This Row],[T1]],Table1[[#This Row],[41,2 км]])</f>
        <v>9.8877314814814821E-2</v>
      </c>
      <c r="U201" s="1">
        <v>6.4907407407407414E-2</v>
      </c>
      <c r="V201" s="1">
        <f>SUM(Table1[[#This Row],[T1]],Table1[[#This Row],[45,4 км]])</f>
        <v>0.10466435185185186</v>
      </c>
      <c r="W201" s="1">
        <v>6.8715277777777778E-2</v>
      </c>
      <c r="X201" s="1">
        <f>SUM(Table1[[#This Row],[T1]],Table1[[#This Row],[48,2 км]])</f>
        <v>0.10847222222222222</v>
      </c>
      <c r="Y201" s="1">
        <v>7.436342592592593E-2</v>
      </c>
      <c r="Z201" s="1">
        <f>SUM(Table1[[#This Row],[T1]],Table1[[#This Row],[52,2 км]])</f>
        <v>0.11412037037037037</v>
      </c>
      <c r="AA201" s="1">
        <v>8.8645833333333326E-2</v>
      </c>
      <c r="AB201" s="1">
        <f>SUM(Table1[[#This Row],[T1]],Table1[[#This Row],[61,4 км]])</f>
        <v>0.12840277777777778</v>
      </c>
      <c r="AC201" s="1">
        <v>9.1909722222222226E-2</v>
      </c>
      <c r="AD201" s="1">
        <f>SUM(Table1[[#This Row],[T1]],Table1[[#This Row],[63,9 км]])</f>
        <v>0.13166666666666668</v>
      </c>
      <c r="AE201" s="1">
        <v>9.7928240740740746E-2</v>
      </c>
      <c r="AF201" s="1">
        <f>SUM(Table1[[#This Row],[T1]],Table1[[#This Row],[68,1 км]])</f>
        <v>0.13768518518518519</v>
      </c>
      <c r="AG201" s="1">
        <v>0.10184027777777778</v>
      </c>
      <c r="AH201" s="1">
        <f>SUM(Table1[[#This Row],[T1]],Table1[[#This Row],[70,9 км]])</f>
        <v>0.14159722222222224</v>
      </c>
      <c r="AI201" s="1">
        <v>0.10741898148148148</v>
      </c>
      <c r="AJ201" s="1">
        <f>SUM(Table1[[#This Row],[T1]],Table1[[#This Row],[74,9 км]])</f>
        <v>0.14717592592592593</v>
      </c>
      <c r="AK201" s="1">
        <v>0.12174768518518519</v>
      </c>
      <c r="AL201" s="1">
        <f>SUM(Table1[[#This Row],[T1]],Table1[[#This Row],[84,1 км]])</f>
        <v>0.16150462962962964</v>
      </c>
      <c r="AM201" s="1">
        <v>0.12506944444444443</v>
      </c>
      <c r="AN201" s="1">
        <f>SUM(Table1[[#This Row],[T1]],Table1[[#This Row],[86,6 км]])</f>
        <v>0.16482638888888887</v>
      </c>
      <c r="AO201" s="1">
        <v>0.12914351851851852</v>
      </c>
      <c r="AP201" s="1">
        <f>SUM(Table1[[#This Row],[T1]],Table1[[#This Row],[90 км]])</f>
        <v>0.16890046296296296</v>
      </c>
      <c r="AQ201" s="1">
        <v>0.16890046296296299</v>
      </c>
      <c r="AR201" s="1">
        <v>0.17246527777777776</v>
      </c>
      <c r="AS201" s="1">
        <v>5.1736111111111115E-3</v>
      </c>
      <c r="AT201" s="1">
        <f>SUM(Table1[[#This Row],[T2]],Table1[[#This Row],[1 км]])</f>
        <v>0.17763888888888887</v>
      </c>
      <c r="AU201" s="1">
        <v>1.7094907407407409E-2</v>
      </c>
      <c r="AV201" s="1">
        <f>SUM(Table1[[#This Row],[T2]],Table1[[#This Row],[3,5 км]])</f>
        <v>0.18956018518518516</v>
      </c>
      <c r="AW201" s="1">
        <v>2.5868055555555557E-2</v>
      </c>
      <c r="AX201" s="1">
        <f>SUM(Table1[[#This Row],[T2]],Table1[[#This Row],[6 км]])</f>
        <v>0.19833333333333331</v>
      </c>
      <c r="AY201" s="1">
        <v>3.5057870370370371E-2</v>
      </c>
      <c r="AZ201" s="1">
        <f>SUM(Table1[[#This Row],[T2]],Table1[[#This Row],[8,5 км]])</f>
        <v>0.20752314814814812</v>
      </c>
      <c r="BA201" s="1">
        <v>4.1354166666666664E-2</v>
      </c>
      <c r="BB201" s="1">
        <f>SUM(Table1[[#This Row],[T2]],Table1[[#This Row],[10,5 км]])</f>
        <v>0.21381944444444442</v>
      </c>
      <c r="BC201" s="1">
        <v>4.6504629629629625E-2</v>
      </c>
      <c r="BD201" s="1">
        <f>SUM(Table1[[#This Row],[T2]],Table1[[#This Row],[11,5 км]])</f>
        <v>0.21896990740740738</v>
      </c>
      <c r="BE201" s="1">
        <v>5.8310185185185187E-2</v>
      </c>
      <c r="BF201" s="1">
        <f>SUM(Table1[[#This Row],[T2]],Table1[[#This Row],[14 км]])</f>
        <v>0.23077546296296295</v>
      </c>
      <c r="BG201" s="1">
        <v>6.6574074074074077E-2</v>
      </c>
      <c r="BH201" s="1">
        <f>SUM(Table1[[#This Row],[T2]],Table1[[#This Row],[16,5 км]])</f>
        <v>0.23903935185185182</v>
      </c>
      <c r="BI201" s="1">
        <v>7.5312500000000004E-2</v>
      </c>
      <c r="BJ201" s="1">
        <f>SUM(Table1[[#This Row],[T2]],Table1[[#This Row],[19 км]])</f>
        <v>0.24777777777777776</v>
      </c>
      <c r="BK201" s="1">
        <v>8.1319444444444444E-2</v>
      </c>
      <c r="BL201" s="1">
        <f>SUM(Table1[[#This Row],[T2]],Table1[[#This Row],[Финиш]])</f>
        <v>0.2537847222222222</v>
      </c>
      <c r="BM201" s="1">
        <v>0.2537847222222222</v>
      </c>
      <c r="BN201" s="1">
        <v>0</v>
      </c>
      <c r="BO201" s="1">
        <f>Table1[[#This Row],[Плавание]]-Table1[[#Totals],[Плавание]]</f>
        <v>1.8425925925925925E-2</v>
      </c>
      <c r="BP201" s="1">
        <f>Table1[[#This Row],[T1]]-Table1[[#Totals],[T1]]</f>
        <v>2.1099537037037042E-2</v>
      </c>
      <c r="BQ201" s="1">
        <f>Table1[[#This Row],[16 км_]]-Table1[[#Totals],[16 км_]]</f>
        <v>2.8206018518518533E-2</v>
      </c>
      <c r="BR201" s="1">
        <f>Table1[[#This Row],[18,5 км_]]-Table1[[#Totals],[18,5 км_]]</f>
        <v>2.9050925925925924E-2</v>
      </c>
      <c r="BS201" s="1">
        <f>Table1[[#This Row],[22,7 км_]]-Table1[[#Totals],[22,7 км_]]</f>
        <v>3.0486111111111103E-2</v>
      </c>
      <c r="BT201" s="1">
        <f>Table1[[#This Row],[38,7 км_]]-Table1[[#Totals],[38,7 км_]]</f>
        <v>3.7129629629629624E-2</v>
      </c>
      <c r="BU201" s="1">
        <f>Table1[[#This Row],[41,2 км_]]-Table1[[#Totals],[41,2 км_]]</f>
        <v>3.7928240740740748E-2</v>
      </c>
      <c r="BV201" s="1">
        <f>Table1[[#This Row],[45,4 км_]]-Table1[[#Totals],[45,4 км_]]</f>
        <v>3.9502314814814823E-2</v>
      </c>
      <c r="BW201" s="1">
        <f>Table1[[#This Row],[48,2 км_]]-Table1[[#Totals],[48,2 км_]]</f>
        <v>4.0624999999999994E-2</v>
      </c>
      <c r="BX201" s="1">
        <f>Table1[[#This Row],[52,2 км_]]-Table1[[#Totals],[52,2 км_]]</f>
        <v>4.2303240740740738E-2</v>
      </c>
      <c r="BY201" s="1">
        <f>Table1[[#This Row],[61,4 км_]]-Table1[[#Totals],[61,4 км_]]</f>
        <v>4.6631944444444434E-2</v>
      </c>
      <c r="BZ201" s="1">
        <f>Table1[[#This Row],[63,9 км_]]-Table1[[#Totals],[63,9 км_]]</f>
        <v>4.7500000000000014E-2</v>
      </c>
      <c r="CA201" s="1">
        <f>Table1[[#This Row],[68,1 км_]]-Table1[[#Totals],[68,1 км_]]</f>
        <v>4.9097222222222237E-2</v>
      </c>
      <c r="CB201" s="1">
        <f>Table1[[#This Row],[70,9 км_]]-Table1[[#Totals],[70,9 км_]]</f>
        <v>5.0127314814814833E-2</v>
      </c>
      <c r="CC201" s="1">
        <f>Table1[[#This Row],[74,9 км_]]-Table1[[#Totals],[74,9 км_]]</f>
        <v>5.1469907407407423E-2</v>
      </c>
      <c r="CD201" s="1">
        <f>Table1[[#This Row],[84,1 км_]]-Table1[[#Totals],[84,1 км_]]</f>
        <v>5.5185185185185198E-2</v>
      </c>
      <c r="CE201" s="1">
        <f>Table1[[#This Row],[86,6 км_]]-Table1[[#Totals],[86,6 км_]]</f>
        <v>5.6180555555555539E-2</v>
      </c>
      <c r="CF201" s="1">
        <f>Table1[[#This Row],[90 км_]]-Table1[[#Totals],[90 км_]]</f>
        <v>5.754629629629629E-2</v>
      </c>
      <c r="CG201" s="1">
        <f>Table1[[#This Row],[T2]]-Table1[[#Totals],[T2]]</f>
        <v>5.9918981481481462E-2</v>
      </c>
      <c r="CH201" s="1">
        <f>Table1[[#This Row],[1 км_]]-Table1[[#Totals],[1 км_]]</f>
        <v>6.1782407407407397E-2</v>
      </c>
      <c r="CI201" s="1">
        <f>Table1[[#This Row],[3,5 км_]]-Table1[[#Totals],[3,5 км_]]</f>
        <v>6.6087962962962946E-2</v>
      </c>
      <c r="CJ201" s="1">
        <f>Table1[[#This Row],[6 км_]]-Table1[[#Totals],[6 км_]]</f>
        <v>6.961805555555553E-2</v>
      </c>
      <c r="CK201" s="1">
        <f>Table1[[#This Row],[8,5 км_]]-Table1[[#Totals],[8,5 км_]]</f>
        <v>7.3113425925925901E-2</v>
      </c>
      <c r="CL201" s="1">
        <f>Table1[[#This Row],[10,5 км_]]-Table1[[#Totals],[10,5 км_]]</f>
        <v>7.5439814814814793E-2</v>
      </c>
      <c r="CM201" s="1">
        <f>Table1[[#This Row],[11,5 км_]]-Table1[[#Totals],[11,5 км_]]</f>
        <v>7.7199074074074031E-2</v>
      </c>
      <c r="CN201" s="1">
        <f>Table1[[#This Row],[14 км_]]-Table1[[#Totals],[14 км_]]</f>
        <v>8.1296296296296283E-2</v>
      </c>
      <c r="CO201" s="1">
        <f>Table1[[#This Row],[16,5 км_]]-Table1[[#Totals],[16,5 км_]]</f>
        <v>8.4039351851851823E-2</v>
      </c>
      <c r="CP201" s="1">
        <f>Table1[[#This Row],[19 км_]]-Table1[[#Totals],[19 км_]]</f>
        <v>8.6782407407407391E-2</v>
      </c>
      <c r="CQ201" s="1">
        <f>Table1[[#This Row],[21,1 км_]]-Table1[[#Totals],[21,1 км_]]</f>
        <v>8.8449074074074041E-2</v>
      </c>
    </row>
    <row r="202" spans="1:95" x14ac:dyDescent="0.2">
      <c r="A202">
        <v>201</v>
      </c>
      <c r="B202">
        <v>165</v>
      </c>
      <c r="C202" t="s">
        <v>344</v>
      </c>
      <c r="D202" t="s">
        <v>98</v>
      </c>
      <c r="E202">
        <v>53</v>
      </c>
      <c r="F202" t="s">
        <v>46</v>
      </c>
      <c r="G202" t="s">
        <v>53</v>
      </c>
      <c r="H202" t="s">
        <v>73</v>
      </c>
      <c r="I202" s="1">
        <v>2.9398148148148149E-2</v>
      </c>
      <c r="J202" s="1">
        <v>3.1817129629629633E-2</v>
      </c>
      <c r="K202" s="1">
        <v>2.3958333333333331E-2</v>
      </c>
      <c r="L202" s="1">
        <f>SUM(Table1[[#This Row],[T1]],Table1[[#This Row],[16 км]])</f>
        <v>5.5775462962962964E-2</v>
      </c>
      <c r="M202" s="1">
        <v>2.71875E-2</v>
      </c>
      <c r="N202" s="1">
        <f>SUM(Table1[[#This Row],[T1]],Table1[[#This Row],[18,5 км]])</f>
        <v>5.9004629629629629E-2</v>
      </c>
      <c r="O202" s="1">
        <v>3.2986111111111112E-2</v>
      </c>
      <c r="P202" s="1">
        <f>SUM(Table1[[#This Row],[T1]],Table1[[#This Row],[22,7 км]])</f>
        <v>6.4803240740740745E-2</v>
      </c>
      <c r="Q202" s="1">
        <v>5.6585648148148149E-2</v>
      </c>
      <c r="R202" s="1">
        <f>SUM(Table1[[#This Row],[T1]],Table1[[#This Row],[38,7 км]])</f>
        <v>8.8402777777777775E-2</v>
      </c>
      <c r="S202" s="1">
        <v>5.9965277777777777E-2</v>
      </c>
      <c r="T202" s="1">
        <f>SUM(Table1[[#This Row],[T1]],Table1[[#This Row],[41,2 км]])</f>
        <v>9.178240740740741E-2</v>
      </c>
      <c r="U202" s="1">
        <v>6.582175925925926E-2</v>
      </c>
      <c r="V202" s="1">
        <f>SUM(Table1[[#This Row],[T1]],Table1[[#This Row],[45,4 км]])</f>
        <v>9.7638888888888886E-2</v>
      </c>
      <c r="W202" s="1">
        <v>6.9548611111111117E-2</v>
      </c>
      <c r="X202" s="1">
        <f>SUM(Table1[[#This Row],[T1]],Table1[[#This Row],[48,2 км]])</f>
        <v>0.10136574074074076</v>
      </c>
      <c r="Y202" s="1">
        <v>7.4849537037037034E-2</v>
      </c>
      <c r="Z202" s="1">
        <f>SUM(Table1[[#This Row],[T1]],Table1[[#This Row],[52,2 км]])</f>
        <v>0.10666666666666666</v>
      </c>
      <c r="AA202" s="1">
        <v>8.8888888888888892E-2</v>
      </c>
      <c r="AB202" s="1">
        <f>SUM(Table1[[#This Row],[T1]],Table1[[#This Row],[61,4 км]])</f>
        <v>0.12070601851851853</v>
      </c>
      <c r="AC202" s="1">
        <v>9.2071759259259256E-2</v>
      </c>
      <c r="AD202" s="1">
        <f>SUM(Table1[[#This Row],[T1]],Table1[[#This Row],[63,9 км]])</f>
        <v>0.12388888888888888</v>
      </c>
      <c r="AE202" s="1">
        <v>9.8217592592592592E-2</v>
      </c>
      <c r="AF202" s="1">
        <f>SUM(Table1[[#This Row],[T1]],Table1[[#This Row],[68,1 км]])</f>
        <v>0.13003472222222223</v>
      </c>
      <c r="AG202" s="1">
        <v>0.10206018518518518</v>
      </c>
      <c r="AH202" s="1">
        <f>SUM(Table1[[#This Row],[T1]],Table1[[#This Row],[70,9 км]])</f>
        <v>0.13387731481481482</v>
      </c>
      <c r="AI202" s="1">
        <v>0.10747685185185185</v>
      </c>
      <c r="AJ202" s="1">
        <f>SUM(Table1[[#This Row],[T1]],Table1[[#This Row],[74,9 км]])</f>
        <v>0.13929398148148148</v>
      </c>
      <c r="AK202" s="1">
        <v>0.12164351851851851</v>
      </c>
      <c r="AL202" s="1">
        <f>SUM(Table1[[#This Row],[T1]],Table1[[#This Row],[84,1 км]])</f>
        <v>0.15346064814814814</v>
      </c>
      <c r="AM202" s="1">
        <v>0.12493055555555554</v>
      </c>
      <c r="AN202" s="1">
        <f>SUM(Table1[[#This Row],[T1]],Table1[[#This Row],[86,6 км]])</f>
        <v>0.15674768518518517</v>
      </c>
      <c r="AO202" s="1">
        <v>0.12881944444444446</v>
      </c>
      <c r="AP202" s="1">
        <f>SUM(Table1[[#This Row],[T1]],Table1[[#This Row],[90 км]])</f>
        <v>0.16063657407407408</v>
      </c>
      <c r="AQ202" s="1">
        <v>0.16063657407407408</v>
      </c>
      <c r="AR202" s="1">
        <v>0.16318287037037038</v>
      </c>
      <c r="AS202" s="1">
        <v>5.138888888888889E-3</v>
      </c>
      <c r="AT202" s="1">
        <f>SUM(Table1[[#This Row],[T2]],Table1[[#This Row],[1 км]])</f>
        <v>0.16832175925925927</v>
      </c>
      <c r="AU202" s="1">
        <v>1.7013888888888887E-2</v>
      </c>
      <c r="AV202" s="1">
        <f>SUM(Table1[[#This Row],[T2]],Table1[[#This Row],[3,5 км]])</f>
        <v>0.18019675925925926</v>
      </c>
      <c r="AW202" s="1">
        <v>2.5752314814814815E-2</v>
      </c>
      <c r="AX202" s="1">
        <f>SUM(Table1[[#This Row],[T2]],Table1[[#This Row],[6 км]])</f>
        <v>0.18893518518518521</v>
      </c>
      <c r="AY202" s="1">
        <v>3.6400462962962961E-2</v>
      </c>
      <c r="AZ202" s="1">
        <f>SUM(Table1[[#This Row],[T2]],Table1[[#This Row],[8,5 км]])</f>
        <v>0.19958333333333333</v>
      </c>
      <c r="BA202" s="1">
        <v>4.297453703703704E-2</v>
      </c>
      <c r="BB202" s="1">
        <f>SUM(Table1[[#This Row],[T2]],Table1[[#This Row],[10,5 км]])</f>
        <v>0.20615740740740743</v>
      </c>
      <c r="BC202" s="1">
        <v>4.854166666666667E-2</v>
      </c>
      <c r="BD202" s="1">
        <f>SUM(Table1[[#This Row],[T2]],Table1[[#This Row],[11,5 км]])</f>
        <v>0.21172453703703706</v>
      </c>
      <c r="BE202" s="1">
        <v>6.1655092592592588E-2</v>
      </c>
      <c r="BF202" s="1">
        <f>SUM(Table1[[#This Row],[T2]],Table1[[#This Row],[14 км]])</f>
        <v>0.22483796296296296</v>
      </c>
      <c r="BG202" s="1">
        <v>7.2222222222222229E-2</v>
      </c>
      <c r="BH202" s="1">
        <f>SUM(Table1[[#This Row],[T2]],Table1[[#This Row],[16,5 км]])</f>
        <v>0.23540509259259262</v>
      </c>
      <c r="BI202" s="1">
        <v>8.3333333333333329E-2</v>
      </c>
      <c r="BJ202" s="1">
        <f>SUM(Table1[[#This Row],[T2]],Table1[[#This Row],[19 км]])</f>
        <v>0.2465162037037037</v>
      </c>
      <c r="BK202" s="1">
        <v>9.07175925925926E-2</v>
      </c>
      <c r="BL202" s="1">
        <f>SUM(Table1[[#This Row],[T2]],Table1[[#This Row],[Финиш]])</f>
        <v>0.25390046296296298</v>
      </c>
      <c r="BM202" s="1">
        <v>0.25390046296296298</v>
      </c>
      <c r="BN202" s="1">
        <v>0</v>
      </c>
      <c r="BO202" s="1">
        <f>Table1[[#This Row],[Плавание]]-Table1[[#Totals],[Плавание]]</f>
        <v>1.1793981481481482E-2</v>
      </c>
      <c r="BP202" s="1">
        <f>Table1[[#This Row],[T1]]-Table1[[#Totals],[T1]]</f>
        <v>1.3159722222222225E-2</v>
      </c>
      <c r="BQ202" s="1">
        <f>Table1[[#This Row],[16 км_]]-Table1[[#Totals],[16 км_]]</f>
        <v>2.0208333333333335E-2</v>
      </c>
      <c r="BR202" s="1">
        <f>Table1[[#This Row],[18,5 км_]]-Table1[[#Totals],[18,5 км_]]</f>
        <v>2.1087962962962961E-2</v>
      </c>
      <c r="BS202" s="1">
        <f>Table1[[#This Row],[22,7 км_]]-Table1[[#Totals],[22,7 км_]]</f>
        <v>2.2766203703703705E-2</v>
      </c>
      <c r="BT202" s="1">
        <f>Table1[[#This Row],[38,7 км_]]-Table1[[#Totals],[38,7 км_]]</f>
        <v>2.9814814814814808E-2</v>
      </c>
      <c r="BU202" s="1">
        <f>Table1[[#This Row],[41,2 км_]]-Table1[[#Totals],[41,2 км_]]</f>
        <v>3.0833333333333338E-2</v>
      </c>
      <c r="BV202" s="1">
        <f>Table1[[#This Row],[45,4 км_]]-Table1[[#Totals],[45,4 км_]]</f>
        <v>3.2476851851851854E-2</v>
      </c>
      <c r="BW202" s="1">
        <f>Table1[[#This Row],[48,2 км_]]-Table1[[#Totals],[48,2 км_]]</f>
        <v>3.3518518518518531E-2</v>
      </c>
      <c r="BX202" s="1">
        <f>Table1[[#This Row],[52,2 км_]]-Table1[[#Totals],[52,2 км_]]</f>
        <v>3.4849537037037026E-2</v>
      </c>
      <c r="BY202" s="1">
        <f>Table1[[#This Row],[61,4 км_]]-Table1[[#Totals],[61,4 км_]]</f>
        <v>3.8935185185185184E-2</v>
      </c>
      <c r="BZ202" s="1">
        <f>Table1[[#This Row],[63,9 км_]]-Table1[[#Totals],[63,9 км_]]</f>
        <v>3.9722222222222214E-2</v>
      </c>
      <c r="CA202" s="1">
        <f>Table1[[#This Row],[68,1 км_]]-Table1[[#Totals],[68,1 км_]]</f>
        <v>4.144675925925928E-2</v>
      </c>
      <c r="CB202" s="1">
        <f>Table1[[#This Row],[70,9 км_]]-Table1[[#Totals],[70,9 км_]]</f>
        <v>4.2407407407407421E-2</v>
      </c>
      <c r="CC202" s="1">
        <f>Table1[[#This Row],[74,9 км_]]-Table1[[#Totals],[74,9 км_]]</f>
        <v>4.3587962962962967E-2</v>
      </c>
      <c r="CD202" s="1">
        <f>Table1[[#This Row],[84,1 км_]]-Table1[[#Totals],[84,1 км_]]</f>
        <v>4.7141203703703699E-2</v>
      </c>
      <c r="CE202" s="1">
        <f>Table1[[#This Row],[86,6 км_]]-Table1[[#Totals],[86,6 км_]]</f>
        <v>4.810185185185184E-2</v>
      </c>
      <c r="CF202" s="1">
        <f>Table1[[#This Row],[90 км_]]-Table1[[#Totals],[90 км_]]</f>
        <v>4.9282407407407414E-2</v>
      </c>
      <c r="CG202" s="1">
        <f>Table1[[#This Row],[T2]]-Table1[[#Totals],[T2]]</f>
        <v>5.0636574074074084E-2</v>
      </c>
      <c r="CH202" s="1">
        <f>Table1[[#This Row],[1 км_]]-Table1[[#Totals],[1 км_]]</f>
        <v>5.2465277777777791E-2</v>
      </c>
      <c r="CI202" s="1">
        <f>Table1[[#This Row],[3,5 км_]]-Table1[[#Totals],[3,5 км_]]</f>
        <v>5.6724537037037046E-2</v>
      </c>
      <c r="CJ202" s="1">
        <f>Table1[[#This Row],[6 км_]]-Table1[[#Totals],[6 км_]]</f>
        <v>6.021990740740743E-2</v>
      </c>
      <c r="CK202" s="1">
        <f>Table1[[#This Row],[8,5 км_]]-Table1[[#Totals],[8,5 км_]]</f>
        <v>6.5173611111111113E-2</v>
      </c>
      <c r="CL202" s="1">
        <f>Table1[[#This Row],[10,5 км_]]-Table1[[#Totals],[10,5 км_]]</f>
        <v>6.7777777777777798E-2</v>
      </c>
      <c r="CM202" s="1">
        <f>Table1[[#This Row],[11,5 км_]]-Table1[[#Totals],[11,5 км_]]</f>
        <v>6.9953703703703712E-2</v>
      </c>
      <c r="CN202" s="1">
        <f>Table1[[#This Row],[14 км_]]-Table1[[#Totals],[14 км_]]</f>
        <v>7.5358796296296299E-2</v>
      </c>
      <c r="CO202" s="1">
        <f>Table1[[#This Row],[16,5 км_]]-Table1[[#Totals],[16,5 км_]]</f>
        <v>8.0405092592592625E-2</v>
      </c>
      <c r="CP202" s="1">
        <f>Table1[[#This Row],[19 км_]]-Table1[[#Totals],[19 км_]]</f>
        <v>8.5520833333333324E-2</v>
      </c>
      <c r="CQ202" s="1">
        <f>Table1[[#This Row],[21,1 км_]]-Table1[[#Totals],[21,1 км_]]</f>
        <v>8.8564814814814818E-2</v>
      </c>
    </row>
    <row r="203" spans="1:95" x14ac:dyDescent="0.2">
      <c r="A203">
        <v>202</v>
      </c>
      <c r="B203">
        <v>27</v>
      </c>
      <c r="C203" t="s">
        <v>345</v>
      </c>
      <c r="D203" t="s">
        <v>69</v>
      </c>
      <c r="E203">
        <v>43</v>
      </c>
      <c r="F203" t="s">
        <v>41</v>
      </c>
      <c r="G203" t="s">
        <v>53</v>
      </c>
      <c r="H203" t="s">
        <v>54</v>
      </c>
      <c r="I203" s="1">
        <v>2.5821759259259256E-2</v>
      </c>
      <c r="J203" s="1">
        <v>2.7569444444444448E-2</v>
      </c>
      <c r="K203" s="1">
        <v>2.2881944444444444E-2</v>
      </c>
      <c r="L203" s="1">
        <f>SUM(Table1[[#This Row],[T1]],Table1[[#This Row],[16 км]])</f>
        <v>5.0451388888888893E-2</v>
      </c>
      <c r="M203" s="1">
        <v>2.6030092592592594E-2</v>
      </c>
      <c r="N203" s="1">
        <f>SUM(Table1[[#This Row],[T1]],Table1[[#This Row],[18,5 км]])</f>
        <v>5.3599537037037043E-2</v>
      </c>
      <c r="O203" s="1">
        <v>3.1666666666666669E-2</v>
      </c>
      <c r="P203" s="1">
        <f>SUM(Table1[[#This Row],[T1]],Table1[[#This Row],[22,7 км]])</f>
        <v>5.9236111111111114E-2</v>
      </c>
      <c r="Q203" s="1">
        <v>5.4895833333333331E-2</v>
      </c>
      <c r="R203" s="1">
        <f>SUM(Table1[[#This Row],[T1]],Table1[[#This Row],[38,7 км]])</f>
        <v>8.2465277777777776E-2</v>
      </c>
      <c r="S203" s="1">
        <v>5.7962962962962959E-2</v>
      </c>
      <c r="T203" s="1">
        <f>SUM(Table1[[#This Row],[T1]],Table1[[#This Row],[41,2 км]])</f>
        <v>8.5532407407407404E-2</v>
      </c>
      <c r="U203" s="1">
        <v>6.3796296296296295E-2</v>
      </c>
      <c r="V203" s="1">
        <f>SUM(Table1[[#This Row],[T1]],Table1[[#This Row],[45,4 км]])</f>
        <v>9.1365740740740747E-2</v>
      </c>
      <c r="W203" s="1">
        <v>6.7604166666666674E-2</v>
      </c>
      <c r="X203" s="1">
        <f>SUM(Table1[[#This Row],[T1]],Table1[[#This Row],[48,2 км]])</f>
        <v>9.5173611111111125E-2</v>
      </c>
      <c r="Y203" s="1">
        <v>7.3425925925925936E-2</v>
      </c>
      <c r="Z203" s="1">
        <f>SUM(Table1[[#This Row],[T1]],Table1[[#This Row],[52,2 км]])</f>
        <v>0.10099537037037039</v>
      </c>
      <c r="AA203" s="1">
        <v>8.8113425925925928E-2</v>
      </c>
      <c r="AB203" s="1">
        <f>SUM(Table1[[#This Row],[T1]],Table1[[#This Row],[61,4 км]])</f>
        <v>0.11568287037037038</v>
      </c>
      <c r="AC203" s="1">
        <v>9.1423611111111122E-2</v>
      </c>
      <c r="AD203" s="1">
        <f>SUM(Table1[[#This Row],[T1]],Table1[[#This Row],[63,9 км]])</f>
        <v>0.11899305555555557</v>
      </c>
      <c r="AE203" s="1">
        <v>9.7858796296296291E-2</v>
      </c>
      <c r="AF203" s="1">
        <f>SUM(Table1[[#This Row],[T1]],Table1[[#This Row],[68,1 км]])</f>
        <v>0.12542824074074074</v>
      </c>
      <c r="AG203" s="1">
        <v>0.10182870370370371</v>
      </c>
      <c r="AH203" s="1">
        <f>SUM(Table1[[#This Row],[T1]],Table1[[#This Row],[70,9 км]])</f>
        <v>0.12939814814814815</v>
      </c>
      <c r="AI203" s="1">
        <v>0.10793981481481481</v>
      </c>
      <c r="AJ203" s="1">
        <f>SUM(Table1[[#This Row],[T1]],Table1[[#This Row],[74,9 км]])</f>
        <v>0.13550925925925925</v>
      </c>
      <c r="AK203" s="1">
        <v>0.12391203703703703</v>
      </c>
      <c r="AL203" s="1">
        <f>SUM(Table1[[#This Row],[T1]],Table1[[#This Row],[84,1 км]])</f>
        <v>0.15148148148148147</v>
      </c>
      <c r="AM203" s="1">
        <v>0.12761574074074075</v>
      </c>
      <c r="AN203" s="1">
        <f>SUM(Table1[[#This Row],[T1]],Table1[[#This Row],[86,6 км]])</f>
        <v>0.1551851851851852</v>
      </c>
      <c r="AO203" s="1">
        <v>0.13193287037037035</v>
      </c>
      <c r="AP203" s="1">
        <f>SUM(Table1[[#This Row],[T1]],Table1[[#This Row],[90 км]])</f>
        <v>0.15950231481481481</v>
      </c>
      <c r="AQ203" s="1">
        <v>0.15951388888888887</v>
      </c>
      <c r="AR203" s="1">
        <v>0.16107638888888889</v>
      </c>
      <c r="AS203" s="1">
        <v>6.4930555555555549E-3</v>
      </c>
      <c r="AT203" s="1">
        <f>SUM(Table1[[#This Row],[T2]],Table1[[#This Row],[1 км]])</f>
        <v>0.16756944444444444</v>
      </c>
      <c r="AU203" s="1">
        <v>1.8749999999999999E-2</v>
      </c>
      <c r="AV203" s="1">
        <f>SUM(Table1[[#This Row],[T2]],Table1[[#This Row],[3,5 км]])</f>
        <v>0.17982638888888888</v>
      </c>
      <c r="AW203" s="1">
        <v>2.7974537037037034E-2</v>
      </c>
      <c r="AX203" s="1">
        <f>SUM(Table1[[#This Row],[T2]],Table1[[#This Row],[6 км]])</f>
        <v>0.18905092592592593</v>
      </c>
      <c r="AY203" s="1">
        <v>3.7662037037037036E-2</v>
      </c>
      <c r="AZ203" s="1">
        <f>SUM(Table1[[#This Row],[T2]],Table1[[#This Row],[8,5 км]])</f>
        <v>0.19873842592592594</v>
      </c>
      <c r="BA203" s="1">
        <v>4.4421296296296292E-2</v>
      </c>
      <c r="BB203" s="1">
        <f>SUM(Table1[[#This Row],[T2]],Table1[[#This Row],[10,5 км]])</f>
        <v>0.20549768518518519</v>
      </c>
      <c r="BC203" s="1">
        <v>5.0243055555555555E-2</v>
      </c>
      <c r="BD203" s="1">
        <f>SUM(Table1[[#This Row],[T2]],Table1[[#This Row],[11,5 км]])</f>
        <v>0.21131944444444445</v>
      </c>
      <c r="BE203" s="1">
        <v>6.3761574074074068E-2</v>
      </c>
      <c r="BF203" s="1">
        <f>SUM(Table1[[#This Row],[T2]],Table1[[#This Row],[14 км]])</f>
        <v>0.22483796296296296</v>
      </c>
      <c r="BG203" s="1">
        <v>7.3819444444444438E-2</v>
      </c>
      <c r="BH203" s="1">
        <f>SUM(Table1[[#This Row],[T2]],Table1[[#This Row],[16,5 км]])</f>
        <v>0.23489583333333333</v>
      </c>
      <c r="BI203" s="1">
        <v>8.4930555555555551E-2</v>
      </c>
      <c r="BJ203" s="1">
        <f>SUM(Table1[[#This Row],[T2]],Table1[[#This Row],[19 км]])</f>
        <v>0.24600694444444443</v>
      </c>
      <c r="BK203" s="1">
        <v>9.2824074074074073E-2</v>
      </c>
      <c r="BL203" s="1">
        <f>SUM(Table1[[#This Row],[T2]],Table1[[#This Row],[Финиш]])</f>
        <v>0.25390046296296298</v>
      </c>
      <c r="BM203" s="1">
        <v>0.25390046296296298</v>
      </c>
      <c r="BN203" s="1">
        <v>0</v>
      </c>
      <c r="BO203" s="1">
        <f>Table1[[#This Row],[Плавание]]-Table1[[#Totals],[Плавание]]</f>
        <v>8.2175925925925888E-3</v>
      </c>
      <c r="BP203" s="1">
        <f>Table1[[#This Row],[T1]]-Table1[[#Totals],[T1]]</f>
        <v>8.9120370370370412E-3</v>
      </c>
      <c r="BQ203" s="1">
        <f>Table1[[#This Row],[16 км_]]-Table1[[#Totals],[16 км_]]</f>
        <v>1.4884259259259264E-2</v>
      </c>
      <c r="BR203" s="1">
        <f>Table1[[#This Row],[18,5 км_]]-Table1[[#Totals],[18,5 км_]]</f>
        <v>1.5682870370370375E-2</v>
      </c>
      <c r="BS203" s="1">
        <f>Table1[[#This Row],[22,7 км_]]-Table1[[#Totals],[22,7 км_]]</f>
        <v>1.7199074074074075E-2</v>
      </c>
      <c r="BT203" s="1">
        <f>Table1[[#This Row],[38,7 км_]]-Table1[[#Totals],[38,7 км_]]</f>
        <v>2.387731481481481E-2</v>
      </c>
      <c r="BU203" s="1">
        <f>Table1[[#This Row],[41,2 км_]]-Table1[[#Totals],[41,2 км_]]</f>
        <v>2.4583333333333332E-2</v>
      </c>
      <c r="BV203" s="1">
        <f>Table1[[#This Row],[45,4 км_]]-Table1[[#Totals],[45,4 км_]]</f>
        <v>2.6203703703703715E-2</v>
      </c>
      <c r="BW203" s="1">
        <f>Table1[[#This Row],[48,2 км_]]-Table1[[#Totals],[48,2 км_]]</f>
        <v>2.73263888888889E-2</v>
      </c>
      <c r="BX203" s="1">
        <f>Table1[[#This Row],[52,2 км_]]-Table1[[#Totals],[52,2 км_]]</f>
        <v>2.9178240740740755E-2</v>
      </c>
      <c r="BY203" s="1">
        <f>Table1[[#This Row],[61,4 км_]]-Table1[[#Totals],[61,4 км_]]</f>
        <v>3.3912037037037032E-2</v>
      </c>
      <c r="BZ203" s="1">
        <f>Table1[[#This Row],[63,9 км_]]-Table1[[#Totals],[63,9 км_]]</f>
        <v>3.4826388888888907E-2</v>
      </c>
      <c r="CA203" s="1">
        <f>Table1[[#This Row],[68,1 км_]]-Table1[[#Totals],[68,1 км_]]</f>
        <v>3.6840277777777791E-2</v>
      </c>
      <c r="CB203" s="1">
        <f>Table1[[#This Row],[70,9 км_]]-Table1[[#Totals],[70,9 км_]]</f>
        <v>3.7928240740740748E-2</v>
      </c>
      <c r="CC203" s="1">
        <f>Table1[[#This Row],[74,9 км_]]-Table1[[#Totals],[74,9 км_]]</f>
        <v>3.9803240740740736E-2</v>
      </c>
      <c r="CD203" s="1">
        <f>Table1[[#This Row],[84,1 км_]]-Table1[[#Totals],[84,1 км_]]</f>
        <v>4.5162037037037028E-2</v>
      </c>
      <c r="CE203" s="1">
        <f>Table1[[#This Row],[86,6 км_]]-Table1[[#Totals],[86,6 км_]]</f>
        <v>4.6539351851851873E-2</v>
      </c>
      <c r="CF203" s="1">
        <f>Table1[[#This Row],[90 км_]]-Table1[[#Totals],[90 км_]]</f>
        <v>4.8148148148148134E-2</v>
      </c>
      <c r="CG203" s="1">
        <f>Table1[[#This Row],[T2]]-Table1[[#Totals],[T2]]</f>
        <v>4.8530092592592597E-2</v>
      </c>
      <c r="CH203" s="1">
        <f>Table1[[#This Row],[1 км_]]-Table1[[#Totals],[1 км_]]</f>
        <v>5.1712962962962961E-2</v>
      </c>
      <c r="CI203" s="1">
        <f>Table1[[#This Row],[3,5 км_]]-Table1[[#Totals],[3,5 км_]]</f>
        <v>5.6354166666666664E-2</v>
      </c>
      <c r="CJ203" s="1">
        <f>Table1[[#This Row],[6 км_]]-Table1[[#Totals],[6 км_]]</f>
        <v>6.0335648148148152E-2</v>
      </c>
      <c r="CK203" s="1">
        <f>Table1[[#This Row],[8,5 км_]]-Table1[[#Totals],[8,5 км_]]</f>
        <v>6.4328703703703721E-2</v>
      </c>
      <c r="CL203" s="1">
        <f>Table1[[#This Row],[10,5 км_]]-Table1[[#Totals],[10,5 км_]]</f>
        <v>6.7118055555555556E-2</v>
      </c>
      <c r="CM203" s="1">
        <f>Table1[[#This Row],[11,5 км_]]-Table1[[#Totals],[11,5 км_]]</f>
        <v>6.9548611111111103E-2</v>
      </c>
      <c r="CN203" s="1">
        <f>Table1[[#This Row],[14 км_]]-Table1[[#Totals],[14 км_]]</f>
        <v>7.5358796296296299E-2</v>
      </c>
      <c r="CO203" s="1">
        <f>Table1[[#This Row],[16,5 км_]]-Table1[[#Totals],[16,5 км_]]</f>
        <v>7.9895833333333333E-2</v>
      </c>
      <c r="CP203" s="1">
        <f>Table1[[#This Row],[19 км_]]-Table1[[#Totals],[19 км_]]</f>
        <v>8.5011574074074059E-2</v>
      </c>
      <c r="CQ203" s="1">
        <f>Table1[[#This Row],[21,1 км_]]-Table1[[#Totals],[21,1 км_]]</f>
        <v>8.8564814814814818E-2</v>
      </c>
    </row>
    <row r="204" spans="1:95" x14ac:dyDescent="0.2">
      <c r="A204">
        <v>203</v>
      </c>
      <c r="B204">
        <v>228</v>
      </c>
      <c r="C204" t="s">
        <v>346</v>
      </c>
      <c r="D204" t="s">
        <v>347</v>
      </c>
      <c r="E204">
        <v>33</v>
      </c>
      <c r="F204" t="s">
        <v>46</v>
      </c>
      <c r="H204" t="s">
        <v>47</v>
      </c>
      <c r="I204" s="1">
        <v>3.1134259259259261E-2</v>
      </c>
      <c r="J204" s="1">
        <v>3.6446759259259262E-2</v>
      </c>
      <c r="K204" s="1">
        <v>2.5046296296296299E-2</v>
      </c>
      <c r="L204" s="1">
        <f>SUM(Table1[[#This Row],[T1]],Table1[[#This Row],[16 км]])</f>
        <v>6.1493055555555565E-2</v>
      </c>
      <c r="M204" s="1">
        <v>2.8333333333333332E-2</v>
      </c>
      <c r="N204" s="1">
        <f>SUM(Table1[[#This Row],[T1]],Table1[[#This Row],[18,5 км]])</f>
        <v>6.4780092592592597E-2</v>
      </c>
      <c r="O204" s="1">
        <v>3.4398148148148143E-2</v>
      </c>
      <c r="P204" s="1">
        <f>SUM(Table1[[#This Row],[T1]],Table1[[#This Row],[22,7 км]])</f>
        <v>7.0844907407407398E-2</v>
      </c>
      <c r="Q204" s="1">
        <v>5.842592592592593E-2</v>
      </c>
      <c r="R204" s="1">
        <f>SUM(Table1[[#This Row],[T1]],Table1[[#This Row],[38,7 км]])</f>
        <v>9.4872685185185185E-2</v>
      </c>
      <c r="S204" s="1">
        <v>6.1643518518518514E-2</v>
      </c>
      <c r="T204" s="1">
        <f>SUM(Table1[[#This Row],[T1]],Table1[[#This Row],[41,2 км]])</f>
        <v>9.8090277777777776E-2</v>
      </c>
      <c r="U204" s="1">
        <v>6.7696759259259262E-2</v>
      </c>
      <c r="V204" s="1">
        <f>SUM(Table1[[#This Row],[T1]],Table1[[#This Row],[45,4 км]])</f>
        <v>0.10414351851851852</v>
      </c>
      <c r="W204" s="1">
        <v>7.166666666666667E-2</v>
      </c>
      <c r="X204" s="1">
        <f>SUM(Table1[[#This Row],[T1]],Table1[[#This Row],[48,2 км]])</f>
        <v>0.10811342592592593</v>
      </c>
      <c r="Y204" s="1">
        <v>7.7465277777777772E-2</v>
      </c>
      <c r="Z204" s="1">
        <f>SUM(Table1[[#This Row],[T1]],Table1[[#This Row],[52,2 км]])</f>
        <v>0.11391203703703703</v>
      </c>
      <c r="AA204" s="1">
        <v>9.2418981481481477E-2</v>
      </c>
      <c r="AB204" s="1">
        <f>SUM(Table1[[#This Row],[T1]],Table1[[#This Row],[61,4 км]])</f>
        <v>0.12886574074074075</v>
      </c>
      <c r="AC204" s="1">
        <v>9.5775462962962965E-2</v>
      </c>
      <c r="AD204" s="1">
        <f>SUM(Table1[[#This Row],[T1]],Table1[[#This Row],[63,9 км]])</f>
        <v>0.13222222222222224</v>
      </c>
      <c r="AE204" s="1">
        <v>0.10197916666666666</v>
      </c>
      <c r="AF204" s="1">
        <f>SUM(Table1[[#This Row],[T1]],Table1[[#This Row],[68,1 км]])</f>
        <v>0.13842592592592592</v>
      </c>
      <c r="AG204" s="1">
        <v>0.10605324074074074</v>
      </c>
      <c r="AH204" s="1">
        <f>SUM(Table1[[#This Row],[T1]],Table1[[#This Row],[70,9 км]])</f>
        <v>0.14250000000000002</v>
      </c>
      <c r="AI204" s="1">
        <v>0.11208333333333333</v>
      </c>
      <c r="AJ204" s="1">
        <f>SUM(Table1[[#This Row],[T1]],Table1[[#This Row],[74,9 км]])</f>
        <v>0.14853009259259259</v>
      </c>
      <c r="AK204" s="1">
        <v>0.12694444444444444</v>
      </c>
      <c r="AL204" s="1">
        <f>SUM(Table1[[#This Row],[T1]],Table1[[#This Row],[84,1 км]])</f>
        <v>0.16339120370370369</v>
      </c>
      <c r="AM204" s="1">
        <v>0.13039351851851852</v>
      </c>
      <c r="AN204" s="1">
        <f>SUM(Table1[[#This Row],[T1]],Table1[[#This Row],[86,6 км]])</f>
        <v>0.16684027777777777</v>
      </c>
      <c r="AO204" s="1">
        <v>0.13476851851851851</v>
      </c>
      <c r="AP204" s="1">
        <f>SUM(Table1[[#This Row],[T1]],Table1[[#This Row],[90 км]])</f>
        <v>0.17121527777777779</v>
      </c>
      <c r="AQ204" s="1">
        <v>0.17121527777777779</v>
      </c>
      <c r="AR204" s="1">
        <v>0.17350694444444445</v>
      </c>
      <c r="AS204" s="1">
        <v>5.0347222222222225E-3</v>
      </c>
      <c r="AT204" s="1">
        <f>SUM(Table1[[#This Row],[T2]],Table1[[#This Row],[1 км]])</f>
        <v>0.17854166666666668</v>
      </c>
      <c r="AU204" s="1">
        <v>1.6608796296296299E-2</v>
      </c>
      <c r="AV204" s="1">
        <f>SUM(Table1[[#This Row],[T2]],Table1[[#This Row],[3,5 км]])</f>
        <v>0.19011574074074075</v>
      </c>
      <c r="AW204" s="1">
        <v>2.5138888888888891E-2</v>
      </c>
      <c r="AX204" s="1">
        <f>SUM(Table1[[#This Row],[T2]],Table1[[#This Row],[6 км]])</f>
        <v>0.19864583333333335</v>
      </c>
      <c r="AY204" s="1">
        <v>3.3981481481481481E-2</v>
      </c>
      <c r="AZ204" s="1">
        <f>SUM(Table1[[#This Row],[T2]],Table1[[#This Row],[8,5 км]])</f>
        <v>0.20748842592592592</v>
      </c>
      <c r="BA204" s="1">
        <v>4.02662037037037E-2</v>
      </c>
      <c r="BB204" s="1">
        <f>SUM(Table1[[#This Row],[T2]],Table1[[#This Row],[10,5 км]])</f>
        <v>0.21377314814814816</v>
      </c>
      <c r="BC204" s="1">
        <v>4.5474537037037042E-2</v>
      </c>
      <c r="BD204" s="1">
        <f>SUM(Table1[[#This Row],[T2]],Table1[[#This Row],[11,5 км]])</f>
        <v>0.2189814814814815</v>
      </c>
      <c r="BE204" s="1">
        <v>5.7152777777777775E-2</v>
      </c>
      <c r="BF204" s="1">
        <f>SUM(Table1[[#This Row],[T2]],Table1[[#This Row],[14 км]])</f>
        <v>0.23065972222222222</v>
      </c>
      <c r="BG204" s="1">
        <v>6.5868055555555555E-2</v>
      </c>
      <c r="BH204" s="1">
        <f>SUM(Table1[[#This Row],[T2]],Table1[[#This Row],[16,5 км]])</f>
        <v>0.239375</v>
      </c>
      <c r="BI204" s="1">
        <v>7.4918981481481475E-2</v>
      </c>
      <c r="BJ204" s="1">
        <f>SUM(Table1[[#This Row],[T2]],Table1[[#This Row],[19 км]])</f>
        <v>0.24842592592592594</v>
      </c>
      <c r="BK204" s="1">
        <v>8.0625000000000002E-2</v>
      </c>
      <c r="BL204" s="1">
        <f>SUM(Table1[[#This Row],[T2]],Table1[[#This Row],[Финиш]])</f>
        <v>0.25413194444444442</v>
      </c>
      <c r="BM204" s="1">
        <v>0.25413194444444448</v>
      </c>
      <c r="BN204" s="1">
        <v>0</v>
      </c>
      <c r="BO204" s="1">
        <f>Table1[[#This Row],[Плавание]]-Table1[[#Totals],[Плавание]]</f>
        <v>1.3530092592592594E-2</v>
      </c>
      <c r="BP204" s="1">
        <f>Table1[[#This Row],[T1]]-Table1[[#Totals],[T1]]</f>
        <v>1.7789351851851855E-2</v>
      </c>
      <c r="BQ204" s="1">
        <f>Table1[[#This Row],[16 км_]]-Table1[[#Totals],[16 км_]]</f>
        <v>2.5925925925925936E-2</v>
      </c>
      <c r="BR204" s="1">
        <f>Table1[[#This Row],[18,5 км_]]-Table1[[#Totals],[18,5 км_]]</f>
        <v>2.6863425925925929E-2</v>
      </c>
      <c r="BS204" s="1">
        <f>Table1[[#This Row],[22,7 км_]]-Table1[[#Totals],[22,7 км_]]</f>
        <v>2.8807870370370359E-2</v>
      </c>
      <c r="BT204" s="1">
        <f>Table1[[#This Row],[38,7 км_]]-Table1[[#Totals],[38,7 км_]]</f>
        <v>3.6284722222222218E-2</v>
      </c>
      <c r="BU204" s="1">
        <f>Table1[[#This Row],[41,2 км_]]-Table1[[#Totals],[41,2 км_]]</f>
        <v>3.7141203703703704E-2</v>
      </c>
      <c r="BV204" s="1">
        <f>Table1[[#This Row],[45,4 км_]]-Table1[[#Totals],[45,4 км_]]</f>
        <v>3.8981481481481492E-2</v>
      </c>
      <c r="BW204" s="1">
        <f>Table1[[#This Row],[48,2 км_]]-Table1[[#Totals],[48,2 км_]]</f>
        <v>4.0266203703703707E-2</v>
      </c>
      <c r="BX204" s="1">
        <f>Table1[[#This Row],[52,2 км_]]-Table1[[#Totals],[52,2 км_]]</f>
        <v>4.20949074074074E-2</v>
      </c>
      <c r="BY204" s="1">
        <f>Table1[[#This Row],[61,4 км_]]-Table1[[#Totals],[61,4 км_]]</f>
        <v>4.7094907407407405E-2</v>
      </c>
      <c r="BZ204" s="1">
        <f>Table1[[#This Row],[63,9 км_]]-Table1[[#Totals],[63,9 км_]]</f>
        <v>4.8055555555555574E-2</v>
      </c>
      <c r="CA204" s="1">
        <f>Table1[[#This Row],[68,1 км_]]-Table1[[#Totals],[68,1 км_]]</f>
        <v>4.9837962962962973E-2</v>
      </c>
      <c r="CB204" s="1">
        <f>Table1[[#This Row],[70,9 км_]]-Table1[[#Totals],[70,9 км_]]</f>
        <v>5.1030092592592613E-2</v>
      </c>
      <c r="CC204" s="1">
        <f>Table1[[#This Row],[74,9 км_]]-Table1[[#Totals],[74,9 км_]]</f>
        <v>5.2824074074074079E-2</v>
      </c>
      <c r="CD204" s="1">
        <f>Table1[[#This Row],[84,1 км_]]-Table1[[#Totals],[84,1 км_]]</f>
        <v>5.7071759259259253E-2</v>
      </c>
      <c r="CE204" s="1">
        <f>Table1[[#This Row],[86,6 км_]]-Table1[[#Totals],[86,6 км_]]</f>
        <v>5.8194444444444438E-2</v>
      </c>
      <c r="CF204" s="1">
        <f>Table1[[#This Row],[90 км_]]-Table1[[#Totals],[90 км_]]</f>
        <v>5.9861111111111115E-2</v>
      </c>
      <c r="CG204" s="1">
        <f>Table1[[#This Row],[T2]]-Table1[[#Totals],[T2]]</f>
        <v>6.0960648148148153E-2</v>
      </c>
      <c r="CH204" s="1">
        <f>Table1[[#This Row],[1 км_]]-Table1[[#Totals],[1 км_]]</f>
        <v>6.2685185185185205E-2</v>
      </c>
      <c r="CI204" s="1">
        <f>Table1[[#This Row],[3,5 км_]]-Table1[[#Totals],[3,5 км_]]</f>
        <v>6.6643518518518532E-2</v>
      </c>
      <c r="CJ204" s="1">
        <f>Table1[[#This Row],[6 км_]]-Table1[[#Totals],[6 км_]]</f>
        <v>6.9930555555555579E-2</v>
      </c>
      <c r="CK204" s="1">
        <f>Table1[[#This Row],[8,5 км_]]-Table1[[#Totals],[8,5 км_]]</f>
        <v>7.3078703703703701E-2</v>
      </c>
      <c r="CL204" s="1">
        <f>Table1[[#This Row],[10,5 км_]]-Table1[[#Totals],[10,5 км_]]</f>
        <v>7.5393518518518526E-2</v>
      </c>
      <c r="CM204" s="1">
        <f>Table1[[#This Row],[11,5 км_]]-Table1[[#Totals],[11,5 км_]]</f>
        <v>7.7210648148148153E-2</v>
      </c>
      <c r="CN204" s="1">
        <f>Table1[[#This Row],[14 км_]]-Table1[[#Totals],[14 км_]]</f>
        <v>8.1180555555555561E-2</v>
      </c>
      <c r="CO204" s="1">
        <f>Table1[[#This Row],[16,5 км_]]-Table1[[#Totals],[16,5 км_]]</f>
        <v>8.4375000000000006E-2</v>
      </c>
      <c r="CP204" s="1">
        <f>Table1[[#This Row],[19 км_]]-Table1[[#Totals],[19 км_]]</f>
        <v>8.7430555555555567E-2</v>
      </c>
      <c r="CQ204" s="1">
        <f>Table1[[#This Row],[21,1 км_]]-Table1[[#Totals],[21,1 км_]]</f>
        <v>8.8796296296296262E-2</v>
      </c>
    </row>
    <row r="205" spans="1:95" x14ac:dyDescent="0.2">
      <c r="A205">
        <v>204</v>
      </c>
      <c r="B205">
        <v>206</v>
      </c>
      <c r="C205" t="s">
        <v>348</v>
      </c>
      <c r="D205" t="s">
        <v>77</v>
      </c>
      <c r="E205">
        <v>38</v>
      </c>
      <c r="F205" t="s">
        <v>46</v>
      </c>
      <c r="H205" t="s">
        <v>62</v>
      </c>
      <c r="I205" s="1">
        <v>3.2546296296296295E-2</v>
      </c>
      <c r="J205" s="1">
        <v>3.7592592592592594E-2</v>
      </c>
      <c r="K205" s="1">
        <v>2.2800925925925929E-2</v>
      </c>
      <c r="L205" s="1">
        <f>SUM(Table1[[#This Row],[T1]],Table1[[#This Row],[16 км]])</f>
        <v>6.0393518518518527E-2</v>
      </c>
      <c r="M205" s="1">
        <v>2.5995370370370367E-2</v>
      </c>
      <c r="N205" s="1">
        <f>SUM(Table1[[#This Row],[T1]],Table1[[#This Row],[18,5 км]])</f>
        <v>6.3587962962962957E-2</v>
      </c>
      <c r="O205" s="1">
        <v>3.1527777777777773E-2</v>
      </c>
      <c r="P205" s="1">
        <f>SUM(Table1[[#This Row],[T1]],Table1[[#This Row],[22,7 км]])</f>
        <v>6.912037037037036E-2</v>
      </c>
      <c r="Q205" s="1">
        <v>5.4282407407407411E-2</v>
      </c>
      <c r="R205" s="1">
        <f>SUM(Table1[[#This Row],[T1]],Table1[[#This Row],[38,7 км]])</f>
        <v>9.1875000000000012E-2</v>
      </c>
      <c r="S205" s="1">
        <v>5.7256944444444437E-2</v>
      </c>
      <c r="T205" s="1">
        <f>SUM(Table1[[#This Row],[T1]],Table1[[#This Row],[41,2 км]])</f>
        <v>9.4849537037037024E-2</v>
      </c>
      <c r="U205" s="1">
        <v>6.2800925925925927E-2</v>
      </c>
      <c r="V205" s="1">
        <f>SUM(Table1[[#This Row],[T1]],Table1[[#This Row],[45,4 км]])</f>
        <v>0.10039351851851852</v>
      </c>
      <c r="W205" s="1">
        <v>6.6388888888888886E-2</v>
      </c>
      <c r="X205" s="1">
        <f>SUM(Table1[[#This Row],[T1]],Table1[[#This Row],[48,2 км]])</f>
        <v>0.10398148148148148</v>
      </c>
      <c r="Y205" s="1">
        <v>7.2939814814814818E-2</v>
      </c>
      <c r="Z205" s="1">
        <f>SUM(Table1[[#This Row],[T1]],Table1[[#This Row],[52,2 км]])</f>
        <v>0.11053240740740741</v>
      </c>
      <c r="AA205" s="1">
        <v>8.7511574074074075E-2</v>
      </c>
      <c r="AB205" s="1">
        <f>SUM(Table1[[#This Row],[T1]],Table1[[#This Row],[61,4 км]])</f>
        <v>0.12510416666666668</v>
      </c>
      <c r="AC205" s="1">
        <v>9.0891203703703696E-2</v>
      </c>
      <c r="AD205" s="1">
        <f>SUM(Table1[[#This Row],[T1]],Table1[[#This Row],[63,9 км]])</f>
        <v>0.1284837962962963</v>
      </c>
      <c r="AE205" s="1">
        <v>9.6990740740740752E-2</v>
      </c>
      <c r="AF205" s="1">
        <f>SUM(Table1[[#This Row],[T1]],Table1[[#This Row],[68,1 км]])</f>
        <v>0.13458333333333333</v>
      </c>
      <c r="AG205" s="1">
        <v>0.10071759259259259</v>
      </c>
      <c r="AH205" s="1">
        <f>SUM(Table1[[#This Row],[T1]],Table1[[#This Row],[70,9 км]])</f>
        <v>0.13831018518518517</v>
      </c>
      <c r="AI205" s="1">
        <v>0.10640046296296296</v>
      </c>
      <c r="AJ205" s="1">
        <f>SUM(Table1[[#This Row],[T1]],Table1[[#This Row],[74,9 км]])</f>
        <v>0.14399305555555555</v>
      </c>
      <c r="AK205" s="1">
        <v>0.12159722222222223</v>
      </c>
      <c r="AL205" s="1">
        <f>SUM(Table1[[#This Row],[T1]],Table1[[#This Row],[84,1 км]])</f>
        <v>0.15918981481481481</v>
      </c>
      <c r="AM205" s="1">
        <v>0.12511574074074075</v>
      </c>
      <c r="AN205" s="1">
        <f>SUM(Table1[[#This Row],[T1]],Table1[[#This Row],[86,6 км]])</f>
        <v>0.16270833333333334</v>
      </c>
      <c r="AO205" s="1">
        <v>0.12971064814814814</v>
      </c>
      <c r="AP205" s="1">
        <f>SUM(Table1[[#This Row],[T1]],Table1[[#This Row],[90 км]])</f>
        <v>0.16730324074074074</v>
      </c>
      <c r="AQ205" s="1">
        <v>0.16729166666666664</v>
      </c>
      <c r="AR205" s="1">
        <v>0.1708912037037037</v>
      </c>
      <c r="AS205" s="1">
        <v>7.6388888888888886E-3</v>
      </c>
      <c r="AT205" s="1">
        <f>SUM(Table1[[#This Row],[T2]],Table1[[#This Row],[1 км]])</f>
        <v>0.17853009259259259</v>
      </c>
      <c r="AU205" s="1">
        <v>2.0277777777777777E-2</v>
      </c>
      <c r="AV205" s="1">
        <f>SUM(Table1[[#This Row],[T2]],Table1[[#This Row],[3,5 км]])</f>
        <v>0.19116898148148148</v>
      </c>
      <c r="AW205" s="1">
        <v>2.9236111111111112E-2</v>
      </c>
      <c r="AX205" s="1">
        <f>SUM(Table1[[#This Row],[T2]],Table1[[#This Row],[6 км]])</f>
        <v>0.2001273148148148</v>
      </c>
      <c r="AY205" s="1">
        <v>3.8935185185185191E-2</v>
      </c>
      <c r="AZ205" s="1">
        <f>SUM(Table1[[#This Row],[T2]],Table1[[#This Row],[8,5 км]])</f>
        <v>0.20982638888888888</v>
      </c>
      <c r="BA205" s="1">
        <v>4.5914351851851852E-2</v>
      </c>
      <c r="BB205" s="1">
        <f>SUM(Table1[[#This Row],[T2]],Table1[[#This Row],[10,5 км]])</f>
        <v>0.21680555555555556</v>
      </c>
      <c r="BC205" s="1">
        <v>5.0891203703703702E-2</v>
      </c>
      <c r="BD205" s="1">
        <f>SUM(Table1[[#This Row],[T2]],Table1[[#This Row],[11,5 км]])</f>
        <v>0.2217824074074074</v>
      </c>
      <c r="BE205" s="1">
        <v>6.2291666666666669E-2</v>
      </c>
      <c r="BF205" s="1">
        <f>SUM(Table1[[#This Row],[T2]],Table1[[#This Row],[14 км]])</f>
        <v>0.23318287037037036</v>
      </c>
      <c r="BG205" s="1">
        <v>7.0370370370370375E-2</v>
      </c>
      <c r="BH205" s="1">
        <f>SUM(Table1[[#This Row],[T2]],Table1[[#This Row],[16,5 км]])</f>
        <v>0.24126157407407406</v>
      </c>
      <c r="BI205" s="1">
        <v>7.8796296296296295E-2</v>
      </c>
      <c r="BJ205" s="1">
        <f>SUM(Table1[[#This Row],[T2]],Table1[[#This Row],[19 км]])</f>
        <v>0.24968750000000001</v>
      </c>
      <c r="BK205" s="1">
        <v>8.443287037037038E-2</v>
      </c>
      <c r="BL205" s="1">
        <f>SUM(Table1[[#This Row],[T2]],Table1[[#This Row],[Финиш]])</f>
        <v>0.25532407407407409</v>
      </c>
      <c r="BM205" s="1">
        <v>0.25532407407407409</v>
      </c>
      <c r="BN205" s="1">
        <v>0</v>
      </c>
      <c r="BO205" s="1">
        <f>Table1[[#This Row],[Плавание]]-Table1[[#Totals],[Плавание]]</f>
        <v>1.4942129629629628E-2</v>
      </c>
      <c r="BP205" s="1">
        <f>Table1[[#This Row],[T1]]-Table1[[#Totals],[T1]]</f>
        <v>1.8935185185185187E-2</v>
      </c>
      <c r="BQ205" s="1">
        <f>Table1[[#This Row],[16 км_]]-Table1[[#Totals],[16 км_]]</f>
        <v>2.4826388888888898E-2</v>
      </c>
      <c r="BR205" s="1">
        <f>Table1[[#This Row],[18,5 км_]]-Table1[[#Totals],[18,5 км_]]</f>
        <v>2.5671296296296289E-2</v>
      </c>
      <c r="BS205" s="1">
        <f>Table1[[#This Row],[22,7 км_]]-Table1[[#Totals],[22,7 км_]]</f>
        <v>2.708333333333332E-2</v>
      </c>
      <c r="BT205" s="1">
        <f>Table1[[#This Row],[38,7 км_]]-Table1[[#Totals],[38,7 км_]]</f>
        <v>3.3287037037037046E-2</v>
      </c>
      <c r="BU205" s="1">
        <f>Table1[[#This Row],[41,2 км_]]-Table1[[#Totals],[41,2 км_]]</f>
        <v>3.3900462962962952E-2</v>
      </c>
      <c r="BV205" s="1">
        <f>Table1[[#This Row],[45,4 км_]]-Table1[[#Totals],[45,4 км_]]</f>
        <v>3.5231481481481489E-2</v>
      </c>
      <c r="BW205" s="1">
        <f>Table1[[#This Row],[48,2 км_]]-Table1[[#Totals],[48,2 км_]]</f>
        <v>3.6134259259259255E-2</v>
      </c>
      <c r="BX205" s="1">
        <f>Table1[[#This Row],[52,2 км_]]-Table1[[#Totals],[52,2 км_]]</f>
        <v>3.8715277777777779E-2</v>
      </c>
      <c r="BY205" s="1">
        <f>Table1[[#This Row],[61,4 км_]]-Table1[[#Totals],[61,4 км_]]</f>
        <v>4.3333333333333335E-2</v>
      </c>
      <c r="BZ205" s="1">
        <f>Table1[[#This Row],[63,9 км_]]-Table1[[#Totals],[63,9 км_]]</f>
        <v>4.4317129629629637E-2</v>
      </c>
      <c r="CA205" s="1">
        <f>Table1[[#This Row],[68,1 км_]]-Table1[[#Totals],[68,1 км_]]</f>
        <v>4.5995370370370381E-2</v>
      </c>
      <c r="CB205" s="1">
        <f>Table1[[#This Row],[70,9 км_]]-Table1[[#Totals],[70,9 км_]]</f>
        <v>4.6840277777777772E-2</v>
      </c>
      <c r="CC205" s="1">
        <f>Table1[[#This Row],[74,9 км_]]-Table1[[#Totals],[74,9 км_]]</f>
        <v>4.8287037037037045E-2</v>
      </c>
      <c r="CD205" s="1">
        <f>Table1[[#This Row],[84,1 км_]]-Table1[[#Totals],[84,1 км_]]</f>
        <v>5.2870370370370373E-2</v>
      </c>
      <c r="CE205" s="1">
        <f>Table1[[#This Row],[86,6 км_]]-Table1[[#Totals],[86,6 км_]]</f>
        <v>5.4062500000000013E-2</v>
      </c>
      <c r="CF205" s="1">
        <f>Table1[[#This Row],[90 км_]]-Table1[[#Totals],[90 км_]]</f>
        <v>5.5949074074074068E-2</v>
      </c>
      <c r="CG205" s="1">
        <f>Table1[[#This Row],[T2]]-Table1[[#Totals],[T2]]</f>
        <v>5.8344907407407401E-2</v>
      </c>
      <c r="CH205" s="1">
        <f>Table1[[#This Row],[1 км_]]-Table1[[#Totals],[1 км_]]</f>
        <v>6.267361111111111E-2</v>
      </c>
      <c r="CI205" s="1">
        <f>Table1[[#This Row],[3,5 км_]]-Table1[[#Totals],[3,5 км_]]</f>
        <v>6.7696759259259262E-2</v>
      </c>
      <c r="CJ205" s="1">
        <f>Table1[[#This Row],[6 км_]]-Table1[[#Totals],[6 км_]]</f>
        <v>7.1412037037037024E-2</v>
      </c>
      <c r="CK205" s="1">
        <f>Table1[[#This Row],[8,5 км_]]-Table1[[#Totals],[8,5 км_]]</f>
        <v>7.541666666666666E-2</v>
      </c>
      <c r="CL205" s="1">
        <f>Table1[[#This Row],[10,5 км_]]-Table1[[#Totals],[10,5 км_]]</f>
        <v>7.8425925925925927E-2</v>
      </c>
      <c r="CM205" s="1">
        <f>Table1[[#This Row],[11,5 км_]]-Table1[[#Totals],[11,5 км_]]</f>
        <v>8.0011574074074054E-2</v>
      </c>
      <c r="CN205" s="1">
        <f>Table1[[#This Row],[14 км_]]-Table1[[#Totals],[14 км_]]</f>
        <v>8.3703703703703697E-2</v>
      </c>
      <c r="CO205" s="1">
        <f>Table1[[#This Row],[16,5 км_]]-Table1[[#Totals],[16,5 км_]]</f>
        <v>8.626157407407406E-2</v>
      </c>
      <c r="CP205" s="1">
        <f>Table1[[#This Row],[19 км_]]-Table1[[#Totals],[19 км_]]</f>
        <v>8.8692129629629635E-2</v>
      </c>
      <c r="CQ205" s="1">
        <f>Table1[[#This Row],[21,1 км_]]-Table1[[#Totals],[21,1 км_]]</f>
        <v>8.998842592592593E-2</v>
      </c>
    </row>
    <row r="206" spans="1:95" x14ac:dyDescent="0.2">
      <c r="A206">
        <v>205</v>
      </c>
      <c r="B206">
        <v>35</v>
      </c>
      <c r="C206" t="s">
        <v>349</v>
      </c>
      <c r="D206" t="s">
        <v>77</v>
      </c>
      <c r="E206">
        <v>49</v>
      </c>
      <c r="F206" t="s">
        <v>46</v>
      </c>
      <c r="G206" t="s">
        <v>350</v>
      </c>
      <c r="H206" t="s">
        <v>103</v>
      </c>
      <c r="I206" s="1">
        <v>2.9421296296296296E-2</v>
      </c>
      <c r="J206" s="1">
        <v>3.1979166666666663E-2</v>
      </c>
      <c r="K206" s="1">
        <v>2.2013888888888888E-2</v>
      </c>
      <c r="L206" s="1">
        <f>SUM(Table1[[#This Row],[T1]],Table1[[#This Row],[16 км]])</f>
        <v>5.3993055555555551E-2</v>
      </c>
      <c r="M206" s="1">
        <v>2.4976851851851851E-2</v>
      </c>
      <c r="N206" s="1">
        <f>SUM(Table1[[#This Row],[T1]],Table1[[#This Row],[18,5 км]])</f>
        <v>5.6956018518518517E-2</v>
      </c>
      <c r="O206" s="1">
        <v>3.0474537037037036E-2</v>
      </c>
      <c r="P206" s="1">
        <f>SUM(Table1[[#This Row],[T1]],Table1[[#This Row],[22,7 км]])</f>
        <v>6.2453703703703699E-2</v>
      </c>
      <c r="Q206" s="1">
        <v>5.2418981481481476E-2</v>
      </c>
      <c r="R206" s="1">
        <f>SUM(Table1[[#This Row],[T1]],Table1[[#This Row],[38,7 км]])</f>
        <v>8.4398148148148139E-2</v>
      </c>
      <c r="S206" s="1">
        <v>5.5347222222222221E-2</v>
      </c>
      <c r="T206" s="1">
        <f>SUM(Table1[[#This Row],[T1]],Table1[[#This Row],[41,2 км]])</f>
        <v>8.7326388888888884E-2</v>
      </c>
      <c r="U206" s="1">
        <v>6.1111111111111116E-2</v>
      </c>
      <c r="V206" s="1">
        <f>SUM(Table1[[#This Row],[T1]],Table1[[#This Row],[45,4 км]])</f>
        <v>9.3090277777777786E-2</v>
      </c>
      <c r="W206" s="1">
        <v>6.4814814814814811E-2</v>
      </c>
      <c r="X206" s="1">
        <f>SUM(Table1[[#This Row],[T1]],Table1[[#This Row],[48,2 км]])</f>
        <v>9.6793981481481467E-2</v>
      </c>
      <c r="Y206" s="1">
        <v>7.0300925925925919E-2</v>
      </c>
      <c r="Z206" s="1">
        <f>SUM(Table1[[#This Row],[T1]],Table1[[#This Row],[52,2 км]])</f>
        <v>0.10228009259259258</v>
      </c>
      <c r="AA206" s="1">
        <v>8.4675925925925932E-2</v>
      </c>
      <c r="AB206" s="1">
        <f>SUM(Table1[[#This Row],[T1]],Table1[[#This Row],[61,4 км]])</f>
        <v>0.1166550925925926</v>
      </c>
      <c r="AC206" s="1">
        <v>8.7881944444444457E-2</v>
      </c>
      <c r="AD206" s="1">
        <f>SUM(Table1[[#This Row],[T1]],Table1[[#This Row],[63,9 км]])</f>
        <v>0.11986111111111111</v>
      </c>
      <c r="AE206" s="1">
        <v>9.3888888888888897E-2</v>
      </c>
      <c r="AF206" s="1">
        <f>SUM(Table1[[#This Row],[T1]],Table1[[#This Row],[68,1 км]])</f>
        <v>0.12586805555555555</v>
      </c>
      <c r="AG206" s="1">
        <v>9.7812500000000011E-2</v>
      </c>
      <c r="AH206" s="1">
        <f>SUM(Table1[[#This Row],[T1]],Table1[[#This Row],[70,9 км]])</f>
        <v>0.12979166666666667</v>
      </c>
      <c r="AI206" s="1">
        <v>0.10531249999999999</v>
      </c>
      <c r="AJ206" s="1">
        <f>SUM(Table1[[#This Row],[T1]],Table1[[#This Row],[74,9 км]])</f>
        <v>0.13729166666666665</v>
      </c>
      <c r="AK206" s="1">
        <v>0.11983796296296297</v>
      </c>
      <c r="AL206" s="1">
        <f>SUM(Table1[[#This Row],[T1]],Table1[[#This Row],[84,1 км]])</f>
        <v>0.15181712962962962</v>
      </c>
      <c r="AM206" s="1">
        <v>0.12320601851851852</v>
      </c>
      <c r="AN206" s="1">
        <f>SUM(Table1[[#This Row],[T1]],Table1[[#This Row],[86,6 км]])</f>
        <v>0.15518518518518518</v>
      </c>
      <c r="AO206" s="1">
        <v>0.12721064814814814</v>
      </c>
      <c r="AP206" s="1">
        <f>SUM(Table1[[#This Row],[T1]],Table1[[#This Row],[90 км]])</f>
        <v>0.15918981481481481</v>
      </c>
      <c r="AQ206" s="1">
        <v>0.15917824074074075</v>
      </c>
      <c r="AR206" s="1">
        <v>0.16150462962962964</v>
      </c>
      <c r="AS206" s="1">
        <v>5.7870370370370376E-3</v>
      </c>
      <c r="AT206" s="1">
        <f>SUM(Table1[[#This Row],[T2]],Table1[[#This Row],[1 км]])</f>
        <v>0.16729166666666667</v>
      </c>
      <c r="AU206" s="1">
        <v>1.9004629629629632E-2</v>
      </c>
      <c r="AV206" s="1">
        <f>SUM(Table1[[#This Row],[T2]],Table1[[#This Row],[3,5 км]])</f>
        <v>0.18050925925925926</v>
      </c>
      <c r="AW206" s="1">
        <v>2.8599537037037034E-2</v>
      </c>
      <c r="AX206" s="1">
        <f>SUM(Table1[[#This Row],[T2]],Table1[[#This Row],[6 км]])</f>
        <v>0.19010416666666669</v>
      </c>
      <c r="AY206" s="1">
        <v>3.8715277777777779E-2</v>
      </c>
      <c r="AZ206" s="1">
        <f>SUM(Table1[[#This Row],[T2]],Table1[[#This Row],[8,5 км]])</f>
        <v>0.20021990740740742</v>
      </c>
      <c r="BA206" s="1">
        <v>4.5671296296296293E-2</v>
      </c>
      <c r="BB206" s="1">
        <f>SUM(Table1[[#This Row],[T2]],Table1[[#This Row],[10,5 км]])</f>
        <v>0.20717592592592593</v>
      </c>
      <c r="BC206" s="1">
        <v>5.168981481481482E-2</v>
      </c>
      <c r="BD206" s="1">
        <f>SUM(Table1[[#This Row],[T2]],Table1[[#This Row],[11,5 км]])</f>
        <v>0.21319444444444446</v>
      </c>
      <c r="BE206" s="1">
        <v>6.5636574074074069E-2</v>
      </c>
      <c r="BF206" s="1">
        <f>SUM(Table1[[#This Row],[T2]],Table1[[#This Row],[14 км]])</f>
        <v>0.22714120370370372</v>
      </c>
      <c r="BG206" s="1">
        <v>7.5729166666666667E-2</v>
      </c>
      <c r="BH206" s="1">
        <f>SUM(Table1[[#This Row],[T2]],Table1[[#This Row],[16,5 км]])</f>
        <v>0.23723379629629632</v>
      </c>
      <c r="BI206" s="1">
        <v>8.671296296296295E-2</v>
      </c>
      <c r="BJ206" s="1">
        <f>SUM(Table1[[#This Row],[T2]],Table1[[#This Row],[19 км]])</f>
        <v>0.24821759259259257</v>
      </c>
      <c r="BK206" s="1">
        <v>9.4062499999999993E-2</v>
      </c>
      <c r="BL206" s="1">
        <f>SUM(Table1[[#This Row],[T2]],Table1[[#This Row],[Финиш]])</f>
        <v>0.25556712962962963</v>
      </c>
      <c r="BM206" s="1">
        <v>0.25556712962962963</v>
      </c>
      <c r="BN206" s="1">
        <v>0</v>
      </c>
      <c r="BO206" s="1">
        <f>Table1[[#This Row],[Плавание]]-Table1[[#Totals],[Плавание]]</f>
        <v>1.1817129629629629E-2</v>
      </c>
      <c r="BP206" s="1">
        <f>Table1[[#This Row],[T1]]-Table1[[#Totals],[T1]]</f>
        <v>1.3321759259259255E-2</v>
      </c>
      <c r="BQ206" s="1">
        <f>Table1[[#This Row],[16 км_]]-Table1[[#Totals],[16 км_]]</f>
        <v>1.8425925925925922E-2</v>
      </c>
      <c r="BR206" s="1">
        <f>Table1[[#This Row],[18,5 км_]]-Table1[[#Totals],[18,5 км_]]</f>
        <v>1.9039351851851849E-2</v>
      </c>
      <c r="BS206" s="1">
        <f>Table1[[#This Row],[22,7 км_]]-Table1[[#Totals],[22,7 км_]]</f>
        <v>2.0416666666666659E-2</v>
      </c>
      <c r="BT206" s="1">
        <f>Table1[[#This Row],[38,7 км_]]-Table1[[#Totals],[38,7 км_]]</f>
        <v>2.5810185185185172E-2</v>
      </c>
      <c r="BU206" s="1">
        <f>Table1[[#This Row],[41,2 км_]]-Table1[[#Totals],[41,2 км_]]</f>
        <v>2.6377314814814812E-2</v>
      </c>
      <c r="BV206" s="1">
        <f>Table1[[#This Row],[45,4 км_]]-Table1[[#Totals],[45,4 км_]]</f>
        <v>2.7928240740740753E-2</v>
      </c>
      <c r="BW206" s="1">
        <f>Table1[[#This Row],[48,2 км_]]-Table1[[#Totals],[48,2 км_]]</f>
        <v>2.8946759259259242E-2</v>
      </c>
      <c r="BX206" s="1">
        <f>Table1[[#This Row],[52,2 км_]]-Table1[[#Totals],[52,2 км_]]</f>
        <v>3.0462962962962942E-2</v>
      </c>
      <c r="BY206" s="1">
        <f>Table1[[#This Row],[61,4 км_]]-Table1[[#Totals],[61,4 км_]]</f>
        <v>3.4884259259259254E-2</v>
      </c>
      <c r="BZ206" s="1">
        <f>Table1[[#This Row],[63,9 км_]]-Table1[[#Totals],[63,9 км_]]</f>
        <v>3.5694444444444445E-2</v>
      </c>
      <c r="CA206" s="1">
        <f>Table1[[#This Row],[68,1 км_]]-Table1[[#Totals],[68,1 км_]]</f>
        <v>3.7280092592592601E-2</v>
      </c>
      <c r="CB206" s="1">
        <f>Table1[[#This Row],[70,9 км_]]-Table1[[#Totals],[70,9 км_]]</f>
        <v>3.8321759259259264E-2</v>
      </c>
      <c r="CC206" s="1">
        <f>Table1[[#This Row],[74,9 км_]]-Table1[[#Totals],[74,9 км_]]</f>
        <v>4.1585648148148135E-2</v>
      </c>
      <c r="CD206" s="1">
        <f>Table1[[#This Row],[84,1 км_]]-Table1[[#Totals],[84,1 км_]]</f>
        <v>4.5497685185185183E-2</v>
      </c>
      <c r="CE206" s="1">
        <f>Table1[[#This Row],[86,6 км_]]-Table1[[#Totals],[86,6 км_]]</f>
        <v>4.6539351851851846E-2</v>
      </c>
      <c r="CF206" s="1">
        <f>Table1[[#This Row],[90 км_]]-Table1[[#Totals],[90 км_]]</f>
        <v>4.7835648148148141E-2</v>
      </c>
      <c r="CG206" s="1">
        <f>Table1[[#This Row],[T2]]-Table1[[#Totals],[T2]]</f>
        <v>4.895833333333334E-2</v>
      </c>
      <c r="CH206" s="1">
        <f>Table1[[#This Row],[1 км_]]-Table1[[#Totals],[1 км_]]</f>
        <v>5.1435185185185195E-2</v>
      </c>
      <c r="CI206" s="1">
        <f>Table1[[#This Row],[3,5 км_]]-Table1[[#Totals],[3,5 км_]]</f>
        <v>5.7037037037037039E-2</v>
      </c>
      <c r="CJ206" s="1">
        <f>Table1[[#This Row],[6 км_]]-Table1[[#Totals],[6 км_]]</f>
        <v>6.1388888888888909E-2</v>
      </c>
      <c r="CK206" s="1">
        <f>Table1[[#This Row],[8,5 км_]]-Table1[[#Totals],[8,5 км_]]</f>
        <v>6.5810185185185194E-2</v>
      </c>
      <c r="CL206" s="1">
        <f>Table1[[#This Row],[10,5 км_]]-Table1[[#Totals],[10,5 км_]]</f>
        <v>6.87962962962963E-2</v>
      </c>
      <c r="CM206" s="1">
        <f>Table1[[#This Row],[11,5 км_]]-Table1[[#Totals],[11,5 км_]]</f>
        <v>7.1423611111111118E-2</v>
      </c>
      <c r="CN206" s="1">
        <f>Table1[[#This Row],[14 км_]]-Table1[[#Totals],[14 км_]]</f>
        <v>7.7662037037037057E-2</v>
      </c>
      <c r="CO206" s="1">
        <f>Table1[[#This Row],[16,5 км_]]-Table1[[#Totals],[16,5 км_]]</f>
        <v>8.2233796296296319E-2</v>
      </c>
      <c r="CP206" s="1">
        <f>Table1[[#This Row],[19 км_]]-Table1[[#Totals],[19 км_]]</f>
        <v>8.7222222222222201E-2</v>
      </c>
      <c r="CQ206" s="1">
        <f>Table1[[#This Row],[21,1 км_]]-Table1[[#Totals],[21,1 км_]]</f>
        <v>9.0231481481481468E-2</v>
      </c>
    </row>
    <row r="207" spans="1:95" x14ac:dyDescent="0.2">
      <c r="A207">
        <v>206</v>
      </c>
      <c r="B207">
        <v>197</v>
      </c>
      <c r="C207" t="s">
        <v>351</v>
      </c>
      <c r="D207" t="s">
        <v>102</v>
      </c>
      <c r="E207">
        <v>40</v>
      </c>
      <c r="F207" t="s">
        <v>46</v>
      </c>
      <c r="H207" t="s">
        <v>54</v>
      </c>
      <c r="I207" s="1">
        <v>2.8518518518518523E-2</v>
      </c>
      <c r="J207" s="1">
        <v>3.4270833333333334E-2</v>
      </c>
      <c r="K207" s="1">
        <v>2.326388888888889E-2</v>
      </c>
      <c r="L207" s="1">
        <f>SUM(Table1[[#This Row],[T1]],Table1[[#This Row],[16 км]])</f>
        <v>5.7534722222222223E-2</v>
      </c>
      <c r="M207" s="1">
        <v>2.6678240740740738E-2</v>
      </c>
      <c r="N207" s="1">
        <f>SUM(Table1[[#This Row],[T1]],Table1[[#This Row],[18,5 км]])</f>
        <v>6.0949074074074072E-2</v>
      </c>
      <c r="O207" s="1">
        <v>3.2349537037037038E-2</v>
      </c>
      <c r="P207" s="1">
        <f>SUM(Table1[[#This Row],[T1]],Table1[[#This Row],[22,7 км]])</f>
        <v>6.6620370370370371E-2</v>
      </c>
      <c r="Q207" s="1">
        <v>5.6435185185185179E-2</v>
      </c>
      <c r="R207" s="1">
        <f>SUM(Table1[[#This Row],[T1]],Table1[[#This Row],[38,7 км]])</f>
        <v>9.0706018518518505E-2</v>
      </c>
      <c r="S207" s="1">
        <v>5.9444444444444446E-2</v>
      </c>
      <c r="T207" s="1">
        <f>SUM(Table1[[#This Row],[T1]],Table1[[#This Row],[41,2 км]])</f>
        <v>9.3715277777777772E-2</v>
      </c>
      <c r="U207" s="1">
        <v>6.5243055555555554E-2</v>
      </c>
      <c r="V207" s="1">
        <f>SUM(Table1[[#This Row],[T1]],Table1[[#This Row],[45,4 км]])</f>
        <v>9.9513888888888888E-2</v>
      </c>
      <c r="W207" s="1">
        <v>6.9108796296296293E-2</v>
      </c>
      <c r="X207" s="1">
        <f>SUM(Table1[[#This Row],[T1]],Table1[[#This Row],[48,2 км]])</f>
        <v>0.10337962962962963</v>
      </c>
      <c r="Y207" s="1">
        <v>7.480324074074074E-2</v>
      </c>
      <c r="Z207" s="1">
        <f>SUM(Table1[[#This Row],[T1]],Table1[[#This Row],[52,2 км]])</f>
        <v>0.10907407407407407</v>
      </c>
      <c r="AA207" s="1">
        <v>8.997685185185185E-2</v>
      </c>
      <c r="AB207" s="1">
        <f>SUM(Table1[[#This Row],[T1]],Table1[[#This Row],[61,4 км]])</f>
        <v>0.12424768518518518</v>
      </c>
      <c r="AC207" s="1">
        <v>9.3263888888888882E-2</v>
      </c>
      <c r="AD207" s="1">
        <f>SUM(Table1[[#This Row],[T1]],Table1[[#This Row],[63,9 км]])</f>
        <v>0.12753472222222223</v>
      </c>
      <c r="AE207" s="1">
        <v>9.9212962962962961E-2</v>
      </c>
      <c r="AF207" s="1">
        <f>SUM(Table1[[#This Row],[T1]],Table1[[#This Row],[68,1 км]])</f>
        <v>0.13348379629629631</v>
      </c>
      <c r="AG207" s="1">
        <v>0.10325231481481482</v>
      </c>
      <c r="AH207" s="1">
        <f>SUM(Table1[[#This Row],[T1]],Table1[[#This Row],[70,9 км]])</f>
        <v>0.13752314814814814</v>
      </c>
      <c r="AI207" s="1">
        <v>0.10898148148148147</v>
      </c>
      <c r="AJ207" s="1">
        <f>SUM(Table1[[#This Row],[T1]],Table1[[#This Row],[74,9 км]])</f>
        <v>0.14325231481481482</v>
      </c>
      <c r="AK207" s="1">
        <v>0.12445601851851852</v>
      </c>
      <c r="AL207" s="1">
        <f>SUM(Table1[[#This Row],[T1]],Table1[[#This Row],[84,1 км]])</f>
        <v>0.15872685185185187</v>
      </c>
      <c r="AM207" s="1">
        <v>0.12804398148148147</v>
      </c>
      <c r="AN207" s="1">
        <f>SUM(Table1[[#This Row],[T1]],Table1[[#This Row],[86,6 км]])</f>
        <v>0.1623148148148148</v>
      </c>
      <c r="AO207" s="1">
        <v>0.13230324074074074</v>
      </c>
      <c r="AP207" s="1">
        <f>SUM(Table1[[#This Row],[T1]],Table1[[#This Row],[90 км]])</f>
        <v>0.16657407407407407</v>
      </c>
      <c r="AQ207" s="1">
        <v>0.16657407407407407</v>
      </c>
      <c r="AR207" s="1">
        <v>0.16885416666666667</v>
      </c>
      <c r="AS207" s="1">
        <v>4.9189814814814816E-3</v>
      </c>
      <c r="AT207" s="1">
        <f>SUM(Table1[[#This Row],[T2]],Table1[[#This Row],[1 км]])</f>
        <v>0.17377314814814815</v>
      </c>
      <c r="AU207" s="1">
        <v>1.7384259259259262E-2</v>
      </c>
      <c r="AV207" s="1">
        <f>SUM(Table1[[#This Row],[T2]],Table1[[#This Row],[3,5 км]])</f>
        <v>0.18623842592592593</v>
      </c>
      <c r="AW207" s="1">
        <v>2.642361111111111E-2</v>
      </c>
      <c r="AX207" s="1">
        <f>SUM(Table1[[#This Row],[T2]],Table1[[#This Row],[6 км]])</f>
        <v>0.19527777777777777</v>
      </c>
      <c r="AY207" s="1">
        <v>3.5567129629629629E-2</v>
      </c>
      <c r="AZ207" s="1">
        <f>SUM(Table1[[#This Row],[T2]],Table1[[#This Row],[8,5 км]])</f>
        <v>0.2044212962962963</v>
      </c>
      <c r="BA207" s="1">
        <v>4.3217592592592592E-2</v>
      </c>
      <c r="BB207" s="1">
        <f>SUM(Table1[[#This Row],[T2]],Table1[[#This Row],[10,5 км]])</f>
        <v>0.21207175925925925</v>
      </c>
      <c r="BC207" s="1">
        <v>4.8715277777777781E-2</v>
      </c>
      <c r="BD207" s="1">
        <f>SUM(Table1[[#This Row],[T2]],Table1[[#This Row],[11,5 км]])</f>
        <v>0.21756944444444445</v>
      </c>
      <c r="BE207" s="1">
        <v>6.1712962962962963E-2</v>
      </c>
      <c r="BF207" s="1">
        <f>SUM(Table1[[#This Row],[T2]],Table1[[#This Row],[14 км]])</f>
        <v>0.23056712962962964</v>
      </c>
      <c r="BG207" s="1">
        <v>7.1006944444444442E-2</v>
      </c>
      <c r="BH207" s="1">
        <f>SUM(Table1[[#This Row],[T2]],Table1[[#This Row],[16,5 км]])</f>
        <v>0.23986111111111111</v>
      </c>
      <c r="BI207" s="1">
        <v>8.0787037037037032E-2</v>
      </c>
      <c r="BJ207" s="1">
        <f>SUM(Table1[[#This Row],[T2]],Table1[[#This Row],[19 км]])</f>
        <v>0.24964120370370368</v>
      </c>
      <c r="BK207" s="1">
        <v>8.6990740740740743E-2</v>
      </c>
      <c r="BL207" s="1">
        <f>SUM(Table1[[#This Row],[T2]],Table1[[#This Row],[Финиш]])</f>
        <v>0.2558449074074074</v>
      </c>
      <c r="BM207" s="1">
        <v>0.2558449074074074</v>
      </c>
      <c r="BN207" s="1">
        <v>0</v>
      </c>
      <c r="BO207" s="1">
        <f>Table1[[#This Row],[Плавание]]-Table1[[#Totals],[Плавание]]</f>
        <v>1.0914351851851856E-2</v>
      </c>
      <c r="BP207" s="1">
        <f>Table1[[#This Row],[T1]]-Table1[[#Totals],[T1]]</f>
        <v>1.5613425925925926E-2</v>
      </c>
      <c r="BQ207" s="1">
        <f>Table1[[#This Row],[16 км_]]-Table1[[#Totals],[16 км_]]</f>
        <v>2.1967592592592594E-2</v>
      </c>
      <c r="BR207" s="1">
        <f>Table1[[#This Row],[18,5 км_]]-Table1[[#Totals],[18,5 км_]]</f>
        <v>2.3032407407407404E-2</v>
      </c>
      <c r="BS207" s="1">
        <f>Table1[[#This Row],[22,7 км_]]-Table1[[#Totals],[22,7 км_]]</f>
        <v>2.4583333333333332E-2</v>
      </c>
      <c r="BT207" s="1">
        <f>Table1[[#This Row],[38,7 км_]]-Table1[[#Totals],[38,7 км_]]</f>
        <v>3.2118055555555539E-2</v>
      </c>
      <c r="BU207" s="1">
        <f>Table1[[#This Row],[41,2 км_]]-Table1[[#Totals],[41,2 км_]]</f>
        <v>3.27662037037037E-2</v>
      </c>
      <c r="BV207" s="1">
        <f>Table1[[#This Row],[45,4 км_]]-Table1[[#Totals],[45,4 км_]]</f>
        <v>3.4351851851851856E-2</v>
      </c>
      <c r="BW207" s="1">
        <f>Table1[[#This Row],[48,2 км_]]-Table1[[#Totals],[48,2 км_]]</f>
        <v>3.5532407407407401E-2</v>
      </c>
      <c r="BX207" s="1">
        <f>Table1[[#This Row],[52,2 км_]]-Table1[[#Totals],[52,2 км_]]</f>
        <v>3.725694444444444E-2</v>
      </c>
      <c r="BY207" s="1">
        <f>Table1[[#This Row],[61,4 км_]]-Table1[[#Totals],[61,4 км_]]</f>
        <v>4.2476851851851835E-2</v>
      </c>
      <c r="BZ207" s="1">
        <f>Table1[[#This Row],[63,9 км_]]-Table1[[#Totals],[63,9 км_]]</f>
        <v>4.3368055555555562E-2</v>
      </c>
      <c r="CA207" s="1">
        <f>Table1[[#This Row],[68,1 км_]]-Table1[[#Totals],[68,1 км_]]</f>
        <v>4.4895833333333357E-2</v>
      </c>
      <c r="CB207" s="1">
        <f>Table1[[#This Row],[70,9 км_]]-Table1[[#Totals],[70,9 км_]]</f>
        <v>4.6053240740740742E-2</v>
      </c>
      <c r="CC207" s="1">
        <f>Table1[[#This Row],[74,9 км_]]-Table1[[#Totals],[74,9 км_]]</f>
        <v>4.7546296296296309E-2</v>
      </c>
      <c r="CD207" s="1">
        <f>Table1[[#This Row],[84,1 км_]]-Table1[[#Totals],[84,1 км_]]</f>
        <v>5.240740740740743E-2</v>
      </c>
      <c r="CE207" s="1">
        <f>Table1[[#This Row],[86,6 км_]]-Table1[[#Totals],[86,6 км_]]</f>
        <v>5.366898148148147E-2</v>
      </c>
      <c r="CF207" s="1">
        <f>Table1[[#This Row],[90 км_]]-Table1[[#Totals],[90 км_]]</f>
        <v>5.5219907407407398E-2</v>
      </c>
      <c r="CG207" s="1">
        <f>Table1[[#This Row],[T2]]-Table1[[#Totals],[T2]]</f>
        <v>5.6307870370370369E-2</v>
      </c>
      <c r="CH207" s="1">
        <f>Table1[[#This Row],[1 км_]]-Table1[[#Totals],[1 км_]]</f>
        <v>5.7916666666666672E-2</v>
      </c>
      <c r="CI207" s="1">
        <f>Table1[[#This Row],[3,5 км_]]-Table1[[#Totals],[3,5 км_]]</f>
        <v>6.2766203703703713E-2</v>
      </c>
      <c r="CJ207" s="1">
        <f>Table1[[#This Row],[6 км_]]-Table1[[#Totals],[6 км_]]</f>
        <v>6.6562499999999997E-2</v>
      </c>
      <c r="CK207" s="1">
        <f>Table1[[#This Row],[8,5 км_]]-Table1[[#Totals],[8,5 км_]]</f>
        <v>7.0011574074074073E-2</v>
      </c>
      <c r="CL207" s="1">
        <f>Table1[[#This Row],[10,5 км_]]-Table1[[#Totals],[10,5 км_]]</f>
        <v>7.3692129629629621E-2</v>
      </c>
      <c r="CM207" s="1">
        <f>Table1[[#This Row],[11,5 км_]]-Table1[[#Totals],[11,5 км_]]</f>
        <v>7.5798611111111108E-2</v>
      </c>
      <c r="CN207" s="1">
        <f>Table1[[#This Row],[14 км_]]-Table1[[#Totals],[14 км_]]</f>
        <v>8.1087962962962973E-2</v>
      </c>
      <c r="CO207" s="1">
        <f>Table1[[#This Row],[16,5 км_]]-Table1[[#Totals],[16,5 км_]]</f>
        <v>8.4861111111111109E-2</v>
      </c>
      <c r="CP207" s="1">
        <f>Table1[[#This Row],[19 км_]]-Table1[[#Totals],[19 км_]]</f>
        <v>8.8645833333333313E-2</v>
      </c>
      <c r="CQ207" s="1">
        <f>Table1[[#This Row],[21,1 км_]]-Table1[[#Totals],[21,1 км_]]</f>
        <v>9.0509259259259234E-2</v>
      </c>
    </row>
    <row r="208" spans="1:95" x14ac:dyDescent="0.2">
      <c r="A208">
        <v>207</v>
      </c>
      <c r="B208">
        <v>137</v>
      </c>
      <c r="C208" t="s">
        <v>352</v>
      </c>
      <c r="D208" t="s">
        <v>353</v>
      </c>
      <c r="E208">
        <v>27</v>
      </c>
      <c r="F208" t="s">
        <v>46</v>
      </c>
      <c r="G208" t="s">
        <v>53</v>
      </c>
      <c r="H208" t="s">
        <v>57</v>
      </c>
      <c r="I208" s="1">
        <v>3.0324074074074073E-2</v>
      </c>
      <c r="J208" s="1">
        <v>3.243055555555556E-2</v>
      </c>
      <c r="K208" s="1">
        <v>2.3055555555555555E-2</v>
      </c>
      <c r="L208" s="1">
        <f>SUM(Table1[[#This Row],[T1]],Table1[[#This Row],[16 км]])</f>
        <v>5.5486111111111111E-2</v>
      </c>
      <c r="M208" s="1">
        <v>2.6226851851851852E-2</v>
      </c>
      <c r="N208" s="1">
        <f>SUM(Table1[[#This Row],[T1]],Table1[[#This Row],[18,5 км]])</f>
        <v>5.8657407407407408E-2</v>
      </c>
      <c r="O208" s="1">
        <v>3.1979166666666663E-2</v>
      </c>
      <c r="P208" s="1">
        <f>SUM(Table1[[#This Row],[T1]],Table1[[#This Row],[22,7 км]])</f>
        <v>6.4409722222222215E-2</v>
      </c>
      <c r="Q208" s="1">
        <v>5.4942129629629632E-2</v>
      </c>
      <c r="R208" s="1">
        <f>SUM(Table1[[#This Row],[T1]],Table1[[#This Row],[38,7 км]])</f>
        <v>8.7372685185185192E-2</v>
      </c>
      <c r="S208" s="1">
        <v>5.8101851851851849E-2</v>
      </c>
      <c r="T208" s="1">
        <f>SUM(Table1[[#This Row],[T1]],Table1[[#This Row],[41,2 км]])</f>
        <v>9.0532407407407409E-2</v>
      </c>
      <c r="U208" s="1">
        <v>6.4039351851851847E-2</v>
      </c>
      <c r="V208" s="1">
        <f>SUM(Table1[[#This Row],[T1]],Table1[[#This Row],[45,4 км]])</f>
        <v>9.6469907407407407E-2</v>
      </c>
      <c r="W208" s="1">
        <v>6.7916666666666667E-2</v>
      </c>
      <c r="X208" s="1">
        <f>SUM(Table1[[#This Row],[T1]],Table1[[#This Row],[48,2 км]])</f>
        <v>0.10034722222222223</v>
      </c>
      <c r="Y208" s="1">
        <v>7.379629629629629E-2</v>
      </c>
      <c r="Z208" s="1">
        <f>SUM(Table1[[#This Row],[T1]],Table1[[#This Row],[52,2 км]])</f>
        <v>0.10622685185185185</v>
      </c>
      <c r="AA208" s="1">
        <v>8.9328703703703702E-2</v>
      </c>
      <c r="AB208" s="1">
        <f>SUM(Table1[[#This Row],[T1]],Table1[[#This Row],[61,4 км]])</f>
        <v>0.12175925925925926</v>
      </c>
      <c r="AC208" s="1">
        <v>9.28587962962963E-2</v>
      </c>
      <c r="AD208" s="1">
        <f>SUM(Table1[[#This Row],[T1]],Table1[[#This Row],[63,9 км]])</f>
        <v>0.12528935185185186</v>
      </c>
      <c r="AE208" s="1">
        <v>9.9467592592592594E-2</v>
      </c>
      <c r="AF208" s="1">
        <f>SUM(Table1[[#This Row],[T1]],Table1[[#This Row],[68,1 км]])</f>
        <v>0.13189814814814815</v>
      </c>
      <c r="AG208" s="1">
        <v>0.10372685185185186</v>
      </c>
      <c r="AH208" s="1">
        <f>SUM(Table1[[#This Row],[T1]],Table1[[#This Row],[70,9 км]])</f>
        <v>0.13615740740740742</v>
      </c>
      <c r="AI208" s="1">
        <v>0.11033564814814815</v>
      </c>
      <c r="AJ208" s="1">
        <f>SUM(Table1[[#This Row],[T1]],Table1[[#This Row],[74,9 км]])</f>
        <v>0.14276620370370371</v>
      </c>
      <c r="AK208" s="1">
        <v>0.12737268518518519</v>
      </c>
      <c r="AL208" s="1">
        <f>SUM(Table1[[#This Row],[T1]],Table1[[#This Row],[84,1 км]])</f>
        <v>0.15980324074074076</v>
      </c>
      <c r="AM208" s="1">
        <v>0.13131944444444446</v>
      </c>
      <c r="AN208" s="1">
        <f>SUM(Table1[[#This Row],[T1]],Table1[[#This Row],[86,6 км]])</f>
        <v>0.16375000000000001</v>
      </c>
      <c r="AO208" s="1">
        <v>0.13597222222222222</v>
      </c>
      <c r="AP208" s="1">
        <f>SUM(Table1[[#This Row],[T1]],Table1[[#This Row],[90 км]])</f>
        <v>0.16840277777777779</v>
      </c>
      <c r="AQ208" s="1">
        <v>0.16840277777777779</v>
      </c>
      <c r="AR208" s="1">
        <v>0.17085648148148147</v>
      </c>
      <c r="AS208" s="1">
        <v>5.2430555555555555E-3</v>
      </c>
      <c r="AT208" s="1">
        <f>SUM(Table1[[#This Row],[T2]],Table1[[#This Row],[1 км]])</f>
        <v>0.17609953703703701</v>
      </c>
      <c r="AU208" s="1">
        <v>1.7708333333333333E-2</v>
      </c>
      <c r="AV208" s="1">
        <f>SUM(Table1[[#This Row],[T2]],Table1[[#This Row],[3,5 км]])</f>
        <v>0.1885648148148148</v>
      </c>
      <c r="AW208" s="1">
        <v>2.6516203703703698E-2</v>
      </c>
      <c r="AX208" s="1">
        <f>SUM(Table1[[#This Row],[T2]],Table1[[#This Row],[6 км]])</f>
        <v>0.19737268518518516</v>
      </c>
      <c r="AY208" s="1">
        <v>3.6481481481481483E-2</v>
      </c>
      <c r="AZ208" s="1">
        <f>SUM(Table1[[#This Row],[T2]],Table1[[#This Row],[8,5 км]])</f>
        <v>0.20733796296296295</v>
      </c>
      <c r="BA208" s="1">
        <v>4.3182870370370365E-2</v>
      </c>
      <c r="BB208" s="1">
        <f>SUM(Table1[[#This Row],[T2]],Table1[[#This Row],[10,5 км]])</f>
        <v>0.21403935185185183</v>
      </c>
      <c r="BC208" s="1">
        <v>4.8657407407407406E-2</v>
      </c>
      <c r="BD208" s="1">
        <f>SUM(Table1[[#This Row],[T2]],Table1[[#This Row],[11,5 км]])</f>
        <v>0.21951388888888887</v>
      </c>
      <c r="BE208" s="1">
        <v>6.1111111111111116E-2</v>
      </c>
      <c r="BF208" s="1">
        <f>SUM(Table1[[#This Row],[T2]],Table1[[#This Row],[14 км]])</f>
        <v>0.23196759259259259</v>
      </c>
      <c r="BG208" s="1">
        <v>7.0324074074074081E-2</v>
      </c>
      <c r="BH208" s="1">
        <f>SUM(Table1[[#This Row],[T2]],Table1[[#This Row],[16,5 км]])</f>
        <v>0.24118055555555556</v>
      </c>
      <c r="BI208" s="1">
        <v>8.0902777777777782E-2</v>
      </c>
      <c r="BJ208" s="1">
        <f>SUM(Table1[[#This Row],[T2]],Table1[[#This Row],[19 км]])</f>
        <v>0.25175925925925924</v>
      </c>
      <c r="BK208" s="1">
        <v>8.7025462962962971E-2</v>
      </c>
      <c r="BL208" s="1">
        <f>SUM(Table1[[#This Row],[T2]],Table1[[#This Row],[Финиш]])</f>
        <v>0.25788194444444446</v>
      </c>
      <c r="BM208" s="1">
        <v>0.25788194444444446</v>
      </c>
      <c r="BN208" s="1">
        <v>0</v>
      </c>
      <c r="BO208" s="1">
        <f>Table1[[#This Row],[Плавание]]-Table1[[#Totals],[Плавание]]</f>
        <v>1.2719907407407405E-2</v>
      </c>
      <c r="BP208" s="1">
        <f>Table1[[#This Row],[T1]]-Table1[[#Totals],[T1]]</f>
        <v>1.3773148148148152E-2</v>
      </c>
      <c r="BQ208" s="1">
        <f>Table1[[#This Row],[16 км_]]-Table1[[#Totals],[16 км_]]</f>
        <v>1.9918981481481482E-2</v>
      </c>
      <c r="BR208" s="1">
        <f>Table1[[#This Row],[18,5 км_]]-Table1[[#Totals],[18,5 км_]]</f>
        <v>2.074074074074074E-2</v>
      </c>
      <c r="BS208" s="1">
        <f>Table1[[#This Row],[22,7 км_]]-Table1[[#Totals],[22,7 км_]]</f>
        <v>2.2372685185185176E-2</v>
      </c>
      <c r="BT208" s="1">
        <f>Table1[[#This Row],[38,7 км_]]-Table1[[#Totals],[38,7 км_]]</f>
        <v>2.8784722222222225E-2</v>
      </c>
      <c r="BU208" s="1">
        <f>Table1[[#This Row],[41,2 км_]]-Table1[[#Totals],[41,2 км_]]</f>
        <v>2.9583333333333336E-2</v>
      </c>
      <c r="BV208" s="1">
        <f>Table1[[#This Row],[45,4 км_]]-Table1[[#Totals],[45,4 км_]]</f>
        <v>3.1307870370370375E-2</v>
      </c>
      <c r="BW208" s="1">
        <f>Table1[[#This Row],[48,2 км_]]-Table1[[#Totals],[48,2 км_]]</f>
        <v>3.2500000000000001E-2</v>
      </c>
      <c r="BX208" s="1">
        <f>Table1[[#This Row],[52,2 км_]]-Table1[[#Totals],[52,2 км_]]</f>
        <v>3.4409722222222217E-2</v>
      </c>
      <c r="BY208" s="1">
        <f>Table1[[#This Row],[61,4 км_]]-Table1[[#Totals],[61,4 км_]]</f>
        <v>3.9988425925925913E-2</v>
      </c>
      <c r="BZ208" s="1">
        <f>Table1[[#This Row],[63,9 км_]]-Table1[[#Totals],[63,9 км_]]</f>
        <v>4.1122685185185193E-2</v>
      </c>
      <c r="CA208" s="1">
        <f>Table1[[#This Row],[68,1 км_]]-Table1[[#Totals],[68,1 км_]]</f>
        <v>4.3310185185185202E-2</v>
      </c>
      <c r="CB208" s="1">
        <f>Table1[[#This Row],[70,9 км_]]-Table1[[#Totals],[70,9 км_]]</f>
        <v>4.4687500000000019E-2</v>
      </c>
      <c r="CC208" s="1">
        <f>Table1[[#This Row],[74,9 км_]]-Table1[[#Totals],[74,9 км_]]</f>
        <v>4.7060185185185205E-2</v>
      </c>
      <c r="CD208" s="1">
        <f>Table1[[#This Row],[84,1 км_]]-Table1[[#Totals],[84,1 км_]]</f>
        <v>5.3483796296296321E-2</v>
      </c>
      <c r="CE208" s="1">
        <f>Table1[[#This Row],[86,6 км_]]-Table1[[#Totals],[86,6 км_]]</f>
        <v>5.5104166666666676E-2</v>
      </c>
      <c r="CF208" s="1">
        <f>Table1[[#This Row],[90 км_]]-Table1[[#Totals],[90 км_]]</f>
        <v>5.7048611111111119E-2</v>
      </c>
      <c r="CG208" s="1">
        <f>Table1[[#This Row],[T2]]-Table1[[#Totals],[T2]]</f>
        <v>5.8310185185185173E-2</v>
      </c>
      <c r="CH208" s="1">
        <f>Table1[[#This Row],[1 км_]]-Table1[[#Totals],[1 км_]]</f>
        <v>6.0243055555555536E-2</v>
      </c>
      <c r="CI208" s="1">
        <f>Table1[[#This Row],[3,5 км_]]-Table1[[#Totals],[3,5 км_]]</f>
        <v>6.5092592592592577E-2</v>
      </c>
      <c r="CJ208" s="1">
        <f>Table1[[#This Row],[6 км_]]-Table1[[#Totals],[6 км_]]</f>
        <v>6.8657407407407389E-2</v>
      </c>
      <c r="CK208" s="1">
        <f>Table1[[#This Row],[8,5 км_]]-Table1[[#Totals],[8,5 км_]]</f>
        <v>7.2928240740740724E-2</v>
      </c>
      <c r="CL208" s="1">
        <f>Table1[[#This Row],[10,5 км_]]-Table1[[#Totals],[10,5 км_]]</f>
        <v>7.5659722222222198E-2</v>
      </c>
      <c r="CM208" s="1">
        <f>Table1[[#This Row],[11,5 км_]]-Table1[[#Totals],[11,5 км_]]</f>
        <v>7.7743055555555524E-2</v>
      </c>
      <c r="CN208" s="1">
        <f>Table1[[#This Row],[14 км_]]-Table1[[#Totals],[14 км_]]</f>
        <v>8.2488425925925923E-2</v>
      </c>
      <c r="CO208" s="1">
        <f>Table1[[#This Row],[16,5 км_]]-Table1[[#Totals],[16,5 км_]]</f>
        <v>8.6180555555555566E-2</v>
      </c>
      <c r="CP208" s="1">
        <f>Table1[[#This Row],[19 км_]]-Table1[[#Totals],[19 км_]]</f>
        <v>9.0763888888888866E-2</v>
      </c>
      <c r="CQ208" s="1">
        <f>Table1[[#This Row],[21,1 км_]]-Table1[[#Totals],[21,1 км_]]</f>
        <v>9.2546296296296293E-2</v>
      </c>
    </row>
    <row r="209" spans="1:95" x14ac:dyDescent="0.2">
      <c r="A209">
        <v>208</v>
      </c>
      <c r="B209">
        <v>236</v>
      </c>
      <c r="C209" t="s">
        <v>354</v>
      </c>
      <c r="D209" t="s">
        <v>69</v>
      </c>
      <c r="E209">
        <v>37</v>
      </c>
      <c r="F209" t="s">
        <v>46</v>
      </c>
      <c r="H209" t="s">
        <v>62</v>
      </c>
      <c r="I209" s="1">
        <v>2.8518518518518523E-2</v>
      </c>
      <c r="J209" s="1">
        <v>3.201388888888889E-2</v>
      </c>
      <c r="K209" s="1">
        <v>2.3252314814814812E-2</v>
      </c>
      <c r="L209" s="1">
        <f>SUM(Table1[[#This Row],[T1]],Table1[[#This Row],[16 км]])</f>
        <v>5.5266203703703706E-2</v>
      </c>
      <c r="M209" s="1">
        <v>2.6678240740740738E-2</v>
      </c>
      <c r="N209" s="1">
        <f>SUM(Table1[[#This Row],[T1]],Table1[[#This Row],[18,5 км]])</f>
        <v>5.8692129629629629E-2</v>
      </c>
      <c r="O209" s="1">
        <v>3.2557870370370369E-2</v>
      </c>
      <c r="P209" s="1">
        <f>SUM(Table1[[#This Row],[T1]],Table1[[#This Row],[22,7 км]])</f>
        <v>6.4571759259259259E-2</v>
      </c>
      <c r="Q209" s="1">
        <v>5.5868055555555553E-2</v>
      </c>
      <c r="R209" s="1">
        <f>SUM(Table1[[#This Row],[T1]],Table1[[#This Row],[38,7 км]])</f>
        <v>8.7881944444444443E-2</v>
      </c>
      <c r="S209" s="1">
        <v>5.8993055555555556E-2</v>
      </c>
      <c r="T209" s="1">
        <f>SUM(Table1[[#This Row],[T1]],Table1[[#This Row],[41,2 км]])</f>
        <v>9.1006944444444446E-2</v>
      </c>
      <c r="U209" s="1">
        <v>6.4780092592592597E-2</v>
      </c>
      <c r="V209" s="1">
        <f>SUM(Table1[[#This Row],[T1]],Table1[[#This Row],[45,4 км]])</f>
        <v>9.6793981481481495E-2</v>
      </c>
      <c r="W209" s="1">
        <v>6.851851851851852E-2</v>
      </c>
      <c r="X209" s="1">
        <f>SUM(Table1[[#This Row],[T1]],Table1[[#This Row],[48,2 км]])</f>
        <v>0.1005324074074074</v>
      </c>
      <c r="Y209" s="1">
        <v>7.5104166666666666E-2</v>
      </c>
      <c r="Z209" s="1">
        <f>SUM(Table1[[#This Row],[T1]],Table1[[#This Row],[52,2 км]])</f>
        <v>0.10711805555555556</v>
      </c>
      <c r="AA209" s="1">
        <v>8.8935185185185187E-2</v>
      </c>
      <c r="AB209" s="1">
        <f>SUM(Table1[[#This Row],[T1]],Table1[[#This Row],[61,4 км]])</f>
        <v>0.12094907407407407</v>
      </c>
      <c r="AC209" s="1">
        <v>9.2175925925925925E-2</v>
      </c>
      <c r="AD209" s="1">
        <f>SUM(Table1[[#This Row],[T1]],Table1[[#This Row],[63,9 км]])</f>
        <v>0.12418981481481481</v>
      </c>
      <c r="AE209" s="1">
        <v>9.8032407407407415E-2</v>
      </c>
      <c r="AF209" s="1">
        <f>SUM(Table1[[#This Row],[T1]],Table1[[#This Row],[68,1 км]])</f>
        <v>0.1300462962962963</v>
      </c>
      <c r="AG209" s="1">
        <v>0.10174768518518518</v>
      </c>
      <c r="AH209" s="1">
        <f>SUM(Table1[[#This Row],[T1]],Table1[[#This Row],[70,9 км]])</f>
        <v>0.13376157407407407</v>
      </c>
      <c r="AI209" s="1">
        <v>0.10725694444444445</v>
      </c>
      <c r="AJ209" s="1">
        <f>SUM(Table1[[#This Row],[T1]],Table1[[#This Row],[74,9 км]])</f>
        <v>0.13927083333333334</v>
      </c>
      <c r="AK209" s="1">
        <v>0.12163194444444443</v>
      </c>
      <c r="AL209" s="1">
        <f>SUM(Table1[[#This Row],[T1]],Table1[[#This Row],[84,1 км]])</f>
        <v>0.15364583333333331</v>
      </c>
      <c r="AM209" s="1">
        <v>0.12496527777777777</v>
      </c>
      <c r="AN209" s="1">
        <f>SUM(Table1[[#This Row],[T1]],Table1[[#This Row],[86,6 км]])</f>
        <v>0.15697916666666667</v>
      </c>
      <c r="AO209" s="1">
        <v>0.1290162037037037</v>
      </c>
      <c r="AP209" s="1">
        <f>SUM(Table1[[#This Row],[T1]],Table1[[#This Row],[90 км]])</f>
        <v>0.1610300925925926</v>
      </c>
      <c r="AQ209" s="1">
        <v>0.16101851851851853</v>
      </c>
      <c r="AR209" s="1">
        <v>0.16429398148148147</v>
      </c>
      <c r="AS209" s="1">
        <v>6.5740740740740733E-3</v>
      </c>
      <c r="AT209" s="1">
        <f>SUM(Table1[[#This Row],[T2]],Table1[[#This Row],[1 км]])</f>
        <v>0.17086805555555554</v>
      </c>
      <c r="AU209" s="1">
        <v>1.9386574074074073E-2</v>
      </c>
      <c r="AV209" s="1">
        <f>SUM(Table1[[#This Row],[T2]],Table1[[#This Row],[3,5 км]])</f>
        <v>0.18368055555555554</v>
      </c>
      <c r="AW209" s="1">
        <v>2.8692129629629633E-2</v>
      </c>
      <c r="AX209" s="1">
        <f>SUM(Table1[[#This Row],[T2]],Table1[[#This Row],[6 км]])</f>
        <v>0.19298611111111111</v>
      </c>
      <c r="AY209" s="1">
        <v>3.9050925925925926E-2</v>
      </c>
      <c r="AZ209" s="1">
        <f>SUM(Table1[[#This Row],[T2]],Table1[[#This Row],[8,5 км]])</f>
        <v>0.2033449074074074</v>
      </c>
      <c r="BA209" s="1">
        <v>4.6168981481481484E-2</v>
      </c>
      <c r="BB209" s="1">
        <f>SUM(Table1[[#This Row],[T2]],Table1[[#This Row],[10,5 км]])</f>
        <v>0.21046296296296296</v>
      </c>
      <c r="BC209" s="1">
        <v>5.3414351851851859E-2</v>
      </c>
      <c r="BD209" s="1">
        <f>SUM(Table1[[#This Row],[T2]],Table1[[#This Row],[11,5 км]])</f>
        <v>0.21770833333333334</v>
      </c>
      <c r="BE209" s="1">
        <v>6.6944444444444445E-2</v>
      </c>
      <c r="BF209" s="1">
        <f>SUM(Table1[[#This Row],[T2]],Table1[[#This Row],[14 км]])</f>
        <v>0.23123842592592592</v>
      </c>
      <c r="BG209" s="1">
        <v>7.7141203703703712E-2</v>
      </c>
      <c r="BH209" s="1">
        <f>SUM(Table1[[#This Row],[T2]],Table1[[#This Row],[16,5 км]])</f>
        <v>0.2414351851851852</v>
      </c>
      <c r="BI209" s="1">
        <v>8.7314814814814803E-2</v>
      </c>
      <c r="BJ209" s="1">
        <f>SUM(Table1[[#This Row],[T2]],Table1[[#This Row],[19 км]])</f>
        <v>0.25160879629629629</v>
      </c>
      <c r="BK209" s="1">
        <v>9.3657407407407411E-2</v>
      </c>
      <c r="BL209" s="1">
        <f>SUM(Table1[[#This Row],[T2]],Table1[[#This Row],[Финиш]])</f>
        <v>0.25795138888888891</v>
      </c>
      <c r="BM209" s="1">
        <v>0.25795138888888886</v>
      </c>
      <c r="BN209" s="1">
        <v>0</v>
      </c>
      <c r="BO209" s="1">
        <f>Table1[[#This Row],[Плавание]]-Table1[[#Totals],[Плавание]]</f>
        <v>1.0914351851851856E-2</v>
      </c>
      <c r="BP209" s="1">
        <f>Table1[[#This Row],[T1]]-Table1[[#Totals],[T1]]</f>
        <v>1.3356481481481483E-2</v>
      </c>
      <c r="BQ209" s="1">
        <f>Table1[[#This Row],[16 км_]]-Table1[[#Totals],[16 км_]]</f>
        <v>1.9699074074074077E-2</v>
      </c>
      <c r="BR209" s="1">
        <f>Table1[[#This Row],[18,5 км_]]-Table1[[#Totals],[18,5 км_]]</f>
        <v>2.0775462962962961E-2</v>
      </c>
      <c r="BS209" s="1">
        <f>Table1[[#This Row],[22,7 км_]]-Table1[[#Totals],[22,7 км_]]</f>
        <v>2.253472222222222E-2</v>
      </c>
      <c r="BT209" s="1">
        <f>Table1[[#This Row],[38,7 км_]]-Table1[[#Totals],[38,7 км_]]</f>
        <v>2.9293981481481476E-2</v>
      </c>
      <c r="BU209" s="1">
        <f>Table1[[#This Row],[41,2 км_]]-Table1[[#Totals],[41,2 км_]]</f>
        <v>3.0057870370370374E-2</v>
      </c>
      <c r="BV209" s="1">
        <f>Table1[[#This Row],[45,4 км_]]-Table1[[#Totals],[45,4 км_]]</f>
        <v>3.1631944444444463E-2</v>
      </c>
      <c r="BW209" s="1">
        <f>Table1[[#This Row],[48,2 км_]]-Table1[[#Totals],[48,2 км_]]</f>
        <v>3.2685185185185178E-2</v>
      </c>
      <c r="BX209" s="1">
        <f>Table1[[#This Row],[52,2 км_]]-Table1[[#Totals],[52,2 км_]]</f>
        <v>3.530092592592593E-2</v>
      </c>
      <c r="BY209" s="1">
        <f>Table1[[#This Row],[61,4 км_]]-Table1[[#Totals],[61,4 км_]]</f>
        <v>3.9178240740740722E-2</v>
      </c>
      <c r="BZ209" s="1">
        <f>Table1[[#This Row],[63,9 км_]]-Table1[[#Totals],[63,9 км_]]</f>
        <v>4.0023148148148141E-2</v>
      </c>
      <c r="CA209" s="1">
        <f>Table1[[#This Row],[68,1 км_]]-Table1[[#Totals],[68,1 км_]]</f>
        <v>4.1458333333333347E-2</v>
      </c>
      <c r="CB209" s="1">
        <f>Table1[[#This Row],[70,9 км_]]-Table1[[#Totals],[70,9 км_]]</f>
        <v>4.2291666666666672E-2</v>
      </c>
      <c r="CC209" s="1">
        <f>Table1[[#This Row],[74,9 км_]]-Table1[[#Totals],[74,9 км_]]</f>
        <v>4.3564814814814834E-2</v>
      </c>
      <c r="CD209" s="1">
        <f>Table1[[#This Row],[84,1 км_]]-Table1[[#Totals],[84,1 км_]]</f>
        <v>4.7326388888888876E-2</v>
      </c>
      <c r="CE209" s="1">
        <f>Table1[[#This Row],[86,6 км_]]-Table1[[#Totals],[86,6 км_]]</f>
        <v>4.8333333333333339E-2</v>
      </c>
      <c r="CF209" s="1">
        <f>Table1[[#This Row],[90 км_]]-Table1[[#Totals],[90 км_]]</f>
        <v>4.9675925925925929E-2</v>
      </c>
      <c r="CG209" s="1">
        <f>Table1[[#This Row],[T2]]-Table1[[#Totals],[T2]]</f>
        <v>5.1747685185185174E-2</v>
      </c>
      <c r="CH209" s="1">
        <f>Table1[[#This Row],[1 км_]]-Table1[[#Totals],[1 км_]]</f>
        <v>5.501157407407406E-2</v>
      </c>
      <c r="CI209" s="1">
        <f>Table1[[#This Row],[3,5 км_]]-Table1[[#Totals],[3,5 км_]]</f>
        <v>6.0208333333333322E-2</v>
      </c>
      <c r="CJ209" s="1">
        <f>Table1[[#This Row],[6 км_]]-Table1[[#Totals],[6 км_]]</f>
        <v>6.4270833333333333E-2</v>
      </c>
      <c r="CK209" s="1">
        <f>Table1[[#This Row],[8,5 км_]]-Table1[[#Totals],[8,5 км_]]</f>
        <v>6.8935185185185183E-2</v>
      </c>
      <c r="CL209" s="1">
        <f>Table1[[#This Row],[10,5 км_]]-Table1[[#Totals],[10,5 км_]]</f>
        <v>7.2083333333333333E-2</v>
      </c>
      <c r="CM209" s="1">
        <f>Table1[[#This Row],[11,5 км_]]-Table1[[#Totals],[11,5 км_]]</f>
        <v>7.5937499999999991E-2</v>
      </c>
      <c r="CN209" s="1">
        <f>Table1[[#This Row],[14 км_]]-Table1[[#Totals],[14 км_]]</f>
        <v>8.1759259259259254E-2</v>
      </c>
      <c r="CO209" s="1">
        <f>Table1[[#This Row],[16,5 км_]]-Table1[[#Totals],[16,5 км_]]</f>
        <v>8.6435185185185198E-2</v>
      </c>
      <c r="CP209" s="1">
        <f>Table1[[#This Row],[19 км_]]-Table1[[#Totals],[19 км_]]</f>
        <v>9.0613425925925917E-2</v>
      </c>
      <c r="CQ209" s="1">
        <f>Table1[[#This Row],[21,1 км_]]-Table1[[#Totals],[21,1 км_]]</f>
        <v>9.2615740740740748E-2</v>
      </c>
    </row>
    <row r="210" spans="1:95" x14ac:dyDescent="0.2">
      <c r="A210">
        <v>209</v>
      </c>
      <c r="B210">
        <v>261</v>
      </c>
      <c r="C210" t="s">
        <v>355</v>
      </c>
      <c r="D210" t="s">
        <v>142</v>
      </c>
      <c r="E210">
        <v>36</v>
      </c>
      <c r="F210" t="s">
        <v>46</v>
      </c>
      <c r="H210" t="s">
        <v>62</v>
      </c>
      <c r="I210" s="1">
        <v>3.3240740740740744E-2</v>
      </c>
      <c r="J210" s="1">
        <v>3.7083333333333336E-2</v>
      </c>
      <c r="K210" s="1">
        <v>2.3703703703703703E-2</v>
      </c>
      <c r="L210" s="1">
        <f>SUM(Table1[[#This Row],[T1]],Table1[[#This Row],[16 км]])</f>
        <v>6.0787037037037042E-2</v>
      </c>
      <c r="M210" s="1">
        <v>2.7060185185185187E-2</v>
      </c>
      <c r="N210" s="1">
        <f>SUM(Table1[[#This Row],[T1]],Table1[[#This Row],[18,5 км]])</f>
        <v>6.4143518518518516E-2</v>
      </c>
      <c r="O210" s="1">
        <v>3.3148148148148149E-2</v>
      </c>
      <c r="P210" s="1">
        <f>SUM(Table1[[#This Row],[T1]],Table1[[#This Row],[22,7 км]])</f>
        <v>7.0231481481481478E-2</v>
      </c>
      <c r="Q210" s="1">
        <v>5.7488425925925929E-2</v>
      </c>
      <c r="R210" s="1">
        <f>SUM(Table1[[#This Row],[T1]],Table1[[#This Row],[38,7 км]])</f>
        <v>9.4571759259259258E-2</v>
      </c>
      <c r="S210" s="1">
        <v>6.084490740740741E-2</v>
      </c>
      <c r="T210" s="1">
        <f>SUM(Table1[[#This Row],[T1]],Table1[[#This Row],[41,2 км]])</f>
        <v>9.7928240740740746E-2</v>
      </c>
      <c r="U210" s="1">
        <v>6.6909722222222232E-2</v>
      </c>
      <c r="V210" s="1">
        <f>SUM(Table1[[#This Row],[T1]],Table1[[#This Row],[45,4 км]])</f>
        <v>0.10399305555555557</v>
      </c>
      <c r="W210" s="1">
        <v>7.0787037037037037E-2</v>
      </c>
      <c r="X210" s="1">
        <f>SUM(Table1[[#This Row],[T1]],Table1[[#This Row],[48,2 км]])</f>
        <v>0.10787037037037037</v>
      </c>
      <c r="Y210" s="1">
        <v>7.6493055555555564E-2</v>
      </c>
      <c r="Z210" s="1">
        <f>SUM(Table1[[#This Row],[T1]],Table1[[#This Row],[52,2 км]])</f>
        <v>0.11357638888888891</v>
      </c>
      <c r="AA210" s="1">
        <v>9.1550925925925938E-2</v>
      </c>
      <c r="AB210" s="1">
        <f>SUM(Table1[[#This Row],[T1]],Table1[[#This Row],[61,4 км]])</f>
        <v>0.12863425925925928</v>
      </c>
      <c r="AC210" s="1">
        <v>9.5011574074074068E-2</v>
      </c>
      <c r="AD210" s="1">
        <f>SUM(Table1[[#This Row],[T1]],Table1[[#This Row],[63,9 км]])</f>
        <v>0.1320949074074074</v>
      </c>
      <c r="AE210" s="1">
        <v>0.1013425925925926</v>
      </c>
      <c r="AF210" s="1">
        <f>SUM(Table1[[#This Row],[T1]],Table1[[#This Row],[68,1 км]])</f>
        <v>0.13842592592592592</v>
      </c>
      <c r="AG210" s="1">
        <v>0.10532407407407407</v>
      </c>
      <c r="AH210" s="1">
        <f>SUM(Table1[[#This Row],[T1]],Table1[[#This Row],[70,9 км]])</f>
        <v>0.1424074074074074</v>
      </c>
      <c r="AI210" s="1">
        <v>0.11120370370370369</v>
      </c>
      <c r="AJ210" s="1">
        <f>SUM(Table1[[#This Row],[T1]],Table1[[#This Row],[74,9 км]])</f>
        <v>0.14828703703703702</v>
      </c>
      <c r="AK210" s="1">
        <v>0.12653935185185186</v>
      </c>
      <c r="AL210" s="1">
        <f>SUM(Table1[[#This Row],[T1]],Table1[[#This Row],[84,1 км]])</f>
        <v>0.16362268518518519</v>
      </c>
      <c r="AM210" s="1">
        <v>0.13009259259259259</v>
      </c>
      <c r="AN210" s="1">
        <f>SUM(Table1[[#This Row],[T1]],Table1[[#This Row],[86,6 км]])</f>
        <v>0.16717592592592592</v>
      </c>
      <c r="AO210" s="1">
        <v>0.13444444444444445</v>
      </c>
      <c r="AP210" s="1">
        <f>SUM(Table1[[#This Row],[T1]],Table1[[#This Row],[90 км]])</f>
        <v>0.17152777777777778</v>
      </c>
      <c r="AQ210" s="1">
        <v>0.17152777777777775</v>
      </c>
      <c r="AR210" s="1">
        <v>0.17491898148148147</v>
      </c>
      <c r="AS210" s="1">
        <v>3.1597222222222222E-3</v>
      </c>
      <c r="AT210" s="1">
        <f>SUM(Table1[[#This Row],[T2]],Table1[[#This Row],[1 км]])</f>
        <v>0.17807870370370368</v>
      </c>
      <c r="AU210" s="1">
        <v>1.03125E-2</v>
      </c>
      <c r="AV210" s="1">
        <f>SUM(Table1[[#This Row],[T2]],Table1[[#This Row],[3,5 км]])</f>
        <v>0.18523148148148147</v>
      </c>
      <c r="AW210" s="1">
        <v>1.8831018518518518E-2</v>
      </c>
      <c r="AX210" s="1">
        <f>SUM(Table1[[#This Row],[T2]],Table1[[#This Row],[6 км]])</f>
        <v>0.19374999999999998</v>
      </c>
      <c r="AY210" s="1">
        <v>2.8159722222222221E-2</v>
      </c>
      <c r="AZ210" s="1">
        <f>SUM(Table1[[#This Row],[T2]],Table1[[#This Row],[8,5 км]])</f>
        <v>0.20307870370370368</v>
      </c>
      <c r="BA210" s="1">
        <v>3.4699074074074077E-2</v>
      </c>
      <c r="BB210" s="1">
        <f>SUM(Table1[[#This Row],[T2]],Table1[[#This Row],[10,5 км]])</f>
        <v>0.20961805555555554</v>
      </c>
      <c r="BC210" s="1">
        <v>4.0706018518518523E-2</v>
      </c>
      <c r="BD210" s="1">
        <f>SUM(Table1[[#This Row],[T2]],Table1[[#This Row],[11,5 км]])</f>
        <v>0.21562499999999998</v>
      </c>
      <c r="BE210" s="1">
        <v>5.4351851851851853E-2</v>
      </c>
      <c r="BF210" s="1">
        <f>SUM(Table1[[#This Row],[T2]],Table1[[#This Row],[14 км]])</f>
        <v>0.22927083333333331</v>
      </c>
      <c r="BG210" s="1">
        <v>6.4872685185185186E-2</v>
      </c>
      <c r="BH210" s="1">
        <f>SUM(Table1[[#This Row],[T2]],Table1[[#This Row],[16,5 км]])</f>
        <v>0.23979166666666665</v>
      </c>
      <c r="BI210" s="1">
        <v>7.5787037037037042E-2</v>
      </c>
      <c r="BJ210" s="1">
        <f>SUM(Table1[[#This Row],[T2]],Table1[[#This Row],[19 км]])</f>
        <v>0.25070601851851848</v>
      </c>
      <c r="BK210" s="1">
        <v>8.3043981481481483E-2</v>
      </c>
      <c r="BL210" s="1">
        <f>SUM(Table1[[#This Row],[T2]],Table1[[#This Row],[Финиш]])</f>
        <v>0.25796296296296295</v>
      </c>
      <c r="BM210" s="1">
        <v>0.25796296296296295</v>
      </c>
      <c r="BN210" s="1">
        <v>0</v>
      </c>
      <c r="BO210" s="1">
        <f>Table1[[#This Row],[Плавание]]-Table1[[#Totals],[Плавание]]</f>
        <v>1.5636574074074077E-2</v>
      </c>
      <c r="BP210" s="1">
        <f>Table1[[#This Row],[T1]]-Table1[[#Totals],[T1]]</f>
        <v>1.8425925925925929E-2</v>
      </c>
      <c r="BQ210" s="1">
        <f>Table1[[#This Row],[16 км_]]-Table1[[#Totals],[16 км_]]</f>
        <v>2.5219907407407413E-2</v>
      </c>
      <c r="BR210" s="1">
        <f>Table1[[#This Row],[18,5 км_]]-Table1[[#Totals],[18,5 км_]]</f>
        <v>2.6226851851851848E-2</v>
      </c>
      <c r="BS210" s="1">
        <f>Table1[[#This Row],[22,7 км_]]-Table1[[#Totals],[22,7 км_]]</f>
        <v>2.8194444444444439E-2</v>
      </c>
      <c r="BT210" s="1">
        <f>Table1[[#This Row],[38,7 км_]]-Table1[[#Totals],[38,7 км_]]</f>
        <v>3.5983796296296292E-2</v>
      </c>
      <c r="BU210" s="1">
        <f>Table1[[#This Row],[41,2 км_]]-Table1[[#Totals],[41,2 км_]]</f>
        <v>3.6979166666666674E-2</v>
      </c>
      <c r="BV210" s="1">
        <f>Table1[[#This Row],[45,4 км_]]-Table1[[#Totals],[45,4 км_]]</f>
        <v>3.8831018518518542E-2</v>
      </c>
      <c r="BW210" s="1">
        <f>Table1[[#This Row],[48,2 км_]]-Table1[[#Totals],[48,2 км_]]</f>
        <v>4.0023148148148141E-2</v>
      </c>
      <c r="BX210" s="1">
        <f>Table1[[#This Row],[52,2 км_]]-Table1[[#Totals],[52,2 км_]]</f>
        <v>4.1759259259259274E-2</v>
      </c>
      <c r="BY210" s="1">
        <f>Table1[[#This Row],[61,4 км_]]-Table1[[#Totals],[61,4 км_]]</f>
        <v>4.6863425925925933E-2</v>
      </c>
      <c r="BZ210" s="1">
        <f>Table1[[#This Row],[63,9 км_]]-Table1[[#Totals],[63,9 км_]]</f>
        <v>4.792824074074073E-2</v>
      </c>
      <c r="CA210" s="1">
        <f>Table1[[#This Row],[68,1 км_]]-Table1[[#Totals],[68,1 км_]]</f>
        <v>4.9837962962962973E-2</v>
      </c>
      <c r="CB210" s="1">
        <f>Table1[[#This Row],[70,9 км_]]-Table1[[#Totals],[70,9 км_]]</f>
        <v>5.0937499999999997E-2</v>
      </c>
      <c r="CC210" s="1">
        <f>Table1[[#This Row],[74,9 км_]]-Table1[[#Totals],[74,9 км_]]</f>
        <v>5.2581018518518513E-2</v>
      </c>
      <c r="CD210" s="1">
        <f>Table1[[#This Row],[84,1 км_]]-Table1[[#Totals],[84,1 км_]]</f>
        <v>5.7303240740740752E-2</v>
      </c>
      <c r="CE210" s="1">
        <f>Table1[[#This Row],[86,6 км_]]-Table1[[#Totals],[86,6 км_]]</f>
        <v>5.8530092592592592E-2</v>
      </c>
      <c r="CF210" s="1">
        <f>Table1[[#This Row],[90 км_]]-Table1[[#Totals],[90 км_]]</f>
        <v>6.0173611111111108E-2</v>
      </c>
      <c r="CG210" s="1">
        <f>Table1[[#This Row],[T2]]-Table1[[#Totals],[T2]]</f>
        <v>6.237268518518517E-2</v>
      </c>
      <c r="CH210" s="1">
        <f>Table1[[#This Row],[1 км_]]-Table1[[#Totals],[1 км_]]</f>
        <v>6.2222222222222207E-2</v>
      </c>
      <c r="CI210" s="1">
        <f>Table1[[#This Row],[3,5 км_]]-Table1[[#Totals],[3,5 км_]]</f>
        <v>6.175925925925925E-2</v>
      </c>
      <c r="CJ210" s="1">
        <f>Table1[[#This Row],[6 км_]]-Table1[[#Totals],[6 км_]]</f>
        <v>6.5034722222222202E-2</v>
      </c>
      <c r="CK210" s="1">
        <f>Table1[[#This Row],[8,5 км_]]-Table1[[#Totals],[8,5 км_]]</f>
        <v>6.8668981481481456E-2</v>
      </c>
      <c r="CL210" s="1">
        <f>Table1[[#This Row],[10,5 км_]]-Table1[[#Totals],[10,5 км_]]</f>
        <v>7.1238425925925913E-2</v>
      </c>
      <c r="CM210" s="1">
        <f>Table1[[#This Row],[11,5 км_]]-Table1[[#Totals],[11,5 км_]]</f>
        <v>7.3854166666666637E-2</v>
      </c>
      <c r="CN210" s="1">
        <f>Table1[[#This Row],[14 км_]]-Table1[[#Totals],[14 км_]]</f>
        <v>7.979166666666665E-2</v>
      </c>
      <c r="CO210" s="1">
        <f>Table1[[#This Row],[16,5 км_]]-Table1[[#Totals],[16,5 км_]]</f>
        <v>8.4791666666666654E-2</v>
      </c>
      <c r="CP210" s="1">
        <f>Table1[[#This Row],[19 км_]]-Table1[[#Totals],[19 км_]]</f>
        <v>8.9710648148148109E-2</v>
      </c>
      <c r="CQ210" s="1">
        <f>Table1[[#This Row],[21,1 км_]]-Table1[[#Totals],[21,1 км_]]</f>
        <v>9.2627314814814787E-2</v>
      </c>
    </row>
    <row r="211" spans="1:95" x14ac:dyDescent="0.2">
      <c r="A211">
        <v>210</v>
      </c>
      <c r="B211">
        <v>100</v>
      </c>
      <c r="C211" t="s">
        <v>356</v>
      </c>
      <c r="D211" t="s">
        <v>139</v>
      </c>
      <c r="E211">
        <v>36</v>
      </c>
      <c r="F211" t="s">
        <v>41</v>
      </c>
      <c r="G211" t="s">
        <v>53</v>
      </c>
      <c r="H211" t="s">
        <v>62</v>
      </c>
      <c r="I211" s="1">
        <v>2.9166666666666664E-2</v>
      </c>
      <c r="J211" s="1">
        <v>3.184027777777778E-2</v>
      </c>
      <c r="K211" s="1">
        <v>2.5555555555555554E-2</v>
      </c>
      <c r="L211" s="1">
        <f>SUM(Table1[[#This Row],[T1]],Table1[[#This Row],[16 км]])</f>
        <v>5.7395833333333333E-2</v>
      </c>
      <c r="M211" s="1">
        <v>2.9074074074074075E-2</v>
      </c>
      <c r="N211" s="1">
        <f>SUM(Table1[[#This Row],[T1]],Table1[[#This Row],[18,5 км]])</f>
        <v>6.0914351851851858E-2</v>
      </c>
      <c r="O211" s="1">
        <v>3.5416666666666666E-2</v>
      </c>
      <c r="P211" s="1">
        <f>SUM(Table1[[#This Row],[T1]],Table1[[#This Row],[22,7 км]])</f>
        <v>6.7256944444444439E-2</v>
      </c>
      <c r="Q211" s="1">
        <v>5.9629629629629623E-2</v>
      </c>
      <c r="R211" s="1">
        <f>SUM(Table1[[#This Row],[T1]],Table1[[#This Row],[38,7 км]])</f>
        <v>9.1469907407407403E-2</v>
      </c>
      <c r="S211" s="1">
        <v>6.2847222222222221E-2</v>
      </c>
      <c r="T211" s="1">
        <f>SUM(Table1[[#This Row],[T1]],Table1[[#This Row],[41,2 км]])</f>
        <v>9.4687500000000008E-2</v>
      </c>
      <c r="U211" s="1">
        <v>6.9039351851851852E-2</v>
      </c>
      <c r="V211" s="1">
        <f>SUM(Table1[[#This Row],[T1]],Table1[[#This Row],[45,4 км]])</f>
        <v>0.10087962962962962</v>
      </c>
      <c r="W211" s="1">
        <v>7.3113425925925915E-2</v>
      </c>
      <c r="X211" s="1">
        <f>SUM(Table1[[#This Row],[T1]],Table1[[#This Row],[48,2 км]])</f>
        <v>0.10495370370370369</v>
      </c>
      <c r="Y211" s="1">
        <v>7.9062499999999994E-2</v>
      </c>
      <c r="Z211" s="1">
        <f>SUM(Table1[[#This Row],[T1]],Table1[[#This Row],[52,2 км]])</f>
        <v>0.11090277777777777</v>
      </c>
      <c r="AA211" s="1">
        <v>9.4502314814814817E-2</v>
      </c>
      <c r="AB211" s="1">
        <f>SUM(Table1[[#This Row],[T1]],Table1[[#This Row],[61,4 км]])</f>
        <v>0.12634259259259259</v>
      </c>
      <c r="AC211" s="1">
        <v>9.807870370370371E-2</v>
      </c>
      <c r="AD211" s="1">
        <f>SUM(Table1[[#This Row],[T1]],Table1[[#This Row],[63,9 км]])</f>
        <v>0.12991898148148148</v>
      </c>
      <c r="AE211" s="1">
        <v>0.10438657407407408</v>
      </c>
      <c r="AF211" s="1">
        <f>SUM(Table1[[#This Row],[T1]],Table1[[#This Row],[68,1 км]])</f>
        <v>0.13622685185185185</v>
      </c>
      <c r="AG211" s="1">
        <v>0.10850694444444443</v>
      </c>
      <c r="AH211" s="1">
        <f>SUM(Table1[[#This Row],[T1]],Table1[[#This Row],[70,9 км]])</f>
        <v>0.14034722222222221</v>
      </c>
      <c r="AI211" s="1">
        <v>0.11462962962962964</v>
      </c>
      <c r="AJ211" s="1">
        <f>SUM(Table1[[#This Row],[T1]],Table1[[#This Row],[74,9 км]])</f>
        <v>0.14646990740740742</v>
      </c>
      <c r="AK211" s="1">
        <v>0.13092592592592592</v>
      </c>
      <c r="AL211" s="1">
        <f>SUM(Table1[[#This Row],[T1]],Table1[[#This Row],[84,1 км]])</f>
        <v>0.1627662037037037</v>
      </c>
      <c r="AM211" s="1">
        <v>0.13469907407407408</v>
      </c>
      <c r="AN211" s="1">
        <f>SUM(Table1[[#This Row],[T1]],Table1[[#This Row],[86,6 км]])</f>
        <v>0.16653935185185187</v>
      </c>
      <c r="AO211" s="1">
        <v>0.13927083333333334</v>
      </c>
      <c r="AP211" s="1">
        <f>SUM(Table1[[#This Row],[T1]],Table1[[#This Row],[90 км]])</f>
        <v>0.17111111111111113</v>
      </c>
      <c r="AQ211" s="1">
        <v>0.17109953703703704</v>
      </c>
      <c r="AR211" s="1">
        <v>0.17324074074074072</v>
      </c>
      <c r="AS211" s="1">
        <v>4.9652777777777777E-3</v>
      </c>
      <c r="AT211" s="1">
        <f>SUM(Table1[[#This Row],[T2]],Table1[[#This Row],[1 км]])</f>
        <v>0.1782060185185185</v>
      </c>
      <c r="AU211" s="1">
        <v>1.6597222222222222E-2</v>
      </c>
      <c r="AV211" s="1">
        <f>SUM(Table1[[#This Row],[T2]],Table1[[#This Row],[3,5 км]])</f>
        <v>0.18983796296296296</v>
      </c>
      <c r="AW211" s="1">
        <v>2.49537037037037E-2</v>
      </c>
      <c r="AX211" s="1">
        <f>SUM(Table1[[#This Row],[T2]],Table1[[#This Row],[6 км]])</f>
        <v>0.19819444444444442</v>
      </c>
      <c r="AY211" s="1">
        <v>3.3796296296296297E-2</v>
      </c>
      <c r="AZ211" s="1">
        <f>SUM(Table1[[#This Row],[T2]],Table1[[#This Row],[8,5 км]])</f>
        <v>0.20703703703703702</v>
      </c>
      <c r="BA211" s="1">
        <v>4.0185185185185185E-2</v>
      </c>
      <c r="BB211" s="1">
        <f>SUM(Table1[[#This Row],[T2]],Table1[[#This Row],[10,5 км]])</f>
        <v>0.21342592592592591</v>
      </c>
      <c r="BC211" s="1">
        <v>4.5567129629629631E-2</v>
      </c>
      <c r="BD211" s="1">
        <f>SUM(Table1[[#This Row],[T2]],Table1[[#This Row],[11,5 км]])</f>
        <v>0.21880787037037036</v>
      </c>
      <c r="BE211" s="1">
        <v>5.8206018518518511E-2</v>
      </c>
      <c r="BF211" s="1">
        <f>SUM(Table1[[#This Row],[T2]],Table1[[#This Row],[14 км]])</f>
        <v>0.23144675925925923</v>
      </c>
      <c r="BG211" s="1">
        <v>6.7581018518518512E-2</v>
      </c>
      <c r="BH211" s="1">
        <f>SUM(Table1[[#This Row],[T2]],Table1[[#This Row],[16,5 км]])</f>
        <v>0.24082175925925925</v>
      </c>
      <c r="BI211" s="1">
        <v>7.7615740740740735E-2</v>
      </c>
      <c r="BJ211" s="1">
        <f>SUM(Table1[[#This Row],[T2]],Table1[[#This Row],[19 км]])</f>
        <v>0.25085648148148143</v>
      </c>
      <c r="BK211" s="1">
        <v>8.4861111111111109E-2</v>
      </c>
      <c r="BL211" s="1">
        <f>SUM(Table1[[#This Row],[T2]],Table1[[#This Row],[Финиш]])</f>
        <v>0.25810185185185186</v>
      </c>
      <c r="BM211" s="1">
        <v>0.25810185185185186</v>
      </c>
      <c r="BN211" s="1">
        <v>0</v>
      </c>
      <c r="BO211" s="1">
        <f>Table1[[#This Row],[Плавание]]-Table1[[#Totals],[Плавание]]</f>
        <v>1.1562499999999996E-2</v>
      </c>
      <c r="BP211" s="1">
        <f>Table1[[#This Row],[T1]]-Table1[[#Totals],[T1]]</f>
        <v>1.3182870370370373E-2</v>
      </c>
      <c r="BQ211" s="1">
        <f>Table1[[#This Row],[16 км_]]-Table1[[#Totals],[16 км_]]</f>
        <v>2.1828703703703704E-2</v>
      </c>
      <c r="BR211" s="1">
        <f>Table1[[#This Row],[18,5 км_]]-Table1[[#Totals],[18,5 км_]]</f>
        <v>2.299768518518519E-2</v>
      </c>
      <c r="BS211" s="1">
        <f>Table1[[#This Row],[22,7 км_]]-Table1[[#Totals],[22,7 км_]]</f>
        <v>2.5219907407407399E-2</v>
      </c>
      <c r="BT211" s="1">
        <f>Table1[[#This Row],[38,7 км_]]-Table1[[#Totals],[38,7 км_]]</f>
        <v>3.2881944444444436E-2</v>
      </c>
      <c r="BU211" s="1">
        <f>Table1[[#This Row],[41,2 км_]]-Table1[[#Totals],[41,2 км_]]</f>
        <v>3.3738425925925936E-2</v>
      </c>
      <c r="BV211" s="1">
        <f>Table1[[#This Row],[45,4 км_]]-Table1[[#Totals],[45,4 км_]]</f>
        <v>3.5717592592592592E-2</v>
      </c>
      <c r="BW211" s="1">
        <f>Table1[[#This Row],[48,2 км_]]-Table1[[#Totals],[48,2 км_]]</f>
        <v>3.7106481481481463E-2</v>
      </c>
      <c r="BX211" s="1">
        <f>Table1[[#This Row],[52,2 км_]]-Table1[[#Totals],[52,2 км_]]</f>
        <v>3.9085648148148133E-2</v>
      </c>
      <c r="BY211" s="1">
        <f>Table1[[#This Row],[61,4 км_]]-Table1[[#Totals],[61,4 км_]]</f>
        <v>4.4571759259259242E-2</v>
      </c>
      <c r="BZ211" s="1">
        <f>Table1[[#This Row],[63,9 км_]]-Table1[[#Totals],[63,9 км_]]</f>
        <v>4.5752314814814815E-2</v>
      </c>
      <c r="CA211" s="1">
        <f>Table1[[#This Row],[68,1 км_]]-Table1[[#Totals],[68,1 км_]]</f>
        <v>4.7638888888888897E-2</v>
      </c>
      <c r="CB211" s="1">
        <f>Table1[[#This Row],[70,9 км_]]-Table1[[#Totals],[70,9 км_]]</f>
        <v>4.8877314814814804E-2</v>
      </c>
      <c r="CC211" s="1">
        <f>Table1[[#This Row],[74,9 км_]]-Table1[[#Totals],[74,9 км_]]</f>
        <v>5.0763888888888914E-2</v>
      </c>
      <c r="CD211" s="1">
        <f>Table1[[#This Row],[84,1 км_]]-Table1[[#Totals],[84,1 км_]]</f>
        <v>5.6446759259259266E-2</v>
      </c>
      <c r="CE211" s="1">
        <f>Table1[[#This Row],[86,6 км_]]-Table1[[#Totals],[86,6 км_]]</f>
        <v>5.7893518518518539E-2</v>
      </c>
      <c r="CF211" s="1">
        <f>Table1[[#This Row],[90 км_]]-Table1[[#Totals],[90 км_]]</f>
        <v>5.975694444444446E-2</v>
      </c>
      <c r="CG211" s="1">
        <f>Table1[[#This Row],[T2]]-Table1[[#Totals],[T2]]</f>
        <v>6.0694444444444426E-2</v>
      </c>
      <c r="CH211" s="1">
        <f>Table1[[#This Row],[1 км_]]-Table1[[#Totals],[1 км_]]</f>
        <v>6.2349537037037023E-2</v>
      </c>
      <c r="CI211" s="1">
        <f>Table1[[#This Row],[3,5 км_]]-Table1[[#Totals],[3,5 км_]]</f>
        <v>6.6365740740740739E-2</v>
      </c>
      <c r="CJ211" s="1">
        <f>Table1[[#This Row],[6 км_]]-Table1[[#Totals],[6 км_]]</f>
        <v>6.9479166666666647E-2</v>
      </c>
      <c r="CK211" s="1">
        <f>Table1[[#This Row],[8,5 км_]]-Table1[[#Totals],[8,5 км_]]</f>
        <v>7.2627314814814797E-2</v>
      </c>
      <c r="CL211" s="1">
        <f>Table1[[#This Row],[10,5 км_]]-Table1[[#Totals],[10,5 км_]]</f>
        <v>7.5046296296296278E-2</v>
      </c>
      <c r="CM211" s="1">
        <f>Table1[[#This Row],[11,5 км_]]-Table1[[#Totals],[11,5 км_]]</f>
        <v>7.7037037037037015E-2</v>
      </c>
      <c r="CN211" s="1">
        <f>Table1[[#This Row],[14 км_]]-Table1[[#Totals],[14 км_]]</f>
        <v>8.1967592592592564E-2</v>
      </c>
      <c r="CO211" s="1">
        <f>Table1[[#This Row],[16,5 км_]]-Table1[[#Totals],[16,5 км_]]</f>
        <v>8.582175925925925E-2</v>
      </c>
      <c r="CP211" s="1">
        <f>Table1[[#This Row],[19 км_]]-Table1[[#Totals],[19 км_]]</f>
        <v>8.9861111111111058E-2</v>
      </c>
      <c r="CQ211" s="1">
        <f>Table1[[#This Row],[21,1 км_]]-Table1[[#Totals],[21,1 км_]]</f>
        <v>9.2766203703703698E-2</v>
      </c>
    </row>
    <row r="212" spans="1:95" x14ac:dyDescent="0.2">
      <c r="A212">
        <v>211</v>
      </c>
      <c r="B212">
        <v>102</v>
      </c>
      <c r="C212" t="s">
        <v>357</v>
      </c>
      <c r="D212" t="s">
        <v>358</v>
      </c>
      <c r="E212">
        <v>43</v>
      </c>
      <c r="F212" t="s">
        <v>46</v>
      </c>
      <c r="G212" t="s">
        <v>53</v>
      </c>
      <c r="H212" t="s">
        <v>54</v>
      </c>
      <c r="I212" s="1">
        <v>3.5810185185185188E-2</v>
      </c>
      <c r="J212" s="1">
        <v>3.8819444444444441E-2</v>
      </c>
      <c r="K212" s="1">
        <v>2.3912037037037034E-2</v>
      </c>
      <c r="L212" s="1">
        <f>SUM(Table1[[#This Row],[T1]],Table1[[#This Row],[16 км]])</f>
        <v>6.2731481481481471E-2</v>
      </c>
      <c r="M212" s="1">
        <v>2.7152777777777779E-2</v>
      </c>
      <c r="N212" s="1">
        <f>SUM(Table1[[#This Row],[T1]],Table1[[#This Row],[18,5 км]])</f>
        <v>6.5972222222222224E-2</v>
      </c>
      <c r="O212" s="1">
        <v>3.2974537037037038E-2</v>
      </c>
      <c r="P212" s="1">
        <f>SUM(Table1[[#This Row],[T1]],Table1[[#This Row],[22,7 км]])</f>
        <v>7.1793981481481473E-2</v>
      </c>
      <c r="Q212" s="1">
        <v>5.7766203703703702E-2</v>
      </c>
      <c r="R212" s="1">
        <f>SUM(Table1[[#This Row],[T1]],Table1[[#This Row],[38,7 км]])</f>
        <v>9.6585648148148143E-2</v>
      </c>
      <c r="S212" s="1">
        <v>6.1249999999999999E-2</v>
      </c>
      <c r="T212" s="1">
        <f>SUM(Table1[[#This Row],[T1]],Table1[[#This Row],[41,2 км]])</f>
        <v>0.10006944444444443</v>
      </c>
      <c r="U212" s="1">
        <v>6.7685185185185182E-2</v>
      </c>
      <c r="V212" s="1">
        <f>SUM(Table1[[#This Row],[T1]],Table1[[#This Row],[45,4 км]])</f>
        <v>0.10650462962962962</v>
      </c>
      <c r="W212" s="1">
        <v>7.2002314814814811E-2</v>
      </c>
      <c r="X212" s="1">
        <f>SUM(Table1[[#This Row],[T1]],Table1[[#This Row],[48,2 км]])</f>
        <v>0.11082175925925924</v>
      </c>
      <c r="Y212" s="1">
        <v>7.8506944444444449E-2</v>
      </c>
      <c r="Z212" s="1">
        <f>SUM(Table1[[#This Row],[T1]],Table1[[#This Row],[52,2 км]])</f>
        <v>0.11732638888888888</v>
      </c>
      <c r="AA212" s="1">
        <v>9.5185185185185192E-2</v>
      </c>
      <c r="AB212" s="1">
        <f>SUM(Table1[[#This Row],[T1]],Table1[[#This Row],[61,4 км]])</f>
        <v>0.13400462962962964</v>
      </c>
      <c r="AC212" s="1">
        <v>9.8842592592592593E-2</v>
      </c>
      <c r="AD212" s="1">
        <f>SUM(Table1[[#This Row],[T1]],Table1[[#This Row],[63,9 км]])</f>
        <v>0.13766203703703703</v>
      </c>
      <c r="AE212" s="1">
        <v>0.10546296296296297</v>
      </c>
      <c r="AF212" s="1">
        <f>SUM(Table1[[#This Row],[T1]],Table1[[#This Row],[68,1 км]])</f>
        <v>0.14428240740740741</v>
      </c>
      <c r="AG212" s="1">
        <v>0.1095949074074074</v>
      </c>
      <c r="AH212" s="1">
        <f>SUM(Table1[[#This Row],[T1]],Table1[[#This Row],[70,9 км]])</f>
        <v>0.14841435185185184</v>
      </c>
      <c r="AI212" s="1">
        <v>0.11578703703703704</v>
      </c>
      <c r="AJ212" s="1">
        <f>SUM(Table1[[#This Row],[T1]],Table1[[#This Row],[74,9 км]])</f>
        <v>0.15460648148148148</v>
      </c>
      <c r="AK212" s="1">
        <v>0.13221064814814815</v>
      </c>
      <c r="AL212" s="1">
        <f>SUM(Table1[[#This Row],[T1]],Table1[[#This Row],[84,1 км]])</f>
        <v>0.17103009259259258</v>
      </c>
      <c r="AM212" s="1">
        <v>0.13601851851851851</v>
      </c>
      <c r="AN212" s="1">
        <f>SUM(Table1[[#This Row],[T1]],Table1[[#This Row],[86,6 км]])</f>
        <v>0.17483796296296295</v>
      </c>
      <c r="AO212" s="1">
        <v>0.14075231481481482</v>
      </c>
      <c r="AP212" s="1">
        <f>SUM(Table1[[#This Row],[T1]],Table1[[#This Row],[90 км]])</f>
        <v>0.17957175925925925</v>
      </c>
      <c r="AQ212" s="1">
        <v>0.17957175925925925</v>
      </c>
      <c r="AR212" s="1">
        <v>0.18288194444444447</v>
      </c>
      <c r="AS212" s="1">
        <v>5.7175925925925927E-3</v>
      </c>
      <c r="AT212" s="1">
        <f>SUM(Table1[[#This Row],[T2]],Table1[[#This Row],[1 км]])</f>
        <v>0.18859953703703705</v>
      </c>
      <c r="AU212" s="1">
        <v>1.6261574074074074E-2</v>
      </c>
      <c r="AV212" s="1">
        <f>SUM(Table1[[#This Row],[T2]],Table1[[#This Row],[3,5 км]])</f>
        <v>0.19914351851851855</v>
      </c>
      <c r="AW212" s="1">
        <v>2.3877314814814813E-2</v>
      </c>
      <c r="AX212" s="1">
        <f>SUM(Table1[[#This Row],[T2]],Table1[[#This Row],[6 км]])</f>
        <v>0.20675925925925928</v>
      </c>
      <c r="AY212" s="1">
        <v>3.1759259259259258E-2</v>
      </c>
      <c r="AZ212" s="1">
        <f>SUM(Table1[[#This Row],[T2]],Table1[[#This Row],[8,5 км]])</f>
        <v>0.21464120370370374</v>
      </c>
      <c r="BA212" s="1">
        <v>3.7256944444444447E-2</v>
      </c>
      <c r="BB212" s="1">
        <f>SUM(Table1[[#This Row],[T2]],Table1[[#This Row],[10,5 км]])</f>
        <v>0.22013888888888891</v>
      </c>
      <c r="BC212" s="1">
        <v>4.2002314814814812E-2</v>
      </c>
      <c r="BD212" s="1">
        <f>SUM(Table1[[#This Row],[T2]],Table1[[#This Row],[11,5 км]])</f>
        <v>0.22488425925925928</v>
      </c>
      <c r="BE212" s="1">
        <v>5.3287037037037042E-2</v>
      </c>
      <c r="BF212" s="1">
        <f>SUM(Table1[[#This Row],[T2]],Table1[[#This Row],[14 км]])</f>
        <v>0.23616898148148152</v>
      </c>
      <c r="BG212" s="1">
        <v>6.159722222222222E-2</v>
      </c>
      <c r="BH212" s="1">
        <f>SUM(Table1[[#This Row],[T2]],Table1[[#This Row],[16,5 км]])</f>
        <v>0.24447916666666669</v>
      </c>
      <c r="BI212" s="1">
        <v>7.0231481481481492E-2</v>
      </c>
      <c r="BJ212" s="1">
        <f>SUM(Table1[[#This Row],[T2]],Table1[[#This Row],[19 км]])</f>
        <v>0.25311342592592595</v>
      </c>
      <c r="BK212" s="1">
        <v>7.554398148148149E-2</v>
      </c>
      <c r="BL212" s="1">
        <f>SUM(Table1[[#This Row],[T2]],Table1[[#This Row],[Финиш]])</f>
        <v>0.25842592592592595</v>
      </c>
      <c r="BM212" s="1">
        <v>0.25842592592592589</v>
      </c>
      <c r="BN212" s="1">
        <v>0</v>
      </c>
      <c r="BO212" s="1">
        <f>Table1[[#This Row],[Плавание]]-Table1[[#Totals],[Плавание]]</f>
        <v>1.8206018518518521E-2</v>
      </c>
      <c r="BP212" s="1">
        <f>Table1[[#This Row],[T1]]-Table1[[#Totals],[T1]]</f>
        <v>2.0162037037037034E-2</v>
      </c>
      <c r="BQ212" s="1">
        <f>Table1[[#This Row],[16 км_]]-Table1[[#Totals],[16 км_]]</f>
        <v>2.7164351851851842E-2</v>
      </c>
      <c r="BR212" s="1">
        <f>Table1[[#This Row],[18,5 км_]]-Table1[[#Totals],[18,5 км_]]</f>
        <v>2.8055555555555556E-2</v>
      </c>
      <c r="BS212" s="1">
        <f>Table1[[#This Row],[22,7 км_]]-Table1[[#Totals],[22,7 км_]]</f>
        <v>2.9756944444444433E-2</v>
      </c>
      <c r="BT212" s="1">
        <f>Table1[[#This Row],[38,7 км_]]-Table1[[#Totals],[38,7 км_]]</f>
        <v>3.7997685185185176E-2</v>
      </c>
      <c r="BU212" s="1">
        <f>Table1[[#This Row],[41,2 км_]]-Table1[[#Totals],[41,2 км_]]</f>
        <v>3.9120370370370361E-2</v>
      </c>
      <c r="BV212" s="1">
        <f>Table1[[#This Row],[45,4 км_]]-Table1[[#Totals],[45,4 км_]]</f>
        <v>4.1342592592592584E-2</v>
      </c>
      <c r="BW212" s="1">
        <f>Table1[[#This Row],[48,2 км_]]-Table1[[#Totals],[48,2 км_]]</f>
        <v>4.2974537037037019E-2</v>
      </c>
      <c r="BX212" s="1">
        <f>Table1[[#This Row],[52,2 км_]]-Table1[[#Totals],[52,2 км_]]</f>
        <v>4.5509259259259249E-2</v>
      </c>
      <c r="BY212" s="1">
        <f>Table1[[#This Row],[61,4 км_]]-Table1[[#Totals],[61,4 км_]]</f>
        <v>5.2233796296296292E-2</v>
      </c>
      <c r="BZ212" s="1">
        <f>Table1[[#This Row],[63,9 км_]]-Table1[[#Totals],[63,9 км_]]</f>
        <v>5.349537037037036E-2</v>
      </c>
      <c r="CA212" s="1">
        <f>Table1[[#This Row],[68,1 км_]]-Table1[[#Totals],[68,1 км_]]</f>
        <v>5.5694444444444463E-2</v>
      </c>
      <c r="CB212" s="1">
        <f>Table1[[#This Row],[70,9 км_]]-Table1[[#Totals],[70,9 км_]]</f>
        <v>5.6944444444444436E-2</v>
      </c>
      <c r="CC212" s="1">
        <f>Table1[[#This Row],[74,9 км_]]-Table1[[#Totals],[74,9 км_]]</f>
        <v>5.8900462962962974E-2</v>
      </c>
      <c r="CD212" s="1">
        <f>Table1[[#This Row],[84,1 км_]]-Table1[[#Totals],[84,1 км_]]</f>
        <v>6.4710648148148142E-2</v>
      </c>
      <c r="CE212" s="1">
        <f>Table1[[#This Row],[86,6 км_]]-Table1[[#Totals],[86,6 км_]]</f>
        <v>6.6192129629629615E-2</v>
      </c>
      <c r="CF212" s="1">
        <f>Table1[[#This Row],[90 км_]]-Table1[[#Totals],[90 км_]]</f>
        <v>6.821759259259258E-2</v>
      </c>
      <c r="CG212" s="1">
        <f>Table1[[#This Row],[T2]]-Table1[[#Totals],[T2]]</f>
        <v>7.0335648148148175E-2</v>
      </c>
      <c r="CH212" s="1">
        <f>Table1[[#This Row],[1 км_]]-Table1[[#Totals],[1 км_]]</f>
        <v>7.2743055555555575E-2</v>
      </c>
      <c r="CI212" s="1">
        <f>Table1[[#This Row],[3,5 км_]]-Table1[[#Totals],[3,5 км_]]</f>
        <v>7.5671296296296334E-2</v>
      </c>
      <c r="CJ212" s="1">
        <f>Table1[[#This Row],[6 км_]]-Table1[[#Totals],[6 км_]]</f>
        <v>7.8043981481481506E-2</v>
      </c>
      <c r="CK212" s="1">
        <f>Table1[[#This Row],[8,5 км_]]-Table1[[#Totals],[8,5 км_]]</f>
        <v>8.0231481481481515E-2</v>
      </c>
      <c r="CL212" s="1">
        <f>Table1[[#This Row],[10,5 км_]]-Table1[[#Totals],[10,5 км_]]</f>
        <v>8.1759259259259282E-2</v>
      </c>
      <c r="CM212" s="1">
        <f>Table1[[#This Row],[11,5 км_]]-Table1[[#Totals],[11,5 км_]]</f>
        <v>8.3113425925925938E-2</v>
      </c>
      <c r="CN212" s="1">
        <f>Table1[[#This Row],[14 км_]]-Table1[[#Totals],[14 км_]]</f>
        <v>8.6689814814814858E-2</v>
      </c>
      <c r="CO212" s="1">
        <f>Table1[[#This Row],[16,5 км_]]-Table1[[#Totals],[16,5 км_]]</f>
        <v>8.9479166666666693E-2</v>
      </c>
      <c r="CP212" s="1">
        <f>Table1[[#This Row],[19 км_]]-Table1[[#Totals],[19 км_]]</f>
        <v>9.2118055555555578E-2</v>
      </c>
      <c r="CQ212" s="1">
        <f>Table1[[#This Row],[21,1 км_]]-Table1[[#Totals],[21,1 км_]]</f>
        <v>9.3090277777777786E-2</v>
      </c>
    </row>
    <row r="213" spans="1:95" x14ac:dyDescent="0.2">
      <c r="A213">
        <v>212</v>
      </c>
      <c r="B213">
        <v>201</v>
      </c>
      <c r="C213" t="s">
        <v>359</v>
      </c>
      <c r="D213" t="s">
        <v>360</v>
      </c>
      <c r="E213">
        <v>40</v>
      </c>
      <c r="F213" t="s">
        <v>46</v>
      </c>
      <c r="H213" t="s">
        <v>54</v>
      </c>
      <c r="I213" s="1">
        <v>3.3784722222222223E-2</v>
      </c>
      <c r="J213" s="1">
        <v>3.5972222222222218E-2</v>
      </c>
      <c r="K213" s="1">
        <v>2.3240740740740742E-2</v>
      </c>
      <c r="L213" s="1">
        <f>SUM(Table1[[#This Row],[T1]],Table1[[#This Row],[16 км]])</f>
        <v>5.921296296296296E-2</v>
      </c>
      <c r="M213" s="1">
        <v>2.6435185185185187E-2</v>
      </c>
      <c r="N213" s="1">
        <f>SUM(Table1[[#This Row],[T1]],Table1[[#This Row],[18,5 км]])</f>
        <v>6.2407407407407404E-2</v>
      </c>
      <c r="O213" s="1">
        <v>3.2488425925925928E-2</v>
      </c>
      <c r="P213" s="1">
        <f>SUM(Table1[[#This Row],[T1]],Table1[[#This Row],[22,7 км]])</f>
        <v>6.8460648148148145E-2</v>
      </c>
      <c r="Q213" s="1">
        <v>5.7418981481481481E-2</v>
      </c>
      <c r="R213" s="1">
        <f>SUM(Table1[[#This Row],[T1]],Table1[[#This Row],[38,7 км]])</f>
        <v>9.3391203703703699E-2</v>
      </c>
      <c r="S213" s="1">
        <v>6.0625000000000005E-2</v>
      </c>
      <c r="T213" s="1">
        <f>SUM(Table1[[#This Row],[T1]],Table1[[#This Row],[41,2 км]])</f>
        <v>9.6597222222222223E-2</v>
      </c>
      <c r="U213" s="1">
        <v>6.6770833333333335E-2</v>
      </c>
      <c r="V213" s="1">
        <f>SUM(Table1[[#This Row],[T1]],Table1[[#This Row],[45,4 км]])</f>
        <v>0.10274305555555555</v>
      </c>
      <c r="W213" s="1">
        <v>7.0567129629629632E-2</v>
      </c>
      <c r="X213" s="1">
        <f>SUM(Table1[[#This Row],[T1]],Table1[[#This Row],[48,2 км]])</f>
        <v>0.10653935185185184</v>
      </c>
      <c r="Y213" s="1">
        <v>7.6099537037037035E-2</v>
      </c>
      <c r="Z213" s="1">
        <f>SUM(Table1[[#This Row],[T1]],Table1[[#This Row],[52,2 км]])</f>
        <v>0.11207175925925925</v>
      </c>
      <c r="AA213" s="1">
        <v>9.0810185185185188E-2</v>
      </c>
      <c r="AB213" s="1">
        <f>SUM(Table1[[#This Row],[T1]],Table1[[#This Row],[61,4 км]])</f>
        <v>0.1267824074074074</v>
      </c>
      <c r="AC213" s="1">
        <v>9.4131944444444449E-2</v>
      </c>
      <c r="AD213" s="1">
        <f>SUM(Table1[[#This Row],[T1]],Table1[[#This Row],[63,9 км]])</f>
        <v>0.13010416666666666</v>
      </c>
      <c r="AE213" s="1">
        <v>0.10025462962962962</v>
      </c>
      <c r="AF213" s="1">
        <f>SUM(Table1[[#This Row],[T1]],Table1[[#This Row],[68,1 км]])</f>
        <v>0.13622685185185185</v>
      </c>
      <c r="AG213" s="1">
        <v>0.10428240740740741</v>
      </c>
      <c r="AH213" s="1">
        <f>SUM(Table1[[#This Row],[T1]],Table1[[#This Row],[70,9 км]])</f>
        <v>0.14025462962962962</v>
      </c>
      <c r="AI213" s="1">
        <v>0.10987268518518518</v>
      </c>
      <c r="AJ213" s="1">
        <f>SUM(Table1[[#This Row],[T1]],Table1[[#This Row],[74,9 км]])</f>
        <v>0.14584490740740741</v>
      </c>
      <c r="AK213" s="1">
        <v>0.12453703703703704</v>
      </c>
      <c r="AL213" s="1">
        <f>SUM(Table1[[#This Row],[T1]],Table1[[#This Row],[84,1 км]])</f>
        <v>0.16050925925925927</v>
      </c>
      <c r="AM213" s="1">
        <v>0.12792824074074075</v>
      </c>
      <c r="AN213" s="1">
        <f>SUM(Table1[[#This Row],[T1]],Table1[[#This Row],[86,6 км]])</f>
        <v>0.16390046296296296</v>
      </c>
      <c r="AO213" s="1">
        <v>0.13210648148148149</v>
      </c>
      <c r="AP213" s="1">
        <f>SUM(Table1[[#This Row],[T1]],Table1[[#This Row],[90 км]])</f>
        <v>0.1680787037037037</v>
      </c>
      <c r="AQ213" s="1">
        <v>0.1680787037037037</v>
      </c>
      <c r="AR213" s="1">
        <v>0.1698263888888889</v>
      </c>
      <c r="AS213" s="1">
        <v>5.2546296296296299E-3</v>
      </c>
      <c r="AT213" s="1">
        <f>SUM(Table1[[#This Row],[T2]],Table1[[#This Row],[1 км]])</f>
        <v>0.17508101851851854</v>
      </c>
      <c r="AU213" s="1">
        <v>1.7673611111111109E-2</v>
      </c>
      <c r="AV213" s="1">
        <f>SUM(Table1[[#This Row],[T2]],Table1[[#This Row],[3,5 км]])</f>
        <v>0.1875</v>
      </c>
      <c r="AW213" s="1">
        <v>2.6967592592592595E-2</v>
      </c>
      <c r="AX213" s="1">
        <f>SUM(Table1[[#This Row],[T2]],Table1[[#This Row],[6 км]])</f>
        <v>0.1967939814814815</v>
      </c>
      <c r="AY213" s="1">
        <v>3.6782407407407409E-2</v>
      </c>
      <c r="AZ213" s="1">
        <f>SUM(Table1[[#This Row],[T2]],Table1[[#This Row],[8,5 км]])</f>
        <v>0.2066087962962963</v>
      </c>
      <c r="BA213" s="1">
        <v>4.3773148148148144E-2</v>
      </c>
      <c r="BB213" s="1">
        <f>SUM(Table1[[#This Row],[T2]],Table1[[#This Row],[10,5 км]])</f>
        <v>0.21359953703703705</v>
      </c>
      <c r="BC213" s="1">
        <v>4.9803240740740738E-2</v>
      </c>
      <c r="BD213" s="1">
        <f>SUM(Table1[[#This Row],[T2]],Table1[[#This Row],[11,5 км]])</f>
        <v>0.21962962962962965</v>
      </c>
      <c r="BE213" s="1">
        <v>6.322916666666667E-2</v>
      </c>
      <c r="BF213" s="1">
        <f>SUM(Table1[[#This Row],[T2]],Table1[[#This Row],[14 км]])</f>
        <v>0.23305555555555557</v>
      </c>
      <c r="BG213" s="1">
        <v>7.2685185185185186E-2</v>
      </c>
      <c r="BH213" s="1">
        <f>SUM(Table1[[#This Row],[T2]],Table1[[#This Row],[16,5 км]])</f>
        <v>0.24251157407407409</v>
      </c>
      <c r="BI213" s="1">
        <v>8.2407407407407415E-2</v>
      </c>
      <c r="BJ213" s="1">
        <f>SUM(Table1[[#This Row],[T2]],Table1[[#This Row],[19 км]])</f>
        <v>0.25223379629629633</v>
      </c>
      <c r="BK213" s="1">
        <v>8.9062500000000003E-2</v>
      </c>
      <c r="BL213" s="1">
        <f>SUM(Table1[[#This Row],[T2]],Table1[[#This Row],[Финиш]])</f>
        <v>0.25888888888888889</v>
      </c>
      <c r="BM213" s="1">
        <v>0.25887731481481485</v>
      </c>
      <c r="BN213" s="1">
        <v>0</v>
      </c>
      <c r="BO213" s="1">
        <f>Table1[[#This Row],[Плавание]]-Table1[[#Totals],[Плавание]]</f>
        <v>1.6180555555555556E-2</v>
      </c>
      <c r="BP213" s="1">
        <f>Table1[[#This Row],[T1]]-Table1[[#Totals],[T1]]</f>
        <v>1.7314814814814811E-2</v>
      </c>
      <c r="BQ213" s="1">
        <f>Table1[[#This Row],[16 км_]]-Table1[[#Totals],[16 км_]]</f>
        <v>2.3645833333333331E-2</v>
      </c>
      <c r="BR213" s="1">
        <f>Table1[[#This Row],[18,5 км_]]-Table1[[#Totals],[18,5 км_]]</f>
        <v>2.4490740740740737E-2</v>
      </c>
      <c r="BS213" s="1">
        <f>Table1[[#This Row],[22,7 км_]]-Table1[[#Totals],[22,7 км_]]</f>
        <v>2.6423611111111106E-2</v>
      </c>
      <c r="BT213" s="1">
        <f>Table1[[#This Row],[38,7 км_]]-Table1[[#Totals],[38,7 км_]]</f>
        <v>3.4803240740740732E-2</v>
      </c>
      <c r="BU213" s="1">
        <f>Table1[[#This Row],[41,2 км_]]-Table1[[#Totals],[41,2 км_]]</f>
        <v>3.5648148148148151E-2</v>
      </c>
      <c r="BV213" s="1">
        <f>Table1[[#This Row],[45,4 км_]]-Table1[[#Totals],[45,4 км_]]</f>
        <v>3.7581018518518514E-2</v>
      </c>
      <c r="BW213" s="1">
        <f>Table1[[#This Row],[48,2 км_]]-Table1[[#Totals],[48,2 км_]]</f>
        <v>3.8692129629629618E-2</v>
      </c>
      <c r="BX213" s="1">
        <f>Table1[[#This Row],[52,2 км_]]-Table1[[#Totals],[52,2 км_]]</f>
        <v>4.0254629629629612E-2</v>
      </c>
      <c r="BY213" s="1">
        <f>Table1[[#This Row],[61,4 км_]]-Table1[[#Totals],[61,4 км_]]</f>
        <v>4.5011574074074051E-2</v>
      </c>
      <c r="BZ213" s="1">
        <f>Table1[[#This Row],[63,9 км_]]-Table1[[#Totals],[63,9 км_]]</f>
        <v>4.5937499999999992E-2</v>
      </c>
      <c r="CA213" s="1">
        <f>Table1[[#This Row],[68,1 км_]]-Table1[[#Totals],[68,1 км_]]</f>
        <v>4.7638888888888897E-2</v>
      </c>
      <c r="CB213" s="1">
        <f>Table1[[#This Row],[70,9 км_]]-Table1[[#Totals],[70,9 км_]]</f>
        <v>4.8784722222222215E-2</v>
      </c>
      <c r="CC213" s="1">
        <f>Table1[[#This Row],[74,9 км_]]-Table1[[#Totals],[74,9 км_]]</f>
        <v>5.0138888888888899E-2</v>
      </c>
      <c r="CD213" s="1">
        <f>Table1[[#This Row],[84,1 км_]]-Table1[[#Totals],[84,1 км_]]</f>
        <v>5.418981481481483E-2</v>
      </c>
      <c r="CE213" s="1">
        <f>Table1[[#This Row],[86,6 км_]]-Table1[[#Totals],[86,6 км_]]</f>
        <v>5.5254629629629626E-2</v>
      </c>
      <c r="CF213" s="1">
        <f>Table1[[#This Row],[90 км_]]-Table1[[#Totals],[90 км_]]</f>
        <v>5.6724537037037032E-2</v>
      </c>
      <c r="CG213" s="1">
        <f>Table1[[#This Row],[T2]]-Table1[[#Totals],[T2]]</f>
        <v>5.7280092592592605E-2</v>
      </c>
      <c r="CH213" s="1">
        <f>Table1[[#This Row],[1 км_]]-Table1[[#Totals],[1 км_]]</f>
        <v>5.9224537037037062E-2</v>
      </c>
      <c r="CI213" s="1">
        <f>Table1[[#This Row],[3,5 км_]]-Table1[[#Totals],[3,5 км_]]</f>
        <v>6.4027777777777781E-2</v>
      </c>
      <c r="CJ213" s="1">
        <f>Table1[[#This Row],[6 км_]]-Table1[[#Totals],[6 км_]]</f>
        <v>6.8078703703703725E-2</v>
      </c>
      <c r="CK213" s="1">
        <f>Table1[[#This Row],[8,5 км_]]-Table1[[#Totals],[8,5 км_]]</f>
        <v>7.2199074074074082E-2</v>
      </c>
      <c r="CL213" s="1">
        <f>Table1[[#This Row],[10,5 км_]]-Table1[[#Totals],[10,5 км_]]</f>
        <v>7.5219907407407416E-2</v>
      </c>
      <c r="CM213" s="1">
        <f>Table1[[#This Row],[11,5 км_]]-Table1[[#Totals],[11,5 км_]]</f>
        <v>7.7858796296296301E-2</v>
      </c>
      <c r="CN213" s="1">
        <f>Table1[[#This Row],[14 км_]]-Table1[[#Totals],[14 км_]]</f>
        <v>8.3576388888888908E-2</v>
      </c>
      <c r="CO213" s="1">
        <f>Table1[[#This Row],[16,5 км_]]-Table1[[#Totals],[16,5 км_]]</f>
        <v>8.7511574074074089E-2</v>
      </c>
      <c r="CP213" s="1">
        <f>Table1[[#This Row],[19 км_]]-Table1[[#Totals],[19 км_]]</f>
        <v>9.1238425925925959E-2</v>
      </c>
      <c r="CQ213" s="1">
        <f>Table1[[#This Row],[21,1 км_]]-Table1[[#Totals],[21,1 км_]]</f>
        <v>9.3553240740740728E-2</v>
      </c>
    </row>
    <row r="214" spans="1:95" x14ac:dyDescent="0.2">
      <c r="A214">
        <v>213</v>
      </c>
      <c r="B214">
        <v>74</v>
      </c>
      <c r="C214" t="s">
        <v>361</v>
      </c>
      <c r="D214" t="s">
        <v>69</v>
      </c>
      <c r="E214">
        <v>35</v>
      </c>
      <c r="F214" t="s">
        <v>41</v>
      </c>
      <c r="G214" t="s">
        <v>50</v>
      </c>
      <c r="H214" t="s">
        <v>62</v>
      </c>
      <c r="I214" s="1">
        <v>3.0856481481481481E-2</v>
      </c>
      <c r="J214" s="1">
        <v>3.2928240740740737E-2</v>
      </c>
      <c r="K214" s="1">
        <v>2.207175925925926E-2</v>
      </c>
      <c r="L214" s="1">
        <f>SUM(Table1[[#This Row],[T1]],Table1[[#This Row],[16 км]])</f>
        <v>5.4999999999999993E-2</v>
      </c>
      <c r="M214" s="1">
        <v>2.5092592592592593E-2</v>
      </c>
      <c r="N214" s="1">
        <f>SUM(Table1[[#This Row],[T1]],Table1[[#This Row],[18,5 км]])</f>
        <v>5.8020833333333327E-2</v>
      </c>
      <c r="O214" s="1">
        <v>3.078703703703704E-2</v>
      </c>
      <c r="P214" s="1">
        <f>SUM(Table1[[#This Row],[T1]],Table1[[#This Row],[22,7 км]])</f>
        <v>6.3715277777777773E-2</v>
      </c>
      <c r="Q214" s="1">
        <v>5.3506944444444447E-2</v>
      </c>
      <c r="R214" s="1">
        <f>SUM(Table1[[#This Row],[T1]],Table1[[#This Row],[38,7 км]])</f>
        <v>8.6435185185185184E-2</v>
      </c>
      <c r="S214" s="1">
        <v>5.6597222222222222E-2</v>
      </c>
      <c r="T214" s="1">
        <f>SUM(Table1[[#This Row],[T1]],Table1[[#This Row],[41,2 км]])</f>
        <v>8.9525462962962959E-2</v>
      </c>
      <c r="U214" s="1">
        <v>6.2592592592592589E-2</v>
      </c>
      <c r="V214" s="1">
        <f>SUM(Table1[[#This Row],[T1]],Table1[[#This Row],[45,4 км]])</f>
        <v>9.5520833333333333E-2</v>
      </c>
      <c r="W214" s="1">
        <v>6.6412037037037033E-2</v>
      </c>
      <c r="X214" s="1">
        <f>SUM(Table1[[#This Row],[T1]],Table1[[#This Row],[48,2 км]])</f>
        <v>9.9340277777777763E-2</v>
      </c>
      <c r="Y214" s="1">
        <v>7.2083333333333333E-2</v>
      </c>
      <c r="Z214" s="1">
        <f>SUM(Table1[[#This Row],[T1]],Table1[[#This Row],[52,2 км]])</f>
        <v>0.10501157407407408</v>
      </c>
      <c r="AA214" s="1">
        <v>8.6030092592592589E-2</v>
      </c>
      <c r="AB214" s="1">
        <f>SUM(Table1[[#This Row],[T1]],Table1[[#This Row],[61,4 км]])</f>
        <v>0.11895833333333333</v>
      </c>
      <c r="AC214" s="1">
        <v>8.9212962962962952E-2</v>
      </c>
      <c r="AD214" s="1">
        <f>SUM(Table1[[#This Row],[T1]],Table1[[#This Row],[63,9 км]])</f>
        <v>0.12214120370370368</v>
      </c>
      <c r="AE214" s="1">
        <v>9.5300925925925928E-2</v>
      </c>
      <c r="AF214" s="1">
        <f>SUM(Table1[[#This Row],[T1]],Table1[[#This Row],[68,1 км]])</f>
        <v>0.12822916666666667</v>
      </c>
      <c r="AG214" s="1">
        <v>9.9212962962962961E-2</v>
      </c>
      <c r="AH214" s="1">
        <f>SUM(Table1[[#This Row],[T1]],Table1[[#This Row],[70,9 км]])</f>
        <v>0.13214120370370369</v>
      </c>
      <c r="AI214" s="1">
        <v>0.10497685185185185</v>
      </c>
      <c r="AJ214" s="1">
        <f>SUM(Table1[[#This Row],[T1]],Table1[[#This Row],[74,9 км]])</f>
        <v>0.13790509259259259</v>
      </c>
      <c r="AK214" s="1">
        <v>0.12023148148148148</v>
      </c>
      <c r="AL214" s="1">
        <f>SUM(Table1[[#This Row],[T1]],Table1[[#This Row],[84,1 км]])</f>
        <v>0.15315972222222221</v>
      </c>
      <c r="AM214" s="1">
        <v>0.12377314814814815</v>
      </c>
      <c r="AN214" s="1">
        <f>SUM(Table1[[#This Row],[T1]],Table1[[#This Row],[86,6 км]])</f>
        <v>0.15670138888888888</v>
      </c>
      <c r="AO214" s="1">
        <v>0.12804398148148147</v>
      </c>
      <c r="AP214" s="1">
        <f>SUM(Table1[[#This Row],[T1]],Table1[[#This Row],[90 км]])</f>
        <v>0.16097222222222221</v>
      </c>
      <c r="AQ214" s="1">
        <v>0.16097222222222221</v>
      </c>
      <c r="AR214" s="1">
        <v>0.16311342592592593</v>
      </c>
      <c r="AS214" s="1">
        <v>5.7638888888888887E-3</v>
      </c>
      <c r="AT214" s="1">
        <f>SUM(Table1[[#This Row],[T2]],Table1[[#This Row],[1 км]])</f>
        <v>0.16887731481481483</v>
      </c>
      <c r="AU214" s="1">
        <v>1.9444444444444445E-2</v>
      </c>
      <c r="AV214" s="1">
        <f>SUM(Table1[[#This Row],[T2]],Table1[[#This Row],[3,5 км]])</f>
        <v>0.18255787037037036</v>
      </c>
      <c r="AW214" s="1">
        <v>2.960648148148148E-2</v>
      </c>
      <c r="AX214" s="1">
        <f>SUM(Table1[[#This Row],[T2]],Table1[[#This Row],[6 км]])</f>
        <v>0.19271990740740741</v>
      </c>
      <c r="AY214" s="1">
        <v>4.0462962962962964E-2</v>
      </c>
      <c r="AZ214" s="1">
        <f>SUM(Table1[[#This Row],[T2]],Table1[[#This Row],[8,5 км]])</f>
        <v>0.2035763888888889</v>
      </c>
      <c r="BA214" s="1">
        <v>4.8032407407407406E-2</v>
      </c>
      <c r="BB214" s="1">
        <f>SUM(Table1[[#This Row],[T2]],Table1[[#This Row],[10,5 км]])</f>
        <v>0.21114583333333334</v>
      </c>
      <c r="BC214" s="1">
        <v>5.4467592592592595E-2</v>
      </c>
      <c r="BD214" s="1">
        <f>SUM(Table1[[#This Row],[T2]],Table1[[#This Row],[11,5 км]])</f>
        <v>0.21758101851851852</v>
      </c>
      <c r="BE214" s="1">
        <v>6.8749999999999992E-2</v>
      </c>
      <c r="BF214" s="1">
        <f>SUM(Table1[[#This Row],[T2]],Table1[[#This Row],[14 км]])</f>
        <v>0.2318634259259259</v>
      </c>
      <c r="BG214" s="1">
        <v>7.885416666666667E-2</v>
      </c>
      <c r="BH214" s="1">
        <f>SUM(Table1[[#This Row],[T2]],Table1[[#This Row],[16,5 км]])</f>
        <v>0.2419675925925926</v>
      </c>
      <c r="BI214" s="1">
        <v>8.9421296296296304E-2</v>
      </c>
      <c r="BJ214" s="1">
        <f>SUM(Table1[[#This Row],[T2]],Table1[[#This Row],[19 км]])</f>
        <v>0.25253472222222223</v>
      </c>
      <c r="BK214" s="1">
        <v>9.6342592592592591E-2</v>
      </c>
      <c r="BL214" s="1">
        <f>SUM(Table1[[#This Row],[T2]],Table1[[#This Row],[Финиш]])</f>
        <v>0.25945601851851852</v>
      </c>
      <c r="BM214" s="1">
        <v>0.25945601851851852</v>
      </c>
      <c r="BN214" s="1">
        <v>0</v>
      </c>
      <c r="BO214" s="1">
        <f>Table1[[#This Row],[Плавание]]-Table1[[#Totals],[Плавание]]</f>
        <v>1.3252314814814814E-2</v>
      </c>
      <c r="BP214" s="1">
        <f>Table1[[#This Row],[T1]]-Table1[[#Totals],[T1]]</f>
        <v>1.427083333333333E-2</v>
      </c>
      <c r="BQ214" s="1">
        <f>Table1[[#This Row],[16 км_]]-Table1[[#Totals],[16 км_]]</f>
        <v>1.9432870370370364E-2</v>
      </c>
      <c r="BR214" s="1">
        <f>Table1[[#This Row],[18,5 км_]]-Table1[[#Totals],[18,5 км_]]</f>
        <v>2.0104166666666659E-2</v>
      </c>
      <c r="BS214" s="1">
        <f>Table1[[#This Row],[22,7 км_]]-Table1[[#Totals],[22,7 км_]]</f>
        <v>2.1678240740740734E-2</v>
      </c>
      <c r="BT214" s="1">
        <f>Table1[[#This Row],[38,7 км_]]-Table1[[#Totals],[38,7 км_]]</f>
        <v>2.7847222222222218E-2</v>
      </c>
      <c r="BU214" s="1">
        <f>Table1[[#This Row],[41,2 км_]]-Table1[[#Totals],[41,2 км_]]</f>
        <v>2.8576388888888887E-2</v>
      </c>
      <c r="BV214" s="1">
        <f>Table1[[#This Row],[45,4 км_]]-Table1[[#Totals],[45,4 км_]]</f>
        <v>3.03587962962963E-2</v>
      </c>
      <c r="BW214" s="1">
        <f>Table1[[#This Row],[48,2 км_]]-Table1[[#Totals],[48,2 км_]]</f>
        <v>3.1493055555555538E-2</v>
      </c>
      <c r="BX214" s="1">
        <f>Table1[[#This Row],[52,2 км_]]-Table1[[#Totals],[52,2 км_]]</f>
        <v>3.3194444444444443E-2</v>
      </c>
      <c r="BY214" s="1">
        <f>Table1[[#This Row],[61,4 км_]]-Table1[[#Totals],[61,4 км_]]</f>
        <v>3.7187499999999984E-2</v>
      </c>
      <c r="BZ214" s="1">
        <f>Table1[[#This Row],[63,9 км_]]-Table1[[#Totals],[63,9 км_]]</f>
        <v>3.7974537037037015E-2</v>
      </c>
      <c r="CA214" s="1">
        <f>Table1[[#This Row],[68,1 км_]]-Table1[[#Totals],[68,1 км_]]</f>
        <v>3.964120370370372E-2</v>
      </c>
      <c r="CB214" s="1">
        <f>Table1[[#This Row],[70,9 км_]]-Table1[[#Totals],[70,9 км_]]</f>
        <v>4.0671296296296289E-2</v>
      </c>
      <c r="CC214" s="1">
        <f>Table1[[#This Row],[74,9 км_]]-Table1[[#Totals],[74,9 км_]]</f>
        <v>4.2199074074074083E-2</v>
      </c>
      <c r="CD214" s="1">
        <f>Table1[[#This Row],[84,1 км_]]-Table1[[#Totals],[84,1 км_]]</f>
        <v>4.6840277777777772E-2</v>
      </c>
      <c r="CE214" s="1">
        <f>Table1[[#This Row],[86,6 км_]]-Table1[[#Totals],[86,6 км_]]</f>
        <v>4.8055555555555546E-2</v>
      </c>
      <c r="CF214" s="1">
        <f>Table1[[#This Row],[90 км_]]-Table1[[#Totals],[90 км_]]</f>
        <v>4.961805555555554E-2</v>
      </c>
      <c r="CG214" s="1">
        <f>Table1[[#This Row],[T2]]-Table1[[#Totals],[T2]]</f>
        <v>5.0567129629629629E-2</v>
      </c>
      <c r="CH214" s="1">
        <f>Table1[[#This Row],[1 км_]]-Table1[[#Totals],[1 км_]]</f>
        <v>5.302083333333335E-2</v>
      </c>
      <c r="CI214" s="1">
        <f>Table1[[#This Row],[3,5 км_]]-Table1[[#Totals],[3,5 км_]]</f>
        <v>5.9085648148148137E-2</v>
      </c>
      <c r="CJ214" s="1">
        <f>Table1[[#This Row],[6 км_]]-Table1[[#Totals],[6 км_]]</f>
        <v>6.4004629629629634E-2</v>
      </c>
      <c r="CK214" s="1">
        <f>Table1[[#This Row],[8,5 км_]]-Table1[[#Totals],[8,5 км_]]</f>
        <v>6.9166666666666682E-2</v>
      </c>
      <c r="CL214" s="1">
        <f>Table1[[#This Row],[10,5 км_]]-Table1[[#Totals],[10,5 км_]]</f>
        <v>7.2766203703703708E-2</v>
      </c>
      <c r="CM214" s="1">
        <f>Table1[[#This Row],[11,5 км_]]-Table1[[#Totals],[11,5 км_]]</f>
        <v>7.5810185185185175E-2</v>
      </c>
      <c r="CN214" s="1">
        <f>Table1[[#This Row],[14 км_]]-Table1[[#Totals],[14 км_]]</f>
        <v>8.238425925925924E-2</v>
      </c>
      <c r="CO214" s="1">
        <f>Table1[[#This Row],[16,5 км_]]-Table1[[#Totals],[16,5 км_]]</f>
        <v>8.6967592592592596E-2</v>
      </c>
      <c r="CP214" s="1">
        <f>Table1[[#This Row],[19 км_]]-Table1[[#Totals],[19 км_]]</f>
        <v>9.1539351851851858E-2</v>
      </c>
      <c r="CQ214" s="1">
        <f>Table1[[#This Row],[21,1 км_]]-Table1[[#Totals],[21,1 км_]]</f>
        <v>9.4120370370370354E-2</v>
      </c>
    </row>
    <row r="215" spans="1:95" x14ac:dyDescent="0.2">
      <c r="A215">
        <v>214</v>
      </c>
      <c r="B215">
        <v>209</v>
      </c>
      <c r="C215" t="s">
        <v>362</v>
      </c>
      <c r="D215" t="s">
        <v>179</v>
      </c>
      <c r="E215">
        <v>32</v>
      </c>
      <c r="F215" t="s">
        <v>46</v>
      </c>
      <c r="H215" t="s">
        <v>47</v>
      </c>
      <c r="I215" s="1">
        <v>3.1631944444444442E-2</v>
      </c>
      <c r="J215" s="1">
        <v>3.5138888888888893E-2</v>
      </c>
      <c r="K215" s="1">
        <v>2.539351851851852E-2</v>
      </c>
      <c r="L215" s="1">
        <f>SUM(Table1[[#This Row],[T1]],Table1[[#This Row],[16 км]])</f>
        <v>6.053240740740741E-2</v>
      </c>
      <c r="M215" s="1">
        <v>2.9050925925925928E-2</v>
      </c>
      <c r="N215" s="1">
        <f>SUM(Table1[[#This Row],[T1]],Table1[[#This Row],[18,5 км]])</f>
        <v>6.4189814814814825E-2</v>
      </c>
      <c r="O215" s="1">
        <v>3.5636574074074077E-2</v>
      </c>
      <c r="P215" s="1">
        <f>SUM(Table1[[#This Row],[T1]],Table1[[#This Row],[22,7 км]])</f>
        <v>7.0775462962962971E-2</v>
      </c>
      <c r="Q215" s="1">
        <v>6.1944444444444441E-2</v>
      </c>
      <c r="R215" s="1">
        <f>SUM(Table1[[#This Row],[T1]],Table1[[#This Row],[38,7 км]])</f>
        <v>9.7083333333333327E-2</v>
      </c>
      <c r="S215" s="1">
        <v>6.5439814814814812E-2</v>
      </c>
      <c r="T215" s="1">
        <f>SUM(Table1[[#This Row],[T1]],Table1[[#This Row],[41,2 км]])</f>
        <v>0.1005787037037037</v>
      </c>
      <c r="U215" s="1">
        <v>7.1631944444444443E-2</v>
      </c>
      <c r="V215" s="1">
        <f>SUM(Table1[[#This Row],[T1]],Table1[[#This Row],[45,4 км]])</f>
        <v>0.10677083333333334</v>
      </c>
      <c r="W215" s="1">
        <v>7.5752314814814814E-2</v>
      </c>
      <c r="X215" s="1">
        <f>SUM(Table1[[#This Row],[T1]],Table1[[#This Row],[48,2 км]])</f>
        <v>0.1108912037037037</v>
      </c>
      <c r="Y215" s="1">
        <v>8.1736111111111107E-2</v>
      </c>
      <c r="Z215" s="1">
        <f>SUM(Table1[[#This Row],[T1]],Table1[[#This Row],[52,2 км]])</f>
        <v>0.11687500000000001</v>
      </c>
      <c r="AA215" s="1">
        <v>9.6817129629629628E-2</v>
      </c>
      <c r="AB215" s="1">
        <f>SUM(Table1[[#This Row],[T1]],Table1[[#This Row],[61,4 км]])</f>
        <v>0.13195601851851851</v>
      </c>
      <c r="AC215" s="1">
        <v>0.10034722222222221</v>
      </c>
      <c r="AD215" s="1">
        <f>SUM(Table1[[#This Row],[T1]],Table1[[#This Row],[63,9 км]])</f>
        <v>0.13548611111111111</v>
      </c>
      <c r="AE215" s="1">
        <v>0.10679398148148149</v>
      </c>
      <c r="AF215" s="1">
        <f>SUM(Table1[[#This Row],[T1]],Table1[[#This Row],[68,1 км]])</f>
        <v>0.14193287037037039</v>
      </c>
      <c r="AG215" s="1">
        <v>0.11081018518518519</v>
      </c>
      <c r="AH215" s="1">
        <f>SUM(Table1[[#This Row],[T1]],Table1[[#This Row],[70,9 км]])</f>
        <v>0.14594907407407409</v>
      </c>
      <c r="AI215" s="1">
        <v>0.11673611111111111</v>
      </c>
      <c r="AJ215" s="1">
        <f>SUM(Table1[[#This Row],[T1]],Table1[[#This Row],[74,9 км]])</f>
        <v>0.15187500000000001</v>
      </c>
      <c r="AK215" s="1">
        <v>0.13223379629629631</v>
      </c>
      <c r="AL215" s="1">
        <f>SUM(Table1[[#This Row],[T1]],Table1[[#This Row],[84,1 км]])</f>
        <v>0.16737268518518519</v>
      </c>
      <c r="AM215" s="1">
        <v>0.13582175925925927</v>
      </c>
      <c r="AN215" s="1">
        <f>SUM(Table1[[#This Row],[T1]],Table1[[#This Row],[86,6 км]])</f>
        <v>0.17096064814814815</v>
      </c>
      <c r="AO215" s="1">
        <v>0.14043981481481482</v>
      </c>
      <c r="AP215" s="1">
        <f>SUM(Table1[[#This Row],[T1]],Table1[[#This Row],[90 км]])</f>
        <v>0.17557870370370371</v>
      </c>
      <c r="AQ215" s="1">
        <v>0.17557870370370368</v>
      </c>
      <c r="AR215" s="1">
        <v>0.17723379629629629</v>
      </c>
      <c r="AS215" s="1">
        <v>4.7800925925925919E-3</v>
      </c>
      <c r="AT215" s="1">
        <f>SUM(Table1[[#This Row],[T2]],Table1[[#This Row],[1 км]])</f>
        <v>0.18201388888888889</v>
      </c>
      <c r="AU215" s="1">
        <v>1.6076388888888887E-2</v>
      </c>
      <c r="AV215" s="1">
        <f>SUM(Table1[[#This Row],[T2]],Table1[[#This Row],[3,5 км]])</f>
        <v>0.19331018518518517</v>
      </c>
      <c r="AW215" s="1">
        <v>2.4583333333333332E-2</v>
      </c>
      <c r="AX215" s="1">
        <f>SUM(Table1[[#This Row],[T2]],Table1[[#This Row],[6 км]])</f>
        <v>0.20181712962962961</v>
      </c>
      <c r="AY215" s="1">
        <v>3.3009259259259259E-2</v>
      </c>
      <c r="AZ215" s="1">
        <f>SUM(Table1[[#This Row],[T2]],Table1[[#This Row],[8,5 км]])</f>
        <v>0.21024305555555556</v>
      </c>
      <c r="BA215" s="1">
        <v>3.9027777777777779E-2</v>
      </c>
      <c r="BB215" s="1">
        <f>SUM(Table1[[#This Row],[T2]],Table1[[#This Row],[10,5 км]])</f>
        <v>0.21626157407407406</v>
      </c>
      <c r="BC215" s="1">
        <v>4.4108796296296299E-2</v>
      </c>
      <c r="BD215" s="1">
        <f>SUM(Table1[[#This Row],[T2]],Table1[[#This Row],[11,5 км]])</f>
        <v>0.22134259259259259</v>
      </c>
      <c r="BE215" s="1">
        <v>5.618055555555556E-2</v>
      </c>
      <c r="BF215" s="1">
        <f>SUM(Table1[[#This Row],[T2]],Table1[[#This Row],[14 км]])</f>
        <v>0.23341435185185186</v>
      </c>
      <c r="BG215" s="1">
        <v>6.6296296296296298E-2</v>
      </c>
      <c r="BH215" s="1">
        <f>SUM(Table1[[#This Row],[T2]],Table1[[#This Row],[16,5 км]])</f>
        <v>0.24353009259259259</v>
      </c>
      <c r="BI215" s="1">
        <v>7.6261574074074079E-2</v>
      </c>
      <c r="BJ215" s="1">
        <f>SUM(Table1[[#This Row],[T2]],Table1[[#This Row],[19 км]])</f>
        <v>0.2534953703703704</v>
      </c>
      <c r="BK215" s="1">
        <v>8.2384259259259254E-2</v>
      </c>
      <c r="BL215" s="1">
        <f>SUM(Table1[[#This Row],[T2]],Table1[[#This Row],[Финиш]])</f>
        <v>0.25961805555555556</v>
      </c>
      <c r="BM215" s="1">
        <v>0.2596296296296296</v>
      </c>
      <c r="BN215" s="1">
        <v>0</v>
      </c>
      <c r="BO215" s="1">
        <f>Table1[[#This Row],[Плавание]]-Table1[[#Totals],[Плавание]]</f>
        <v>1.4027777777777774E-2</v>
      </c>
      <c r="BP215" s="1">
        <f>Table1[[#This Row],[T1]]-Table1[[#Totals],[T1]]</f>
        <v>1.6481481481481486E-2</v>
      </c>
      <c r="BQ215" s="1">
        <f>Table1[[#This Row],[16 км_]]-Table1[[#Totals],[16 км_]]</f>
        <v>2.4965277777777781E-2</v>
      </c>
      <c r="BR215" s="1">
        <f>Table1[[#This Row],[18,5 км_]]-Table1[[#Totals],[18,5 км_]]</f>
        <v>2.6273148148148157E-2</v>
      </c>
      <c r="BS215" s="1">
        <f>Table1[[#This Row],[22,7 км_]]-Table1[[#Totals],[22,7 км_]]</f>
        <v>2.8738425925925931E-2</v>
      </c>
      <c r="BT215" s="1">
        <f>Table1[[#This Row],[38,7 км_]]-Table1[[#Totals],[38,7 км_]]</f>
        <v>3.849537037037036E-2</v>
      </c>
      <c r="BU215" s="1">
        <f>Table1[[#This Row],[41,2 км_]]-Table1[[#Totals],[41,2 км_]]</f>
        <v>3.9629629629629626E-2</v>
      </c>
      <c r="BV215" s="1">
        <f>Table1[[#This Row],[45,4 км_]]-Table1[[#Totals],[45,4 км_]]</f>
        <v>4.160879629629631E-2</v>
      </c>
      <c r="BW215" s="1">
        <f>Table1[[#This Row],[48,2 км_]]-Table1[[#Totals],[48,2 км_]]</f>
        <v>4.3043981481481475E-2</v>
      </c>
      <c r="BX215" s="1">
        <f>Table1[[#This Row],[52,2 км_]]-Table1[[#Totals],[52,2 км_]]</f>
        <v>4.5057870370370373E-2</v>
      </c>
      <c r="BY215" s="1">
        <f>Table1[[#This Row],[61,4 км_]]-Table1[[#Totals],[61,4 км_]]</f>
        <v>5.0185185185185166E-2</v>
      </c>
      <c r="BZ215" s="1">
        <f>Table1[[#This Row],[63,9 км_]]-Table1[[#Totals],[63,9 км_]]</f>
        <v>5.1319444444444445E-2</v>
      </c>
      <c r="CA215" s="1">
        <f>Table1[[#This Row],[68,1 км_]]-Table1[[#Totals],[68,1 км_]]</f>
        <v>5.3344907407407438E-2</v>
      </c>
      <c r="CB215" s="1">
        <f>Table1[[#This Row],[70,9 км_]]-Table1[[#Totals],[70,9 км_]]</f>
        <v>5.447916666666669E-2</v>
      </c>
      <c r="CC215" s="1">
        <f>Table1[[#This Row],[74,9 км_]]-Table1[[#Totals],[74,9 км_]]</f>
        <v>5.61689814814815E-2</v>
      </c>
      <c r="CD215" s="1">
        <f>Table1[[#This Row],[84,1 км_]]-Table1[[#Totals],[84,1 км_]]</f>
        <v>6.1053240740740755E-2</v>
      </c>
      <c r="CE215" s="1">
        <f>Table1[[#This Row],[86,6 км_]]-Table1[[#Totals],[86,6 км_]]</f>
        <v>6.2314814814814823E-2</v>
      </c>
      <c r="CF215" s="1">
        <f>Table1[[#This Row],[90 км_]]-Table1[[#Totals],[90 км_]]</f>
        <v>6.4224537037037038E-2</v>
      </c>
      <c r="CG215" s="1">
        <f>Table1[[#This Row],[T2]]-Table1[[#Totals],[T2]]</f>
        <v>6.4687499999999995E-2</v>
      </c>
      <c r="CH215" s="1">
        <f>Table1[[#This Row],[1 км_]]-Table1[[#Totals],[1 км_]]</f>
        <v>6.6157407407407415E-2</v>
      </c>
      <c r="CI215" s="1">
        <f>Table1[[#This Row],[3,5 км_]]-Table1[[#Totals],[3,5 км_]]</f>
        <v>6.9837962962962949E-2</v>
      </c>
      <c r="CJ215" s="1">
        <f>Table1[[#This Row],[6 км_]]-Table1[[#Totals],[6 км_]]</f>
        <v>7.3101851851851835E-2</v>
      </c>
      <c r="CK215" s="1">
        <f>Table1[[#This Row],[8,5 км_]]-Table1[[#Totals],[8,5 км_]]</f>
        <v>7.5833333333333336E-2</v>
      </c>
      <c r="CL215" s="1">
        <f>Table1[[#This Row],[10,5 км_]]-Table1[[#Totals],[10,5 км_]]</f>
        <v>7.7881944444444434E-2</v>
      </c>
      <c r="CM215" s="1">
        <f>Table1[[#This Row],[11,5 км_]]-Table1[[#Totals],[11,5 км_]]</f>
        <v>7.9571759259259245E-2</v>
      </c>
      <c r="CN215" s="1">
        <f>Table1[[#This Row],[14 км_]]-Table1[[#Totals],[14 км_]]</f>
        <v>8.3935185185185196E-2</v>
      </c>
      <c r="CO215" s="1">
        <f>Table1[[#This Row],[16,5 км_]]-Table1[[#Totals],[16,5 км_]]</f>
        <v>8.8530092592592591E-2</v>
      </c>
      <c r="CP215" s="1">
        <f>Table1[[#This Row],[19 км_]]-Table1[[#Totals],[19 км_]]</f>
        <v>9.2500000000000027E-2</v>
      </c>
      <c r="CQ215" s="1">
        <f>Table1[[#This Row],[21,1 км_]]-Table1[[#Totals],[21,1 км_]]</f>
        <v>9.4282407407407398E-2</v>
      </c>
    </row>
    <row r="216" spans="1:95" x14ac:dyDescent="0.2">
      <c r="A216">
        <v>215</v>
      </c>
      <c r="B216">
        <v>194</v>
      </c>
      <c r="C216" t="s">
        <v>363</v>
      </c>
      <c r="D216" t="s">
        <v>45</v>
      </c>
      <c r="E216">
        <v>40</v>
      </c>
      <c r="F216" t="s">
        <v>46</v>
      </c>
      <c r="H216" t="s">
        <v>54</v>
      </c>
      <c r="I216" s="1">
        <v>3.5393518518518519E-2</v>
      </c>
      <c r="J216" s="1">
        <v>3.9166666666666662E-2</v>
      </c>
      <c r="K216" s="1">
        <v>2.3831018518518519E-2</v>
      </c>
      <c r="L216" s="1">
        <f>SUM(Table1[[#This Row],[T1]],Table1[[#This Row],[16 км]])</f>
        <v>6.2997685185185184E-2</v>
      </c>
      <c r="M216" s="1">
        <v>2.7060185185185187E-2</v>
      </c>
      <c r="N216" s="1">
        <f>SUM(Table1[[#This Row],[T1]],Table1[[#This Row],[18,5 км]])</f>
        <v>6.6226851851851842E-2</v>
      </c>
      <c r="O216" s="1">
        <v>3.3032407407407406E-2</v>
      </c>
      <c r="P216" s="1">
        <f>SUM(Table1[[#This Row],[T1]],Table1[[#This Row],[22,7 км]])</f>
        <v>7.2199074074074068E-2</v>
      </c>
      <c r="Q216" s="1">
        <v>5.7604166666666672E-2</v>
      </c>
      <c r="R216" s="1">
        <f>SUM(Table1[[#This Row],[T1]],Table1[[#This Row],[38,7 км]])</f>
        <v>9.6770833333333334E-2</v>
      </c>
      <c r="S216" s="1">
        <v>6.083333333333333E-2</v>
      </c>
      <c r="T216" s="1">
        <f>SUM(Table1[[#This Row],[T1]],Table1[[#This Row],[41,2 км]])</f>
        <v>9.9999999999999992E-2</v>
      </c>
      <c r="U216" s="1">
        <v>6.6666666666666666E-2</v>
      </c>
      <c r="V216" s="1">
        <f>SUM(Table1[[#This Row],[T1]],Table1[[#This Row],[45,4 км]])</f>
        <v>0.10583333333333333</v>
      </c>
      <c r="W216" s="1">
        <v>7.0659722222222221E-2</v>
      </c>
      <c r="X216" s="1">
        <f>SUM(Table1[[#This Row],[T1]],Table1[[#This Row],[48,2 км]])</f>
        <v>0.10982638888888888</v>
      </c>
      <c r="Y216" s="1">
        <v>7.6377314814814815E-2</v>
      </c>
      <c r="Z216" s="1">
        <f>SUM(Table1[[#This Row],[T1]],Table1[[#This Row],[52,2 км]])</f>
        <v>0.11554398148148148</v>
      </c>
      <c r="AA216" s="1">
        <v>9.1261574074074078E-2</v>
      </c>
      <c r="AB216" s="1">
        <f>SUM(Table1[[#This Row],[T1]],Table1[[#This Row],[61,4 км]])</f>
        <v>0.13042824074074075</v>
      </c>
      <c r="AC216" s="1">
        <v>9.4571759259259258E-2</v>
      </c>
      <c r="AD216" s="1">
        <f>SUM(Table1[[#This Row],[T1]],Table1[[#This Row],[63,9 км]])</f>
        <v>0.13373842592592591</v>
      </c>
      <c r="AE216" s="1">
        <v>0.10069444444444443</v>
      </c>
      <c r="AF216" s="1">
        <f>SUM(Table1[[#This Row],[T1]],Table1[[#This Row],[68,1 км]])</f>
        <v>0.1398611111111111</v>
      </c>
      <c r="AG216" s="1">
        <v>0.10462962962962963</v>
      </c>
      <c r="AH216" s="1">
        <f>SUM(Table1[[#This Row],[T1]],Table1[[#This Row],[70,9 км]])</f>
        <v>0.14379629629629628</v>
      </c>
      <c r="AI216" s="1">
        <v>0.11065972222222221</v>
      </c>
      <c r="AJ216" s="1">
        <f>SUM(Table1[[#This Row],[T1]],Table1[[#This Row],[74,9 км]])</f>
        <v>0.14982638888888888</v>
      </c>
      <c r="AK216" s="1">
        <v>0.12545138888888888</v>
      </c>
      <c r="AL216" s="1">
        <f>SUM(Table1[[#This Row],[T1]],Table1[[#This Row],[84,1 км]])</f>
        <v>0.16461805555555553</v>
      </c>
      <c r="AM216" s="1">
        <v>0.12887731481481482</v>
      </c>
      <c r="AN216" s="1">
        <f>SUM(Table1[[#This Row],[T1]],Table1[[#This Row],[86,6 км]])</f>
        <v>0.16804398148148147</v>
      </c>
      <c r="AO216" s="1">
        <v>0.13298611111111111</v>
      </c>
      <c r="AP216" s="1">
        <f>SUM(Table1[[#This Row],[T1]],Table1[[#This Row],[90 км]])</f>
        <v>0.17215277777777777</v>
      </c>
      <c r="AQ216" s="1">
        <v>0.17216435185185186</v>
      </c>
      <c r="AR216" s="1">
        <v>0.17447916666666666</v>
      </c>
      <c r="AS216" s="1">
        <v>4.8958333333333328E-3</v>
      </c>
      <c r="AT216" s="1">
        <f>SUM(Table1[[#This Row],[T2]],Table1[[#This Row],[1 км]])</f>
        <v>0.17937499999999998</v>
      </c>
      <c r="AU216" s="1">
        <v>1.6018518518518519E-2</v>
      </c>
      <c r="AV216" s="1">
        <f>SUM(Table1[[#This Row],[T2]],Table1[[#This Row],[3,5 км]])</f>
        <v>0.19049768518518517</v>
      </c>
      <c r="AW216" s="1">
        <v>2.417824074074074E-2</v>
      </c>
      <c r="AX216" s="1">
        <f>SUM(Table1[[#This Row],[T2]],Table1[[#This Row],[6 км]])</f>
        <v>0.19865740740740739</v>
      </c>
      <c r="AY216" s="1">
        <v>3.3645833333333333E-2</v>
      </c>
      <c r="AZ216" s="1">
        <f>SUM(Table1[[#This Row],[T2]],Table1[[#This Row],[8,5 км]])</f>
        <v>0.208125</v>
      </c>
      <c r="BA216" s="1">
        <v>4.0231481481481479E-2</v>
      </c>
      <c r="BB216" s="1">
        <f>SUM(Table1[[#This Row],[T2]],Table1[[#This Row],[10,5 км]])</f>
        <v>0.21471064814814814</v>
      </c>
      <c r="BC216" s="1">
        <v>4.6041666666666668E-2</v>
      </c>
      <c r="BD216" s="1">
        <f>SUM(Table1[[#This Row],[T2]],Table1[[#This Row],[11,5 км]])</f>
        <v>0.22052083333333333</v>
      </c>
      <c r="BE216" s="1">
        <v>5.8530092592592592E-2</v>
      </c>
      <c r="BF216" s="1">
        <f>SUM(Table1[[#This Row],[T2]],Table1[[#This Row],[14 км]])</f>
        <v>0.23300925925925925</v>
      </c>
      <c r="BG216" s="1">
        <v>6.8587962962962962E-2</v>
      </c>
      <c r="BH216" s="1">
        <f>SUM(Table1[[#This Row],[T2]],Table1[[#This Row],[16,5 км]])</f>
        <v>0.24306712962962962</v>
      </c>
      <c r="BI216" s="1">
        <v>7.8888888888888883E-2</v>
      </c>
      <c r="BJ216" s="1">
        <f>SUM(Table1[[#This Row],[T2]],Table1[[#This Row],[19 км]])</f>
        <v>0.25336805555555553</v>
      </c>
      <c r="BK216" s="1">
        <v>8.5613425925925926E-2</v>
      </c>
      <c r="BL216" s="1">
        <f>SUM(Table1[[#This Row],[T2]],Table1[[#This Row],[Финиш]])</f>
        <v>0.2600925925925926</v>
      </c>
      <c r="BM216" s="1">
        <v>0.2600925925925926</v>
      </c>
      <c r="BN216" s="1">
        <v>0</v>
      </c>
      <c r="BO216" s="1">
        <f>Table1[[#This Row],[Плавание]]-Table1[[#Totals],[Плавание]]</f>
        <v>1.7789351851851851E-2</v>
      </c>
      <c r="BP216" s="1">
        <f>Table1[[#This Row],[T1]]-Table1[[#Totals],[T1]]</f>
        <v>2.0509259259259255E-2</v>
      </c>
      <c r="BQ216" s="1">
        <f>Table1[[#This Row],[16 км_]]-Table1[[#Totals],[16 км_]]</f>
        <v>2.7430555555555555E-2</v>
      </c>
      <c r="BR216" s="1">
        <f>Table1[[#This Row],[18,5 км_]]-Table1[[#Totals],[18,5 км_]]</f>
        <v>2.8310185185185174E-2</v>
      </c>
      <c r="BS216" s="1">
        <f>Table1[[#This Row],[22,7 км_]]-Table1[[#Totals],[22,7 км_]]</f>
        <v>3.0162037037037029E-2</v>
      </c>
      <c r="BT216" s="1">
        <f>Table1[[#This Row],[38,7 км_]]-Table1[[#Totals],[38,7 км_]]</f>
        <v>3.8182870370370367E-2</v>
      </c>
      <c r="BU216" s="1">
        <f>Table1[[#This Row],[41,2 км_]]-Table1[[#Totals],[41,2 км_]]</f>
        <v>3.9050925925925919E-2</v>
      </c>
      <c r="BV216" s="1">
        <f>Table1[[#This Row],[45,4 км_]]-Table1[[#Totals],[45,4 км_]]</f>
        <v>4.0671296296296303E-2</v>
      </c>
      <c r="BW216" s="1">
        <f>Table1[[#This Row],[48,2 км_]]-Table1[[#Totals],[48,2 км_]]</f>
        <v>4.1979166666666651E-2</v>
      </c>
      <c r="BX216" s="1">
        <f>Table1[[#This Row],[52,2 км_]]-Table1[[#Totals],[52,2 км_]]</f>
        <v>4.372685185185185E-2</v>
      </c>
      <c r="BY216" s="1">
        <f>Table1[[#This Row],[61,4 км_]]-Table1[[#Totals],[61,4 км_]]</f>
        <v>4.8657407407407399E-2</v>
      </c>
      <c r="BZ216" s="1">
        <f>Table1[[#This Row],[63,9 км_]]-Table1[[#Totals],[63,9 км_]]</f>
        <v>4.9571759259259246E-2</v>
      </c>
      <c r="CA216" s="1">
        <f>Table1[[#This Row],[68,1 км_]]-Table1[[#Totals],[68,1 км_]]</f>
        <v>5.1273148148148151E-2</v>
      </c>
      <c r="CB216" s="1">
        <f>Table1[[#This Row],[70,9 км_]]-Table1[[#Totals],[70,9 км_]]</f>
        <v>5.2326388888888881E-2</v>
      </c>
      <c r="CC216" s="1">
        <f>Table1[[#This Row],[74,9 км_]]-Table1[[#Totals],[74,9 км_]]</f>
        <v>5.4120370370370374E-2</v>
      </c>
      <c r="CD216" s="1">
        <f>Table1[[#This Row],[84,1 км_]]-Table1[[#Totals],[84,1 км_]]</f>
        <v>5.8298611111111093E-2</v>
      </c>
      <c r="CE216" s="1">
        <f>Table1[[#This Row],[86,6 км_]]-Table1[[#Totals],[86,6 км_]]</f>
        <v>5.9398148148148144E-2</v>
      </c>
      <c r="CF216" s="1">
        <f>Table1[[#This Row],[90 км_]]-Table1[[#Totals],[90 км_]]</f>
        <v>6.0798611111111095E-2</v>
      </c>
      <c r="CG216" s="1">
        <f>Table1[[#This Row],[T2]]-Table1[[#Totals],[T2]]</f>
        <v>6.193287037037036E-2</v>
      </c>
      <c r="CH216" s="1">
        <f>Table1[[#This Row],[1 км_]]-Table1[[#Totals],[1 км_]]</f>
        <v>6.3518518518518502E-2</v>
      </c>
      <c r="CI216" s="1">
        <f>Table1[[#This Row],[3,5 км_]]-Table1[[#Totals],[3,5 км_]]</f>
        <v>6.7025462962962953E-2</v>
      </c>
      <c r="CJ216" s="1">
        <f>Table1[[#This Row],[6 км_]]-Table1[[#Totals],[6 км_]]</f>
        <v>6.9942129629629618E-2</v>
      </c>
      <c r="CK216" s="1">
        <f>Table1[[#This Row],[8,5 км_]]-Table1[[#Totals],[8,5 км_]]</f>
        <v>7.3715277777777782E-2</v>
      </c>
      <c r="CL216" s="1">
        <f>Table1[[#This Row],[10,5 км_]]-Table1[[#Totals],[10,5 км_]]</f>
        <v>7.6331018518518506E-2</v>
      </c>
      <c r="CM216" s="1">
        <f>Table1[[#This Row],[11,5 км_]]-Table1[[#Totals],[11,5 км_]]</f>
        <v>7.8749999999999987E-2</v>
      </c>
      <c r="CN216" s="1">
        <f>Table1[[#This Row],[14 км_]]-Table1[[#Totals],[14 км_]]</f>
        <v>8.3530092592592586E-2</v>
      </c>
      <c r="CO216" s="1">
        <f>Table1[[#This Row],[16,5 км_]]-Table1[[#Totals],[16,5 км_]]</f>
        <v>8.806712962962962E-2</v>
      </c>
      <c r="CP216" s="1">
        <f>Table1[[#This Row],[19 км_]]-Table1[[#Totals],[19 км_]]</f>
        <v>9.2372685185185155E-2</v>
      </c>
      <c r="CQ216" s="1">
        <f>Table1[[#This Row],[21,1 км_]]-Table1[[#Totals],[21,1 км_]]</f>
        <v>9.4756944444444435E-2</v>
      </c>
    </row>
    <row r="217" spans="1:95" x14ac:dyDescent="0.2">
      <c r="A217">
        <v>216</v>
      </c>
      <c r="B217">
        <v>178</v>
      </c>
      <c r="C217" t="s">
        <v>364</v>
      </c>
      <c r="D217" t="s">
        <v>69</v>
      </c>
      <c r="E217">
        <v>45</v>
      </c>
      <c r="F217" t="s">
        <v>46</v>
      </c>
      <c r="H217" t="s">
        <v>103</v>
      </c>
      <c r="I217" s="1">
        <v>2.990740740740741E-2</v>
      </c>
      <c r="J217" s="1">
        <v>3.3912037037037039E-2</v>
      </c>
      <c r="K217" s="1">
        <v>2.0335648148148148E-2</v>
      </c>
      <c r="L217" s="1">
        <f>SUM(Table1[[#This Row],[T1]],Table1[[#This Row],[16 км]])</f>
        <v>5.424768518518519E-2</v>
      </c>
      <c r="M217" s="1">
        <v>2.3379629629629629E-2</v>
      </c>
      <c r="N217" s="1">
        <f>SUM(Table1[[#This Row],[T1]],Table1[[#This Row],[18,5 км]])</f>
        <v>5.7291666666666671E-2</v>
      </c>
      <c r="O217" s="1">
        <v>2.855324074074074E-2</v>
      </c>
      <c r="P217" s="1">
        <f>SUM(Table1[[#This Row],[T1]],Table1[[#This Row],[22,7 км]])</f>
        <v>6.2465277777777779E-2</v>
      </c>
      <c r="Q217" s="1">
        <v>4.9513888888888892E-2</v>
      </c>
      <c r="R217" s="1">
        <f>SUM(Table1[[#This Row],[T1]],Table1[[#This Row],[38,7 км]])</f>
        <v>8.3425925925925931E-2</v>
      </c>
      <c r="S217" s="1">
        <v>5.2372685185185182E-2</v>
      </c>
      <c r="T217" s="1">
        <f>SUM(Table1[[#This Row],[T1]],Table1[[#This Row],[41,2 км]])</f>
        <v>8.6284722222222221E-2</v>
      </c>
      <c r="U217" s="1">
        <v>5.783564814814815E-2</v>
      </c>
      <c r="V217" s="1">
        <f>SUM(Table1[[#This Row],[T1]],Table1[[#This Row],[45,4 км]])</f>
        <v>9.1747685185185196E-2</v>
      </c>
      <c r="W217" s="1">
        <v>6.1412037037037036E-2</v>
      </c>
      <c r="X217" s="1">
        <f>SUM(Table1[[#This Row],[T1]],Table1[[#This Row],[48,2 км]])</f>
        <v>9.5324074074074075E-2</v>
      </c>
      <c r="Y217" s="1">
        <v>6.7928240740740733E-2</v>
      </c>
      <c r="Z217" s="1">
        <f>SUM(Table1[[#This Row],[T1]],Table1[[#This Row],[52,2 км]])</f>
        <v>0.10184027777777777</v>
      </c>
      <c r="AA217" s="1">
        <v>8.1099537037037039E-2</v>
      </c>
      <c r="AB217" s="1">
        <f>SUM(Table1[[#This Row],[T1]],Table1[[#This Row],[61,4 км]])</f>
        <v>0.11501157407407409</v>
      </c>
      <c r="AC217" s="1">
        <v>8.4212962962962976E-2</v>
      </c>
      <c r="AD217" s="1">
        <f>SUM(Table1[[#This Row],[T1]],Table1[[#This Row],[63,9 км]])</f>
        <v>0.11812500000000001</v>
      </c>
      <c r="AE217" s="1">
        <v>8.998842592592593E-2</v>
      </c>
      <c r="AF217" s="1">
        <f>SUM(Table1[[#This Row],[T1]],Table1[[#This Row],[68,1 км]])</f>
        <v>0.12390046296296298</v>
      </c>
      <c r="AG217" s="1">
        <v>9.3564814814814823E-2</v>
      </c>
      <c r="AH217" s="1">
        <f>SUM(Table1[[#This Row],[T1]],Table1[[#This Row],[70,9 км]])</f>
        <v>0.12747685185185187</v>
      </c>
      <c r="AI217" s="1">
        <v>9.9259259259259269E-2</v>
      </c>
      <c r="AJ217" s="1">
        <f>SUM(Table1[[#This Row],[T1]],Table1[[#This Row],[74,9 км]])</f>
        <v>0.13317129629629632</v>
      </c>
      <c r="AK217" s="1">
        <v>0.11377314814814815</v>
      </c>
      <c r="AL217" s="1">
        <f>SUM(Table1[[#This Row],[T1]],Table1[[#This Row],[84,1 км]])</f>
        <v>0.1476851851851852</v>
      </c>
      <c r="AM217" s="1">
        <v>0.11712962962962963</v>
      </c>
      <c r="AN217" s="1">
        <f>SUM(Table1[[#This Row],[T1]],Table1[[#This Row],[86,6 км]])</f>
        <v>0.15104166666666666</v>
      </c>
      <c r="AO217" s="1">
        <v>0.12125000000000001</v>
      </c>
      <c r="AP217" s="1">
        <f>SUM(Table1[[#This Row],[T1]],Table1[[#This Row],[90 км]])</f>
        <v>0.15516203703703704</v>
      </c>
      <c r="AQ217" s="1">
        <v>0.15516203703703704</v>
      </c>
      <c r="AR217" s="1">
        <v>0.15818287037037038</v>
      </c>
      <c r="AS217" s="1">
        <v>5.6828703703703702E-3</v>
      </c>
      <c r="AT217" s="1">
        <f>SUM(Table1[[#This Row],[T2]],Table1[[#This Row],[1 км]])</f>
        <v>0.16386574074074076</v>
      </c>
      <c r="AU217" s="1">
        <v>1.8252314814814815E-2</v>
      </c>
      <c r="AV217" s="1">
        <f>SUM(Table1[[#This Row],[T2]],Table1[[#This Row],[3,5 км]])</f>
        <v>0.17643518518518519</v>
      </c>
      <c r="AW217" s="1">
        <v>2.7592592592592596E-2</v>
      </c>
      <c r="AX217" s="1">
        <f>SUM(Table1[[#This Row],[T2]],Table1[[#This Row],[6 км]])</f>
        <v>0.18577546296296296</v>
      </c>
      <c r="AY217" s="1">
        <v>3.7743055555555557E-2</v>
      </c>
      <c r="AZ217" s="1">
        <f>SUM(Table1[[#This Row],[T2]],Table1[[#This Row],[8,5 км]])</f>
        <v>0.19592592592592595</v>
      </c>
      <c r="BA217" s="1">
        <v>4.4756944444444446E-2</v>
      </c>
      <c r="BB217" s="1">
        <f>SUM(Table1[[#This Row],[T2]],Table1[[#This Row],[10,5 км]])</f>
        <v>0.20293981481481482</v>
      </c>
      <c r="BC217" s="1">
        <v>5.1203703703703703E-2</v>
      </c>
      <c r="BD217" s="1">
        <f>SUM(Table1[[#This Row],[T2]],Table1[[#This Row],[11,5 км]])</f>
        <v>0.20938657407407407</v>
      </c>
      <c r="BE217" s="1">
        <v>6.6805555555555562E-2</v>
      </c>
      <c r="BF217" s="1">
        <f>SUM(Table1[[#This Row],[T2]],Table1[[#This Row],[14 км]])</f>
        <v>0.22498842592592594</v>
      </c>
      <c r="BG217" s="1">
        <v>7.918981481481481E-2</v>
      </c>
      <c r="BH217" s="1">
        <f>SUM(Table1[[#This Row],[T2]],Table1[[#This Row],[16,5 км]])</f>
        <v>0.23737268518518517</v>
      </c>
      <c r="BI217" s="1">
        <v>9.3518518518518515E-2</v>
      </c>
      <c r="BJ217" s="1">
        <f>SUM(Table1[[#This Row],[T2]],Table1[[#This Row],[19 км]])</f>
        <v>0.25170138888888888</v>
      </c>
      <c r="BK217" s="1">
        <v>0.10313657407407407</v>
      </c>
      <c r="BL217" s="1">
        <f>SUM(Table1[[#This Row],[T2]],Table1[[#This Row],[Финиш]])</f>
        <v>0.26131944444444444</v>
      </c>
      <c r="BM217" s="1">
        <v>0.26131944444444444</v>
      </c>
      <c r="BN217" s="1">
        <v>0</v>
      </c>
      <c r="BO217" s="1">
        <f>Table1[[#This Row],[Плавание]]-Table1[[#Totals],[Плавание]]</f>
        <v>1.2303240740740743E-2</v>
      </c>
      <c r="BP217" s="1">
        <f>Table1[[#This Row],[T1]]-Table1[[#Totals],[T1]]</f>
        <v>1.5254629629629632E-2</v>
      </c>
      <c r="BQ217" s="1">
        <f>Table1[[#This Row],[16 км_]]-Table1[[#Totals],[16 км_]]</f>
        <v>1.8680555555555561E-2</v>
      </c>
      <c r="BR217" s="1">
        <f>Table1[[#This Row],[18,5 км_]]-Table1[[#Totals],[18,5 км_]]</f>
        <v>1.9375000000000003E-2</v>
      </c>
      <c r="BS217" s="1">
        <f>Table1[[#This Row],[22,7 км_]]-Table1[[#Totals],[22,7 км_]]</f>
        <v>2.042824074074074E-2</v>
      </c>
      <c r="BT217" s="1">
        <f>Table1[[#This Row],[38,7 км_]]-Table1[[#Totals],[38,7 км_]]</f>
        <v>2.4837962962962964E-2</v>
      </c>
      <c r="BU217" s="1">
        <f>Table1[[#This Row],[41,2 км_]]-Table1[[#Totals],[41,2 км_]]</f>
        <v>2.5335648148148149E-2</v>
      </c>
      <c r="BV217" s="1">
        <f>Table1[[#This Row],[45,4 км_]]-Table1[[#Totals],[45,4 км_]]</f>
        <v>2.6585648148148164E-2</v>
      </c>
      <c r="BW217" s="1">
        <f>Table1[[#This Row],[48,2 км_]]-Table1[[#Totals],[48,2 км_]]</f>
        <v>2.747685185185185E-2</v>
      </c>
      <c r="BX217" s="1">
        <f>Table1[[#This Row],[52,2 км_]]-Table1[[#Totals],[52,2 км_]]</f>
        <v>3.0023148148148132E-2</v>
      </c>
      <c r="BY217" s="1">
        <f>Table1[[#This Row],[61,4 км_]]-Table1[[#Totals],[61,4 км_]]</f>
        <v>3.3240740740740737E-2</v>
      </c>
      <c r="BZ217" s="1">
        <f>Table1[[#This Row],[63,9 км_]]-Table1[[#Totals],[63,9 км_]]</f>
        <v>3.395833333333334E-2</v>
      </c>
      <c r="CA217" s="1">
        <f>Table1[[#This Row],[68,1 км_]]-Table1[[#Totals],[68,1 км_]]</f>
        <v>3.5312500000000024E-2</v>
      </c>
      <c r="CB217" s="1">
        <f>Table1[[#This Row],[70,9 км_]]-Table1[[#Totals],[70,9 км_]]</f>
        <v>3.6006944444444466E-2</v>
      </c>
      <c r="CC217" s="1">
        <f>Table1[[#This Row],[74,9 км_]]-Table1[[#Totals],[74,9 км_]]</f>
        <v>3.7465277777777806E-2</v>
      </c>
      <c r="CD217" s="1">
        <f>Table1[[#This Row],[84,1 км_]]-Table1[[#Totals],[84,1 км_]]</f>
        <v>4.1365740740740758E-2</v>
      </c>
      <c r="CE217" s="1">
        <f>Table1[[#This Row],[86,6 км_]]-Table1[[#Totals],[86,6 км_]]</f>
        <v>4.2395833333333327E-2</v>
      </c>
      <c r="CF217" s="1">
        <f>Table1[[#This Row],[90 км_]]-Table1[[#Totals],[90 км_]]</f>
        <v>4.3807870370370372E-2</v>
      </c>
      <c r="CG217" s="1">
        <f>Table1[[#This Row],[T2]]-Table1[[#Totals],[T2]]</f>
        <v>4.5636574074074079E-2</v>
      </c>
      <c r="CH217" s="1">
        <f>Table1[[#This Row],[1 км_]]-Table1[[#Totals],[1 км_]]</f>
        <v>4.8009259259259279E-2</v>
      </c>
      <c r="CI217" s="1">
        <f>Table1[[#This Row],[3,5 км_]]-Table1[[#Totals],[3,5 км_]]</f>
        <v>5.2962962962962976E-2</v>
      </c>
      <c r="CJ217" s="1">
        <f>Table1[[#This Row],[6 км_]]-Table1[[#Totals],[6 км_]]</f>
        <v>5.7060185185185186E-2</v>
      </c>
      <c r="CK217" s="1">
        <f>Table1[[#This Row],[8,5 км_]]-Table1[[#Totals],[8,5 км_]]</f>
        <v>6.1516203703703726E-2</v>
      </c>
      <c r="CL217" s="1">
        <f>Table1[[#This Row],[10,5 км_]]-Table1[[#Totals],[10,5 км_]]</f>
        <v>6.4560185185185193E-2</v>
      </c>
      <c r="CM217" s="1">
        <f>Table1[[#This Row],[11,5 км_]]-Table1[[#Totals],[11,5 км_]]</f>
        <v>6.7615740740740726E-2</v>
      </c>
      <c r="CN217" s="1">
        <f>Table1[[#This Row],[14 км_]]-Table1[[#Totals],[14 км_]]</f>
        <v>7.5509259259259276E-2</v>
      </c>
      <c r="CO217" s="1">
        <f>Table1[[#This Row],[16,5 км_]]-Table1[[#Totals],[16,5 км_]]</f>
        <v>8.2372685185185174E-2</v>
      </c>
      <c r="CP217" s="1">
        <f>Table1[[#This Row],[19 км_]]-Table1[[#Totals],[19 км_]]</f>
        <v>9.0706018518518505E-2</v>
      </c>
      <c r="CQ217" s="1">
        <f>Table1[[#This Row],[21,1 км_]]-Table1[[#Totals],[21,1 км_]]</f>
        <v>9.5983796296296275E-2</v>
      </c>
    </row>
    <row r="218" spans="1:95" x14ac:dyDescent="0.2">
      <c r="A218">
        <v>217</v>
      </c>
      <c r="B218">
        <v>251</v>
      </c>
      <c r="C218" t="s">
        <v>365</v>
      </c>
      <c r="D218" t="s">
        <v>272</v>
      </c>
      <c r="E218">
        <v>45</v>
      </c>
      <c r="F218" t="s">
        <v>46</v>
      </c>
      <c r="H218" t="s">
        <v>200</v>
      </c>
      <c r="I218" s="1">
        <v>3.5208333333333335E-2</v>
      </c>
      <c r="J218" s="1">
        <v>3.8807870370370375E-2</v>
      </c>
      <c r="K218" s="1">
        <v>2.3344907407407408E-2</v>
      </c>
      <c r="L218" s="1">
        <f>SUM(Table1[[#This Row],[T1]],Table1[[#This Row],[16 км]])</f>
        <v>6.2152777777777779E-2</v>
      </c>
      <c r="M218" s="1">
        <v>2.6516203703703698E-2</v>
      </c>
      <c r="N218" s="1">
        <f>SUM(Table1[[#This Row],[T1]],Table1[[#This Row],[18,5 км]])</f>
        <v>6.5324074074074076E-2</v>
      </c>
      <c r="O218" s="1">
        <v>3.2175925925925927E-2</v>
      </c>
      <c r="P218" s="1">
        <f>SUM(Table1[[#This Row],[T1]],Table1[[#This Row],[22,7 км]])</f>
        <v>7.0983796296296309E-2</v>
      </c>
      <c r="Q218" s="1">
        <v>5.5057870370370375E-2</v>
      </c>
      <c r="R218" s="1">
        <f>SUM(Table1[[#This Row],[T1]],Table1[[#This Row],[38,7 км]])</f>
        <v>9.386574074074075E-2</v>
      </c>
      <c r="S218" s="1">
        <v>5.8217592592592592E-2</v>
      </c>
      <c r="T218" s="1">
        <f>SUM(Table1[[#This Row],[T1]],Table1[[#This Row],[41,2 км]])</f>
        <v>9.7025462962962966E-2</v>
      </c>
      <c r="U218" s="1">
        <v>6.4039351851851847E-2</v>
      </c>
      <c r="V218" s="1">
        <f>SUM(Table1[[#This Row],[T1]],Table1[[#This Row],[45,4 км]])</f>
        <v>0.10284722222222223</v>
      </c>
      <c r="W218" s="1">
        <v>6.7858796296296306E-2</v>
      </c>
      <c r="X218" s="1">
        <f>SUM(Table1[[#This Row],[T1]],Table1[[#This Row],[48,2 км]])</f>
        <v>0.10666666666666669</v>
      </c>
      <c r="Y218" s="1">
        <v>7.3252314814814812E-2</v>
      </c>
      <c r="Z218" s="1">
        <f>SUM(Table1[[#This Row],[T1]],Table1[[#This Row],[52,2 км]])</f>
        <v>0.11206018518518518</v>
      </c>
      <c r="AA218" s="1">
        <v>8.7627314814814825E-2</v>
      </c>
      <c r="AB218" s="1">
        <f>SUM(Table1[[#This Row],[T1]],Table1[[#This Row],[61,4 км]])</f>
        <v>0.12643518518518521</v>
      </c>
      <c r="AC218" s="1">
        <v>9.0891203703703696E-2</v>
      </c>
      <c r="AD218" s="1">
        <f>SUM(Table1[[#This Row],[T1]],Table1[[#This Row],[63,9 км]])</f>
        <v>0.12969907407407408</v>
      </c>
      <c r="AE218" s="1">
        <v>9.7037037037037033E-2</v>
      </c>
      <c r="AF218" s="1">
        <f>SUM(Table1[[#This Row],[T1]],Table1[[#This Row],[68,1 км]])</f>
        <v>0.1358449074074074</v>
      </c>
      <c r="AG218" s="1">
        <v>0.10084490740740741</v>
      </c>
      <c r="AH218" s="1">
        <f>SUM(Table1[[#This Row],[T1]],Table1[[#This Row],[70,9 км]])</f>
        <v>0.13965277777777779</v>
      </c>
      <c r="AI218" s="1">
        <v>0.10628472222222222</v>
      </c>
      <c r="AJ218" s="1">
        <f>SUM(Table1[[#This Row],[T1]],Table1[[#This Row],[74,9 км]])</f>
        <v>0.14509259259259261</v>
      </c>
      <c r="AK218" s="1">
        <v>0.12092592592592592</v>
      </c>
      <c r="AL218" s="1">
        <f>SUM(Table1[[#This Row],[T1]],Table1[[#This Row],[84,1 км]])</f>
        <v>0.1597337962962963</v>
      </c>
      <c r="AM218" s="1">
        <v>0.12431712962962964</v>
      </c>
      <c r="AN218" s="1">
        <f>SUM(Table1[[#This Row],[T1]],Table1[[#This Row],[86,6 км]])</f>
        <v>0.16312500000000002</v>
      </c>
      <c r="AO218" s="1">
        <v>0.12843750000000001</v>
      </c>
      <c r="AP218" s="1">
        <f>SUM(Table1[[#This Row],[T1]],Table1[[#This Row],[90 км]])</f>
        <v>0.16724537037037038</v>
      </c>
      <c r="AQ218" s="1">
        <v>0.16724537037037038</v>
      </c>
      <c r="AR218" s="1">
        <v>0.17004629629629631</v>
      </c>
      <c r="AS218" s="1">
        <v>5.4513888888888884E-3</v>
      </c>
      <c r="AT218" s="1">
        <f>SUM(Table1[[#This Row],[T2]],Table1[[#This Row],[1 км]])</f>
        <v>0.17549768518518519</v>
      </c>
      <c r="AU218" s="1">
        <v>1.7986111111111109E-2</v>
      </c>
      <c r="AV218" s="1">
        <f>SUM(Table1[[#This Row],[T2]],Table1[[#This Row],[3,5 км]])</f>
        <v>0.18803240740740743</v>
      </c>
      <c r="AW218" s="1">
        <v>2.7789351851851853E-2</v>
      </c>
      <c r="AX218" s="1">
        <f>SUM(Table1[[#This Row],[T2]],Table1[[#This Row],[6 км]])</f>
        <v>0.19783564814814816</v>
      </c>
      <c r="AY218" s="1">
        <v>3.7592592592592594E-2</v>
      </c>
      <c r="AZ218" s="1">
        <f>SUM(Table1[[#This Row],[T2]],Table1[[#This Row],[8,5 км]])</f>
        <v>0.2076388888888889</v>
      </c>
      <c r="BA218" s="1">
        <v>4.4548611111111108E-2</v>
      </c>
      <c r="BB218" s="1">
        <f>SUM(Table1[[#This Row],[T2]],Table1[[#This Row],[10,5 км]])</f>
        <v>0.21459490740740741</v>
      </c>
      <c r="BC218" s="1">
        <v>5.0625000000000003E-2</v>
      </c>
      <c r="BD218" s="1">
        <f>SUM(Table1[[#This Row],[T2]],Table1[[#This Row],[11,5 км]])</f>
        <v>0.22067129629629631</v>
      </c>
      <c r="BE218" s="1">
        <v>6.429398148148148E-2</v>
      </c>
      <c r="BF218" s="1">
        <f>SUM(Table1[[#This Row],[T2]],Table1[[#This Row],[14 км]])</f>
        <v>0.23434027777777777</v>
      </c>
      <c r="BG218" s="1">
        <v>7.4212962962962967E-2</v>
      </c>
      <c r="BH218" s="1">
        <f>SUM(Table1[[#This Row],[T2]],Table1[[#This Row],[16,5 км]])</f>
        <v>0.24425925925925929</v>
      </c>
      <c r="BI218" s="1">
        <v>8.475694444444444E-2</v>
      </c>
      <c r="BJ218" s="1">
        <f>SUM(Table1[[#This Row],[T2]],Table1[[#This Row],[19 км]])</f>
        <v>0.25480324074074073</v>
      </c>
      <c r="BK218" s="1">
        <v>9.2037037037037028E-2</v>
      </c>
      <c r="BL218" s="1">
        <f>SUM(Table1[[#This Row],[T2]],Table1[[#This Row],[Финиш]])</f>
        <v>0.26208333333333333</v>
      </c>
      <c r="BM218" s="1">
        <v>0.26207175925925924</v>
      </c>
      <c r="BN218" s="1">
        <v>0</v>
      </c>
      <c r="BO218" s="1">
        <f>Table1[[#This Row],[Плавание]]-Table1[[#Totals],[Плавание]]</f>
        <v>1.7604166666666667E-2</v>
      </c>
      <c r="BP218" s="1">
        <f>Table1[[#This Row],[T1]]-Table1[[#Totals],[T1]]</f>
        <v>2.0150462962962967E-2</v>
      </c>
      <c r="BQ218" s="1">
        <f>Table1[[#This Row],[16 км_]]-Table1[[#Totals],[16 км_]]</f>
        <v>2.658564814814815E-2</v>
      </c>
      <c r="BR218" s="1">
        <f>Table1[[#This Row],[18,5 км_]]-Table1[[#Totals],[18,5 км_]]</f>
        <v>2.7407407407407408E-2</v>
      </c>
      <c r="BS218" s="1">
        <f>Table1[[#This Row],[22,7 км_]]-Table1[[#Totals],[22,7 км_]]</f>
        <v>2.8946759259259269E-2</v>
      </c>
      <c r="BT218" s="1">
        <f>Table1[[#This Row],[38,7 км_]]-Table1[[#Totals],[38,7 км_]]</f>
        <v>3.5277777777777783E-2</v>
      </c>
      <c r="BU218" s="1">
        <f>Table1[[#This Row],[41,2 км_]]-Table1[[#Totals],[41,2 км_]]</f>
        <v>3.6076388888888894E-2</v>
      </c>
      <c r="BV218" s="1">
        <f>Table1[[#This Row],[45,4 км_]]-Table1[[#Totals],[45,4 км_]]</f>
        <v>3.7685185185185197E-2</v>
      </c>
      <c r="BW218" s="1">
        <f>Table1[[#This Row],[48,2 км_]]-Table1[[#Totals],[48,2 км_]]</f>
        <v>3.8819444444444462E-2</v>
      </c>
      <c r="BX218" s="1">
        <f>Table1[[#This Row],[52,2 км_]]-Table1[[#Totals],[52,2 км_]]</f>
        <v>4.0243055555555546E-2</v>
      </c>
      <c r="BY218" s="1">
        <f>Table1[[#This Row],[61,4 км_]]-Table1[[#Totals],[61,4 км_]]</f>
        <v>4.4664351851851858E-2</v>
      </c>
      <c r="BZ218" s="1">
        <f>Table1[[#This Row],[63,9 км_]]-Table1[[#Totals],[63,9 км_]]</f>
        <v>4.553240740740741E-2</v>
      </c>
      <c r="CA218" s="1">
        <f>Table1[[#This Row],[68,1 км_]]-Table1[[#Totals],[68,1 км_]]</f>
        <v>4.7256944444444449E-2</v>
      </c>
      <c r="CB218" s="1">
        <f>Table1[[#This Row],[70,9 км_]]-Table1[[#Totals],[70,9 км_]]</f>
        <v>4.818287037037039E-2</v>
      </c>
      <c r="CC218" s="1">
        <f>Table1[[#This Row],[74,9 км_]]-Table1[[#Totals],[74,9 км_]]</f>
        <v>4.9386574074074097E-2</v>
      </c>
      <c r="CD218" s="1">
        <f>Table1[[#This Row],[84,1 км_]]-Table1[[#Totals],[84,1 км_]]</f>
        <v>5.3414351851851866E-2</v>
      </c>
      <c r="CE218" s="1">
        <f>Table1[[#This Row],[86,6 км_]]-Table1[[#Totals],[86,6 км_]]</f>
        <v>5.447916666666669E-2</v>
      </c>
      <c r="CF218" s="1">
        <f>Table1[[#This Row],[90 км_]]-Table1[[#Totals],[90 км_]]</f>
        <v>5.5891203703703707E-2</v>
      </c>
      <c r="CG218" s="1">
        <f>Table1[[#This Row],[T2]]-Table1[[#Totals],[T2]]</f>
        <v>5.7500000000000009E-2</v>
      </c>
      <c r="CH218" s="1">
        <f>Table1[[#This Row],[1 км_]]-Table1[[#Totals],[1 км_]]</f>
        <v>5.964120370370371E-2</v>
      </c>
      <c r="CI218" s="1">
        <f>Table1[[#This Row],[3,5 км_]]-Table1[[#Totals],[3,5 км_]]</f>
        <v>6.4560185185185207E-2</v>
      </c>
      <c r="CJ218" s="1">
        <f>Table1[[#This Row],[6 км_]]-Table1[[#Totals],[6 км_]]</f>
        <v>6.9120370370370388E-2</v>
      </c>
      <c r="CK218" s="1">
        <f>Table1[[#This Row],[8,5 км_]]-Table1[[#Totals],[8,5 км_]]</f>
        <v>7.3229166666666679E-2</v>
      </c>
      <c r="CL218" s="1">
        <f>Table1[[#This Row],[10,5 км_]]-Table1[[#Totals],[10,5 км_]]</f>
        <v>7.6215277777777785E-2</v>
      </c>
      <c r="CM218" s="1">
        <f>Table1[[#This Row],[11,5 км_]]-Table1[[#Totals],[11,5 км_]]</f>
        <v>7.8900462962962964E-2</v>
      </c>
      <c r="CN218" s="1">
        <f>Table1[[#This Row],[14 км_]]-Table1[[#Totals],[14 км_]]</f>
        <v>8.4861111111111109E-2</v>
      </c>
      <c r="CO218" s="1">
        <f>Table1[[#This Row],[16,5 км_]]-Table1[[#Totals],[16,5 км_]]</f>
        <v>8.9259259259259288E-2</v>
      </c>
      <c r="CP218" s="1">
        <f>Table1[[#This Row],[19 км_]]-Table1[[#Totals],[19 км_]]</f>
        <v>9.3807870370370361E-2</v>
      </c>
      <c r="CQ218" s="1">
        <f>Table1[[#This Row],[21,1 км_]]-Table1[[#Totals],[21,1 км_]]</f>
        <v>9.6747685185185173E-2</v>
      </c>
    </row>
    <row r="219" spans="1:95" x14ac:dyDescent="0.2">
      <c r="A219">
        <v>218</v>
      </c>
      <c r="B219">
        <v>69</v>
      </c>
      <c r="C219" t="s">
        <v>366</v>
      </c>
      <c r="D219" t="s">
        <v>179</v>
      </c>
      <c r="E219">
        <v>39</v>
      </c>
      <c r="F219" t="s">
        <v>46</v>
      </c>
      <c r="G219" t="s">
        <v>53</v>
      </c>
      <c r="H219" t="s">
        <v>62</v>
      </c>
      <c r="I219" s="1">
        <v>3.3043981481481487E-2</v>
      </c>
      <c r="J219" s="1">
        <v>3.5729166666666666E-2</v>
      </c>
      <c r="K219" s="1">
        <v>2.342592592592593E-2</v>
      </c>
      <c r="L219" s="1">
        <f>SUM(Table1[[#This Row],[T1]],Table1[[#This Row],[16 км]])</f>
        <v>5.9155092592592592E-2</v>
      </c>
      <c r="M219" s="1">
        <v>2.6689814814814816E-2</v>
      </c>
      <c r="N219" s="1">
        <f>SUM(Table1[[#This Row],[T1]],Table1[[#This Row],[18,5 км]])</f>
        <v>6.2418981481481478E-2</v>
      </c>
      <c r="O219" s="1">
        <v>3.2523148148148148E-2</v>
      </c>
      <c r="P219" s="1">
        <f>SUM(Table1[[#This Row],[T1]],Table1[[#This Row],[22,7 км]])</f>
        <v>6.8252314814814807E-2</v>
      </c>
      <c r="Q219" s="1">
        <v>5.6377314814814818E-2</v>
      </c>
      <c r="R219" s="1">
        <f>SUM(Table1[[#This Row],[T1]],Table1[[#This Row],[38,7 км]])</f>
        <v>9.2106481481481484E-2</v>
      </c>
      <c r="S219" s="1">
        <v>5.966435185185185E-2</v>
      </c>
      <c r="T219" s="1">
        <f>SUM(Table1[[#This Row],[T1]],Table1[[#This Row],[41,2 км]])</f>
        <v>9.5393518518518516E-2</v>
      </c>
      <c r="U219" s="1">
        <v>6.5648148148148136E-2</v>
      </c>
      <c r="V219" s="1">
        <f>SUM(Table1[[#This Row],[T1]],Table1[[#This Row],[45,4 км]])</f>
        <v>0.1013773148148148</v>
      </c>
      <c r="W219" s="1">
        <v>6.9594907407407411E-2</v>
      </c>
      <c r="X219" s="1">
        <f>SUM(Table1[[#This Row],[T1]],Table1[[#This Row],[48,2 км]])</f>
        <v>0.10532407407407407</v>
      </c>
      <c r="Y219" s="1">
        <v>7.5462962962962968E-2</v>
      </c>
      <c r="Z219" s="1">
        <f>SUM(Table1[[#This Row],[T1]],Table1[[#This Row],[52,2 км]])</f>
        <v>0.11119212962962963</v>
      </c>
      <c r="AA219" s="1">
        <v>9.072916666666668E-2</v>
      </c>
      <c r="AB219" s="1">
        <f>SUM(Table1[[#This Row],[T1]],Table1[[#This Row],[61,4 км]])</f>
        <v>0.12645833333333334</v>
      </c>
      <c r="AC219" s="1">
        <v>9.420138888888889E-2</v>
      </c>
      <c r="AD219" s="1">
        <f>SUM(Table1[[#This Row],[T1]],Table1[[#This Row],[63,9 км]])</f>
        <v>0.12993055555555555</v>
      </c>
      <c r="AE219" s="1">
        <v>0.10062500000000001</v>
      </c>
      <c r="AF219" s="1">
        <f>SUM(Table1[[#This Row],[T1]],Table1[[#This Row],[68,1 км]])</f>
        <v>0.13635416666666667</v>
      </c>
      <c r="AG219" s="1">
        <v>0.10464120370370371</v>
      </c>
      <c r="AH219" s="1">
        <f>SUM(Table1[[#This Row],[T1]],Table1[[#This Row],[70,9 км]])</f>
        <v>0.14037037037037037</v>
      </c>
      <c r="AI219" s="1">
        <v>0.11039351851851853</v>
      </c>
      <c r="AJ219" s="1">
        <f>SUM(Table1[[#This Row],[T1]],Table1[[#This Row],[74,9 км]])</f>
        <v>0.1461226851851852</v>
      </c>
      <c r="AK219" s="1">
        <v>0.12530092592592593</v>
      </c>
      <c r="AL219" s="1">
        <f>SUM(Table1[[#This Row],[T1]],Table1[[#This Row],[84,1 км]])</f>
        <v>0.1610300925925926</v>
      </c>
      <c r="AM219" s="1">
        <v>0.12875</v>
      </c>
      <c r="AN219" s="1">
        <f>SUM(Table1[[#This Row],[T1]],Table1[[#This Row],[86,6 км]])</f>
        <v>0.16447916666666668</v>
      </c>
      <c r="AO219" s="1">
        <v>0.13311342592592593</v>
      </c>
      <c r="AP219" s="1">
        <f>SUM(Table1[[#This Row],[T1]],Table1[[#This Row],[90 км]])</f>
        <v>0.1688425925925926</v>
      </c>
      <c r="AQ219" s="1">
        <v>0.1688425925925926</v>
      </c>
      <c r="AR219" s="1">
        <v>0.17192129629629629</v>
      </c>
      <c r="AS219" s="1">
        <v>5.0810185185185186E-3</v>
      </c>
      <c r="AT219" s="1">
        <f>SUM(Table1[[#This Row],[T2]],Table1[[#This Row],[1 км]])</f>
        <v>0.17700231481481482</v>
      </c>
      <c r="AU219" s="1">
        <v>1.6770833333333332E-2</v>
      </c>
      <c r="AV219" s="1">
        <f>SUM(Table1[[#This Row],[T2]],Table1[[#This Row],[3,5 км]])</f>
        <v>0.18869212962962961</v>
      </c>
      <c r="AW219" s="1">
        <v>2.5590277777777778E-2</v>
      </c>
      <c r="AX219" s="1">
        <f>SUM(Table1[[#This Row],[T2]],Table1[[#This Row],[6 км]])</f>
        <v>0.19751157407407408</v>
      </c>
      <c r="AY219" s="1">
        <v>3.5347222222222217E-2</v>
      </c>
      <c r="AZ219" s="1">
        <f>SUM(Table1[[#This Row],[T2]],Table1[[#This Row],[8,5 км]])</f>
        <v>0.20726851851851852</v>
      </c>
      <c r="BA219" s="1">
        <v>4.2488425925925923E-2</v>
      </c>
      <c r="BB219" s="1">
        <f>SUM(Table1[[#This Row],[T2]],Table1[[#This Row],[10,5 км]])</f>
        <v>0.21440972222222221</v>
      </c>
      <c r="BC219" s="1">
        <v>4.8518518518518516E-2</v>
      </c>
      <c r="BD219" s="1">
        <f>SUM(Table1[[#This Row],[T2]],Table1[[#This Row],[11,5 км]])</f>
        <v>0.22043981481481481</v>
      </c>
      <c r="BE219" s="1">
        <v>6.2349537037037044E-2</v>
      </c>
      <c r="BF219" s="1">
        <f>SUM(Table1[[#This Row],[T2]],Table1[[#This Row],[14 км]])</f>
        <v>0.23427083333333334</v>
      </c>
      <c r="BG219" s="1">
        <v>7.2430555555555554E-2</v>
      </c>
      <c r="BH219" s="1">
        <f>SUM(Table1[[#This Row],[T2]],Table1[[#This Row],[16,5 км]])</f>
        <v>0.24435185185185185</v>
      </c>
      <c r="BI219" s="1">
        <v>8.2974537037037041E-2</v>
      </c>
      <c r="BJ219" s="1">
        <f>SUM(Table1[[#This Row],[T2]],Table1[[#This Row],[19 км]])</f>
        <v>0.25489583333333332</v>
      </c>
      <c r="BK219" s="1">
        <v>9.0196759259259254E-2</v>
      </c>
      <c r="BL219" s="1">
        <f>SUM(Table1[[#This Row],[T2]],Table1[[#This Row],[Финиш]])</f>
        <v>0.26211805555555556</v>
      </c>
      <c r="BM219" s="1">
        <v>0.26210648148148147</v>
      </c>
      <c r="BN219" s="1">
        <v>0</v>
      </c>
      <c r="BO219" s="1">
        <f>Table1[[#This Row],[Плавание]]-Table1[[#Totals],[Плавание]]</f>
        <v>1.5439814814814819E-2</v>
      </c>
      <c r="BP219" s="1">
        <f>Table1[[#This Row],[T1]]-Table1[[#Totals],[T1]]</f>
        <v>1.7071759259259259E-2</v>
      </c>
      <c r="BQ219" s="1">
        <f>Table1[[#This Row],[16 км_]]-Table1[[#Totals],[16 км_]]</f>
        <v>2.3587962962962963E-2</v>
      </c>
      <c r="BR219" s="1">
        <f>Table1[[#This Row],[18,5 км_]]-Table1[[#Totals],[18,5 км_]]</f>
        <v>2.450231481481481E-2</v>
      </c>
      <c r="BS219" s="1">
        <f>Table1[[#This Row],[22,7 км_]]-Table1[[#Totals],[22,7 км_]]</f>
        <v>2.6215277777777768E-2</v>
      </c>
      <c r="BT219" s="1">
        <f>Table1[[#This Row],[38,7 км_]]-Table1[[#Totals],[38,7 км_]]</f>
        <v>3.3518518518518517E-2</v>
      </c>
      <c r="BU219" s="1">
        <f>Table1[[#This Row],[41,2 км_]]-Table1[[#Totals],[41,2 км_]]</f>
        <v>3.4444444444444444E-2</v>
      </c>
      <c r="BV219" s="1">
        <f>Table1[[#This Row],[45,4 км_]]-Table1[[#Totals],[45,4 км_]]</f>
        <v>3.6215277777777763E-2</v>
      </c>
      <c r="BW219" s="1">
        <f>Table1[[#This Row],[48,2 км_]]-Table1[[#Totals],[48,2 км_]]</f>
        <v>3.7476851851851845E-2</v>
      </c>
      <c r="BX219" s="1">
        <f>Table1[[#This Row],[52,2 км_]]-Table1[[#Totals],[52,2 км_]]</f>
        <v>3.9374999999999993E-2</v>
      </c>
      <c r="BY219" s="1">
        <f>Table1[[#This Row],[61,4 км_]]-Table1[[#Totals],[61,4 км_]]</f>
        <v>4.4687499999999991E-2</v>
      </c>
      <c r="BZ219" s="1">
        <f>Table1[[#This Row],[63,9 км_]]-Table1[[#Totals],[63,9 км_]]</f>
        <v>4.5763888888888882E-2</v>
      </c>
      <c r="CA219" s="1">
        <f>Table1[[#This Row],[68,1 км_]]-Table1[[#Totals],[68,1 км_]]</f>
        <v>4.7766203703703713E-2</v>
      </c>
      <c r="CB219" s="1">
        <f>Table1[[#This Row],[70,9 км_]]-Table1[[#Totals],[70,9 км_]]</f>
        <v>4.8900462962962965E-2</v>
      </c>
      <c r="CC219" s="1">
        <f>Table1[[#This Row],[74,9 км_]]-Table1[[#Totals],[74,9 км_]]</f>
        <v>5.0416666666666693E-2</v>
      </c>
      <c r="CD219" s="1">
        <f>Table1[[#This Row],[84,1 км_]]-Table1[[#Totals],[84,1 км_]]</f>
        <v>5.4710648148148161E-2</v>
      </c>
      <c r="CE219" s="1">
        <f>Table1[[#This Row],[86,6 км_]]-Table1[[#Totals],[86,6 км_]]</f>
        <v>5.5833333333333346E-2</v>
      </c>
      <c r="CF219" s="1">
        <f>Table1[[#This Row],[90 км_]]-Table1[[#Totals],[90 км_]]</f>
        <v>5.7488425925925929E-2</v>
      </c>
      <c r="CG219" s="1">
        <f>Table1[[#This Row],[T2]]-Table1[[#Totals],[T2]]</f>
        <v>5.9374999999999997E-2</v>
      </c>
      <c r="CH219" s="1">
        <f>Table1[[#This Row],[1 км_]]-Table1[[#Totals],[1 км_]]</f>
        <v>6.1145833333333344E-2</v>
      </c>
      <c r="CI219" s="1">
        <f>Table1[[#This Row],[3,5 км_]]-Table1[[#Totals],[3,5 км_]]</f>
        <v>6.5219907407407393E-2</v>
      </c>
      <c r="CJ219" s="1">
        <f>Table1[[#This Row],[6 км_]]-Table1[[#Totals],[6 км_]]</f>
        <v>6.87962962962963E-2</v>
      </c>
      <c r="CK219" s="1">
        <f>Table1[[#This Row],[8,5 км_]]-Table1[[#Totals],[8,5 км_]]</f>
        <v>7.2858796296296297E-2</v>
      </c>
      <c r="CL219" s="1">
        <f>Table1[[#This Row],[10,5 км_]]-Table1[[#Totals],[10,5 км_]]</f>
        <v>7.603009259259258E-2</v>
      </c>
      <c r="CM219" s="1">
        <f>Table1[[#This Row],[11,5 км_]]-Table1[[#Totals],[11,5 км_]]</f>
        <v>7.8668981481481465E-2</v>
      </c>
      <c r="CN219" s="1">
        <f>Table1[[#This Row],[14 км_]]-Table1[[#Totals],[14 км_]]</f>
        <v>8.4791666666666682E-2</v>
      </c>
      <c r="CO219" s="1">
        <f>Table1[[#This Row],[16,5 км_]]-Table1[[#Totals],[16,5 км_]]</f>
        <v>8.9351851851851849E-2</v>
      </c>
      <c r="CP219" s="1">
        <f>Table1[[#This Row],[19 км_]]-Table1[[#Totals],[19 км_]]</f>
        <v>9.3900462962962949E-2</v>
      </c>
      <c r="CQ219" s="1">
        <f>Table1[[#This Row],[21,1 км_]]-Table1[[#Totals],[21,1 км_]]</f>
        <v>9.67824074074074E-2</v>
      </c>
    </row>
    <row r="220" spans="1:95" x14ac:dyDescent="0.2">
      <c r="A220">
        <v>219</v>
      </c>
      <c r="B220">
        <v>31</v>
      </c>
      <c r="C220" t="s">
        <v>367</v>
      </c>
      <c r="D220" t="s">
        <v>102</v>
      </c>
      <c r="E220">
        <v>41</v>
      </c>
      <c r="F220" t="s">
        <v>46</v>
      </c>
      <c r="G220" t="s">
        <v>368</v>
      </c>
      <c r="H220" t="s">
        <v>54</v>
      </c>
      <c r="I220" s="1">
        <v>3.2673611111111105E-2</v>
      </c>
      <c r="J220" s="1">
        <v>3.8240740740740742E-2</v>
      </c>
      <c r="K220" s="1">
        <v>2.4502314814814814E-2</v>
      </c>
      <c r="L220" s="1">
        <f>SUM(Table1[[#This Row],[T1]],Table1[[#This Row],[16 км]])</f>
        <v>6.2743055555555552E-2</v>
      </c>
      <c r="M220" s="1">
        <v>2.8055555555555556E-2</v>
      </c>
      <c r="N220" s="1">
        <f>SUM(Table1[[#This Row],[T1]],Table1[[#This Row],[18,5 км]])</f>
        <v>6.6296296296296298E-2</v>
      </c>
      <c r="O220" s="1">
        <v>3.4212962962962966E-2</v>
      </c>
      <c r="P220" s="1">
        <f>SUM(Table1[[#This Row],[T1]],Table1[[#This Row],[22,7 км]])</f>
        <v>7.2453703703703715E-2</v>
      </c>
      <c r="Q220" s="1">
        <v>5.7789351851851856E-2</v>
      </c>
      <c r="R220" s="1">
        <f>SUM(Table1[[#This Row],[T1]],Table1[[#This Row],[38,7 км]])</f>
        <v>9.6030092592592597E-2</v>
      </c>
      <c r="S220" s="1">
        <v>6.1134259259259256E-2</v>
      </c>
      <c r="T220" s="1">
        <f>SUM(Table1[[#This Row],[T1]],Table1[[#This Row],[41,2 км]])</f>
        <v>9.9374999999999991E-2</v>
      </c>
      <c r="U220" s="1">
        <v>6.7222222222222225E-2</v>
      </c>
      <c r="V220" s="1">
        <f>SUM(Table1[[#This Row],[T1]],Table1[[#This Row],[45,4 км]])</f>
        <v>0.10546296296296297</v>
      </c>
      <c r="W220" s="1">
        <v>7.1076388888888883E-2</v>
      </c>
      <c r="X220" s="1">
        <f>SUM(Table1[[#This Row],[T1]],Table1[[#This Row],[48,2 км]])</f>
        <v>0.10931712962962963</v>
      </c>
      <c r="Y220" s="1">
        <v>7.6979166666666668E-2</v>
      </c>
      <c r="Z220" s="1">
        <f>SUM(Table1[[#This Row],[T1]],Table1[[#This Row],[52,2 км]])</f>
        <v>0.11521990740740741</v>
      </c>
      <c r="AA220" s="1">
        <v>9.1377314814814814E-2</v>
      </c>
      <c r="AB220" s="1">
        <f>SUM(Table1[[#This Row],[T1]],Table1[[#This Row],[61,4 км]])</f>
        <v>0.12961805555555556</v>
      </c>
      <c r="AC220" s="1">
        <v>9.4884259259259252E-2</v>
      </c>
      <c r="AD220" s="1">
        <f>SUM(Table1[[#This Row],[T1]],Table1[[#This Row],[63,9 км]])</f>
        <v>0.13312499999999999</v>
      </c>
      <c r="AE220" s="1">
        <v>0.10107638888888888</v>
      </c>
      <c r="AF220" s="1">
        <f>SUM(Table1[[#This Row],[T1]],Table1[[#This Row],[68,1 км]])</f>
        <v>0.13931712962962961</v>
      </c>
      <c r="AG220" s="1">
        <v>0.10497685185185185</v>
      </c>
      <c r="AH220" s="1">
        <f>SUM(Table1[[#This Row],[T1]],Table1[[#This Row],[70,9 км]])</f>
        <v>0.14321759259259259</v>
      </c>
      <c r="AI220" s="1">
        <v>0.11097222222222221</v>
      </c>
      <c r="AJ220" s="1">
        <f>SUM(Table1[[#This Row],[T1]],Table1[[#This Row],[74,9 км]])</f>
        <v>0.14921296296296294</v>
      </c>
      <c r="AK220" s="1">
        <v>0.12562500000000001</v>
      </c>
      <c r="AL220" s="1">
        <f>SUM(Table1[[#This Row],[T1]],Table1[[#This Row],[84,1 км]])</f>
        <v>0.16386574074074076</v>
      </c>
      <c r="AM220" s="1">
        <v>0.1290162037037037</v>
      </c>
      <c r="AN220" s="1">
        <f>SUM(Table1[[#This Row],[T1]],Table1[[#This Row],[86,6 км]])</f>
        <v>0.16725694444444444</v>
      </c>
      <c r="AO220" s="1">
        <v>0.13336805555555556</v>
      </c>
      <c r="AP220" s="1">
        <f>SUM(Table1[[#This Row],[T1]],Table1[[#This Row],[90 км]])</f>
        <v>0.1716087962962963</v>
      </c>
      <c r="AQ220" s="1">
        <v>0.17159722222222221</v>
      </c>
      <c r="AR220" s="1">
        <v>0.17444444444444443</v>
      </c>
      <c r="AS220" s="1">
        <v>5.3356481481481484E-3</v>
      </c>
      <c r="AT220" s="1">
        <f>SUM(Table1[[#This Row],[T2]],Table1[[#This Row],[1 км]])</f>
        <v>0.17978009259259259</v>
      </c>
      <c r="AU220" s="1">
        <v>1.9745370370370371E-2</v>
      </c>
      <c r="AV220" s="1">
        <f>SUM(Table1[[#This Row],[T2]],Table1[[#This Row],[3,5 км]])</f>
        <v>0.19418981481481479</v>
      </c>
      <c r="AW220" s="1">
        <v>2.9143518518518517E-2</v>
      </c>
      <c r="AX220" s="1">
        <f>SUM(Table1[[#This Row],[T2]],Table1[[#This Row],[6 км]])</f>
        <v>0.20358796296296294</v>
      </c>
      <c r="AY220" s="1">
        <v>3.8819444444444441E-2</v>
      </c>
      <c r="AZ220" s="1">
        <f>SUM(Table1[[#This Row],[T2]],Table1[[#This Row],[8,5 км]])</f>
        <v>0.21326388888888886</v>
      </c>
      <c r="BA220" s="1">
        <v>4.5509259259259256E-2</v>
      </c>
      <c r="BB220" s="1">
        <f>SUM(Table1[[#This Row],[T2]],Table1[[#This Row],[10,5 км]])</f>
        <v>0.21995370370370368</v>
      </c>
      <c r="BC220" s="1">
        <v>5.1296296296296291E-2</v>
      </c>
      <c r="BD220" s="1">
        <f>SUM(Table1[[#This Row],[T2]],Table1[[#This Row],[11,5 км]])</f>
        <v>0.22574074074074071</v>
      </c>
      <c r="BE220" s="1">
        <v>6.430555555555556E-2</v>
      </c>
      <c r="BF220" s="1">
        <f>SUM(Table1[[#This Row],[T2]],Table1[[#This Row],[14 км]])</f>
        <v>0.23874999999999999</v>
      </c>
      <c r="BG220" s="1">
        <v>7.391203703703704E-2</v>
      </c>
      <c r="BH220" s="1">
        <f>SUM(Table1[[#This Row],[T2]],Table1[[#This Row],[16,5 км]])</f>
        <v>0.24835648148148148</v>
      </c>
      <c r="BI220" s="1">
        <v>8.3854166666666674E-2</v>
      </c>
      <c r="BJ220" s="1">
        <f>SUM(Table1[[#This Row],[T2]],Table1[[#This Row],[19 км]])</f>
        <v>0.25829861111111108</v>
      </c>
      <c r="BK220" s="1">
        <v>9.0624999999999997E-2</v>
      </c>
      <c r="BL220" s="1">
        <f>SUM(Table1[[#This Row],[T2]],Table1[[#This Row],[Финиш]])</f>
        <v>0.26506944444444441</v>
      </c>
      <c r="BM220" s="1">
        <v>0.26506944444444441</v>
      </c>
      <c r="BN220" s="1">
        <v>0</v>
      </c>
      <c r="BO220" s="1">
        <f>Table1[[#This Row],[Плавание]]-Table1[[#Totals],[Плавание]]</f>
        <v>1.5069444444444437E-2</v>
      </c>
      <c r="BP220" s="1">
        <f>Table1[[#This Row],[T1]]-Table1[[#Totals],[T1]]</f>
        <v>1.9583333333333335E-2</v>
      </c>
      <c r="BQ220" s="1">
        <f>Table1[[#This Row],[16 км_]]-Table1[[#Totals],[16 км_]]</f>
        <v>2.7175925925925923E-2</v>
      </c>
      <c r="BR220" s="1">
        <f>Table1[[#This Row],[18,5 км_]]-Table1[[#Totals],[18,5 км_]]</f>
        <v>2.837962962962963E-2</v>
      </c>
      <c r="BS220" s="1">
        <f>Table1[[#This Row],[22,7 км_]]-Table1[[#Totals],[22,7 км_]]</f>
        <v>3.0416666666666675E-2</v>
      </c>
      <c r="BT220" s="1">
        <f>Table1[[#This Row],[38,7 км_]]-Table1[[#Totals],[38,7 км_]]</f>
        <v>3.7442129629629631E-2</v>
      </c>
      <c r="BU220" s="1">
        <f>Table1[[#This Row],[41,2 км_]]-Table1[[#Totals],[41,2 км_]]</f>
        <v>3.8425925925925919E-2</v>
      </c>
      <c r="BV220" s="1">
        <f>Table1[[#This Row],[45,4 км_]]-Table1[[#Totals],[45,4 км_]]</f>
        <v>4.0300925925925934E-2</v>
      </c>
      <c r="BW220" s="1">
        <f>Table1[[#This Row],[48,2 км_]]-Table1[[#Totals],[48,2 км_]]</f>
        <v>4.14699074074074E-2</v>
      </c>
      <c r="BX220" s="1">
        <f>Table1[[#This Row],[52,2 км_]]-Table1[[#Totals],[52,2 км_]]</f>
        <v>4.3402777777777776E-2</v>
      </c>
      <c r="BY220" s="1">
        <f>Table1[[#This Row],[61,4 км_]]-Table1[[#Totals],[61,4 км_]]</f>
        <v>4.7847222222222208E-2</v>
      </c>
      <c r="BZ220" s="1">
        <f>Table1[[#This Row],[63,9 км_]]-Table1[[#Totals],[63,9 км_]]</f>
        <v>4.8958333333333326E-2</v>
      </c>
      <c r="CA220" s="1">
        <f>Table1[[#This Row],[68,1 км_]]-Table1[[#Totals],[68,1 км_]]</f>
        <v>5.0729166666666659E-2</v>
      </c>
      <c r="CB220" s="1">
        <f>Table1[[#This Row],[70,9 км_]]-Table1[[#Totals],[70,9 км_]]</f>
        <v>5.1747685185185188E-2</v>
      </c>
      <c r="CC220" s="1">
        <f>Table1[[#This Row],[74,9 км_]]-Table1[[#Totals],[74,9 км_]]</f>
        <v>5.3506944444444426E-2</v>
      </c>
      <c r="CD220" s="1">
        <f>Table1[[#This Row],[84,1 км_]]-Table1[[#Totals],[84,1 км_]]</f>
        <v>5.7546296296296318E-2</v>
      </c>
      <c r="CE220" s="1">
        <f>Table1[[#This Row],[86,6 км_]]-Table1[[#Totals],[86,6 км_]]</f>
        <v>5.8611111111111114E-2</v>
      </c>
      <c r="CF220" s="1">
        <f>Table1[[#This Row],[90 км_]]-Table1[[#Totals],[90 км_]]</f>
        <v>6.025462962962963E-2</v>
      </c>
      <c r="CG220" s="1">
        <f>Table1[[#This Row],[T2]]-Table1[[#Totals],[T2]]</f>
        <v>6.1898148148148133E-2</v>
      </c>
      <c r="CH220" s="1">
        <f>Table1[[#This Row],[1 км_]]-Table1[[#Totals],[1 км_]]</f>
        <v>6.3923611111111112E-2</v>
      </c>
      <c r="CI220" s="1">
        <f>Table1[[#This Row],[3,5 км_]]-Table1[[#Totals],[3,5 км_]]</f>
        <v>7.0717592592592568E-2</v>
      </c>
      <c r="CJ220" s="1">
        <f>Table1[[#This Row],[6 км_]]-Table1[[#Totals],[6 км_]]</f>
        <v>7.4872685185185167E-2</v>
      </c>
      <c r="CK220" s="1">
        <f>Table1[[#This Row],[8,5 км_]]-Table1[[#Totals],[8,5 км_]]</f>
        <v>7.8854166666666642E-2</v>
      </c>
      <c r="CL220" s="1">
        <f>Table1[[#This Row],[10,5 км_]]-Table1[[#Totals],[10,5 км_]]</f>
        <v>8.1574074074074049E-2</v>
      </c>
      <c r="CM220" s="1">
        <f>Table1[[#This Row],[11,5 км_]]-Table1[[#Totals],[11,5 км_]]</f>
        <v>8.3969907407407368E-2</v>
      </c>
      <c r="CN220" s="1">
        <f>Table1[[#This Row],[14 км_]]-Table1[[#Totals],[14 км_]]</f>
        <v>8.9270833333333327E-2</v>
      </c>
      <c r="CO220" s="1">
        <f>Table1[[#This Row],[16,5 км_]]-Table1[[#Totals],[16,5 км_]]</f>
        <v>9.3356481481481485E-2</v>
      </c>
      <c r="CP220" s="1">
        <f>Table1[[#This Row],[19 км_]]-Table1[[#Totals],[19 км_]]</f>
        <v>9.7303240740740704E-2</v>
      </c>
      <c r="CQ220" s="1">
        <f>Table1[[#This Row],[21,1 км_]]-Table1[[#Totals],[21,1 км_]]</f>
        <v>9.9733796296296251E-2</v>
      </c>
    </row>
    <row r="221" spans="1:95" x14ac:dyDescent="0.2">
      <c r="A221">
        <v>220</v>
      </c>
      <c r="B221">
        <v>265</v>
      </c>
      <c r="C221" t="s">
        <v>369</v>
      </c>
      <c r="D221" t="s">
        <v>370</v>
      </c>
      <c r="E221">
        <v>45</v>
      </c>
      <c r="F221" t="s">
        <v>46</v>
      </c>
      <c r="H221" t="s">
        <v>103</v>
      </c>
      <c r="I221" s="1">
        <v>3.6296296296296292E-2</v>
      </c>
      <c r="J221" s="1">
        <v>3.9224537037037037E-2</v>
      </c>
      <c r="K221" s="1">
        <v>2.2951388888888886E-2</v>
      </c>
      <c r="L221" s="1">
        <f>SUM(Table1[[#This Row],[T1]],Table1[[#This Row],[16 км]])</f>
        <v>6.2175925925925926E-2</v>
      </c>
      <c r="M221" s="1">
        <v>2.6076388888888885E-2</v>
      </c>
      <c r="N221" s="1">
        <f>SUM(Table1[[#This Row],[T1]],Table1[[#This Row],[18,5 км]])</f>
        <v>6.5300925925925929E-2</v>
      </c>
      <c r="O221" s="1">
        <v>3.1932870370370368E-2</v>
      </c>
      <c r="P221" s="1">
        <f>SUM(Table1[[#This Row],[T1]],Table1[[#This Row],[22,7 км]])</f>
        <v>7.1157407407407405E-2</v>
      </c>
      <c r="Q221" s="1">
        <v>5.5671296296296302E-2</v>
      </c>
      <c r="R221" s="1">
        <f>SUM(Table1[[#This Row],[T1]],Table1[[#This Row],[38,7 км]])</f>
        <v>9.4895833333333346E-2</v>
      </c>
      <c r="S221" s="1">
        <v>5.8784722222222224E-2</v>
      </c>
      <c r="T221" s="1">
        <f>SUM(Table1[[#This Row],[T1]],Table1[[#This Row],[41,2 км]])</f>
        <v>9.8009259259259268E-2</v>
      </c>
      <c r="U221" s="1">
        <v>6.4849537037037039E-2</v>
      </c>
      <c r="V221" s="1">
        <f>SUM(Table1[[#This Row],[T1]],Table1[[#This Row],[45,4 км]])</f>
        <v>0.10407407407407407</v>
      </c>
      <c r="W221" s="1">
        <v>6.8865740740740741E-2</v>
      </c>
      <c r="X221" s="1">
        <f>SUM(Table1[[#This Row],[T1]],Table1[[#This Row],[48,2 км]])</f>
        <v>0.10809027777777777</v>
      </c>
      <c r="Y221" s="1">
        <v>7.4756944444444445E-2</v>
      </c>
      <c r="Z221" s="1">
        <f>SUM(Table1[[#This Row],[T1]],Table1[[#This Row],[52,2 км]])</f>
        <v>0.11398148148148149</v>
      </c>
      <c r="AA221" s="1">
        <v>8.9780092592592606E-2</v>
      </c>
      <c r="AB221" s="1">
        <f>SUM(Table1[[#This Row],[T1]],Table1[[#This Row],[61,4 км]])</f>
        <v>0.12900462962962964</v>
      </c>
      <c r="AC221" s="1">
        <v>9.3229166666666655E-2</v>
      </c>
      <c r="AD221" s="1">
        <f>SUM(Table1[[#This Row],[T1]],Table1[[#This Row],[63,9 км]])</f>
        <v>0.13245370370370368</v>
      </c>
      <c r="AE221" s="1">
        <v>9.976851851851852E-2</v>
      </c>
      <c r="AF221" s="1">
        <f>SUM(Table1[[#This Row],[T1]],Table1[[#This Row],[68,1 км]])</f>
        <v>0.13899305555555555</v>
      </c>
      <c r="AG221" s="1">
        <v>0.10383101851851852</v>
      </c>
      <c r="AH221" s="1">
        <f>SUM(Table1[[#This Row],[T1]],Table1[[#This Row],[70,9 км]])</f>
        <v>0.14305555555555555</v>
      </c>
      <c r="AI221" s="1">
        <v>0.10961805555555555</v>
      </c>
      <c r="AJ221" s="1">
        <f>SUM(Table1[[#This Row],[T1]],Table1[[#This Row],[74,9 км]])</f>
        <v>0.14884259259259258</v>
      </c>
      <c r="AK221" s="1">
        <v>0.12417824074074074</v>
      </c>
      <c r="AL221" s="1">
        <f>SUM(Table1[[#This Row],[T1]],Table1[[#This Row],[84,1 км]])</f>
        <v>0.16340277777777779</v>
      </c>
      <c r="AM221" s="1">
        <v>0.12755787037037036</v>
      </c>
      <c r="AN221" s="1">
        <f>SUM(Table1[[#This Row],[T1]],Table1[[#This Row],[86,6 км]])</f>
        <v>0.16678240740740741</v>
      </c>
      <c r="AO221" s="1">
        <v>0.13171296296296295</v>
      </c>
      <c r="AP221" s="1">
        <f>SUM(Table1[[#This Row],[T1]],Table1[[#This Row],[90 км]])</f>
        <v>0.17093749999999999</v>
      </c>
      <c r="AQ221" s="1">
        <v>0.17093749999999999</v>
      </c>
      <c r="AR221" s="1">
        <v>0.17275462962962962</v>
      </c>
      <c r="AS221" s="1">
        <v>5.0462962962962961E-3</v>
      </c>
      <c r="AT221" s="1">
        <f>SUM(Table1[[#This Row],[T2]],Table1[[#This Row],[1 км]])</f>
        <v>0.17780092592592592</v>
      </c>
      <c r="AU221" s="1">
        <v>1.7372685185185185E-2</v>
      </c>
      <c r="AV221" s="1">
        <f>SUM(Table1[[#This Row],[T2]],Table1[[#This Row],[3,5 км]])</f>
        <v>0.19012731481481482</v>
      </c>
      <c r="AW221" s="1">
        <v>2.6377314814814815E-2</v>
      </c>
      <c r="AX221" s="1">
        <f>SUM(Table1[[#This Row],[T2]],Table1[[#This Row],[6 км]])</f>
        <v>0.19913194444444443</v>
      </c>
      <c r="AY221" s="1">
        <v>3.636574074074074E-2</v>
      </c>
      <c r="AZ221" s="1">
        <f>SUM(Table1[[#This Row],[T2]],Table1[[#This Row],[8,5 км]])</f>
        <v>0.20912037037037035</v>
      </c>
      <c r="BA221" s="1">
        <v>4.3564814814814813E-2</v>
      </c>
      <c r="BB221" s="1">
        <f>SUM(Table1[[#This Row],[T2]],Table1[[#This Row],[10,5 км]])</f>
        <v>0.21631944444444443</v>
      </c>
      <c r="BC221" s="1">
        <v>4.9664351851851855E-2</v>
      </c>
      <c r="BD221" s="1">
        <f>SUM(Table1[[#This Row],[T2]],Table1[[#This Row],[11,5 км]])</f>
        <v>0.22241898148148148</v>
      </c>
      <c r="BE221" s="1">
        <v>6.475694444444445E-2</v>
      </c>
      <c r="BF221" s="1">
        <f>SUM(Table1[[#This Row],[T2]],Table1[[#This Row],[14 км]])</f>
        <v>0.23751157407407408</v>
      </c>
      <c r="BG221" s="1">
        <v>7.4837962962962967E-2</v>
      </c>
      <c r="BH221" s="1">
        <f>SUM(Table1[[#This Row],[T2]],Table1[[#This Row],[16,5 км]])</f>
        <v>0.24759259259259259</v>
      </c>
      <c r="BI221" s="1">
        <v>8.5706018518518515E-2</v>
      </c>
      <c r="BJ221" s="1">
        <f>SUM(Table1[[#This Row],[T2]],Table1[[#This Row],[19 км]])</f>
        <v>0.25846064814814812</v>
      </c>
      <c r="BK221" s="1">
        <v>9.3402777777777779E-2</v>
      </c>
      <c r="BL221" s="1">
        <f>SUM(Table1[[#This Row],[T2]],Table1[[#This Row],[Финиш]])</f>
        <v>0.2661574074074074</v>
      </c>
      <c r="BM221" s="1">
        <v>0.2661574074074074</v>
      </c>
      <c r="BN221" s="1">
        <v>0</v>
      </c>
      <c r="BO221" s="1">
        <f>Table1[[#This Row],[Плавание]]-Table1[[#Totals],[Плавание]]</f>
        <v>1.8692129629629625E-2</v>
      </c>
      <c r="BP221" s="1">
        <f>Table1[[#This Row],[T1]]-Table1[[#Totals],[T1]]</f>
        <v>2.056712962962963E-2</v>
      </c>
      <c r="BQ221" s="1">
        <f>Table1[[#This Row],[16 км_]]-Table1[[#Totals],[16 км_]]</f>
        <v>2.6608796296296297E-2</v>
      </c>
      <c r="BR221" s="1">
        <f>Table1[[#This Row],[18,5 км_]]-Table1[[#Totals],[18,5 км_]]</f>
        <v>2.7384259259259261E-2</v>
      </c>
      <c r="BS221" s="1">
        <f>Table1[[#This Row],[22,7 км_]]-Table1[[#Totals],[22,7 км_]]</f>
        <v>2.9120370370370366E-2</v>
      </c>
      <c r="BT221" s="1">
        <f>Table1[[#This Row],[38,7 км_]]-Table1[[#Totals],[38,7 км_]]</f>
        <v>3.6307870370370379E-2</v>
      </c>
      <c r="BU221" s="1">
        <f>Table1[[#This Row],[41,2 км_]]-Table1[[#Totals],[41,2 км_]]</f>
        <v>3.7060185185185196E-2</v>
      </c>
      <c r="BV221" s="1">
        <f>Table1[[#This Row],[45,4 км_]]-Table1[[#Totals],[45,4 км_]]</f>
        <v>3.8912037037037037E-2</v>
      </c>
      <c r="BW221" s="1">
        <f>Table1[[#This Row],[48,2 км_]]-Table1[[#Totals],[48,2 км_]]</f>
        <v>4.0243055555555546E-2</v>
      </c>
      <c r="BX221" s="1">
        <f>Table1[[#This Row],[52,2 км_]]-Table1[[#Totals],[52,2 км_]]</f>
        <v>4.2164351851851856E-2</v>
      </c>
      <c r="BY221" s="1">
        <f>Table1[[#This Row],[61,4 км_]]-Table1[[#Totals],[61,4 км_]]</f>
        <v>4.7233796296296288E-2</v>
      </c>
      <c r="BZ221" s="1">
        <f>Table1[[#This Row],[63,9 км_]]-Table1[[#Totals],[63,9 км_]]</f>
        <v>4.8287037037037017E-2</v>
      </c>
      <c r="CA221" s="1">
        <f>Table1[[#This Row],[68,1 км_]]-Table1[[#Totals],[68,1 км_]]</f>
        <v>5.0405092592592599E-2</v>
      </c>
      <c r="CB221" s="1">
        <f>Table1[[#This Row],[70,9 км_]]-Table1[[#Totals],[70,9 км_]]</f>
        <v>5.1585648148148144E-2</v>
      </c>
      <c r="CC221" s="1">
        <f>Table1[[#This Row],[74,9 км_]]-Table1[[#Totals],[74,9 км_]]</f>
        <v>5.3136574074074072E-2</v>
      </c>
      <c r="CD221" s="1">
        <f>Table1[[#This Row],[84,1 км_]]-Table1[[#Totals],[84,1 км_]]</f>
        <v>5.7083333333333347E-2</v>
      </c>
      <c r="CE221" s="1">
        <f>Table1[[#This Row],[86,6 км_]]-Table1[[#Totals],[86,6 км_]]</f>
        <v>5.8136574074074077E-2</v>
      </c>
      <c r="CF221" s="1">
        <f>Table1[[#This Row],[90 км_]]-Table1[[#Totals],[90 км_]]</f>
        <v>5.9583333333333321E-2</v>
      </c>
      <c r="CG221" s="1">
        <f>Table1[[#This Row],[T2]]-Table1[[#Totals],[T2]]</f>
        <v>6.0208333333333322E-2</v>
      </c>
      <c r="CH221" s="1">
        <f>Table1[[#This Row],[1 км_]]-Table1[[#Totals],[1 км_]]</f>
        <v>6.1944444444444441E-2</v>
      </c>
      <c r="CI221" s="1">
        <f>Table1[[#This Row],[3,5 км_]]-Table1[[#Totals],[3,5 км_]]</f>
        <v>6.6655092592592599E-2</v>
      </c>
      <c r="CJ221" s="1">
        <f>Table1[[#This Row],[6 км_]]-Table1[[#Totals],[6 км_]]</f>
        <v>7.0416666666666655E-2</v>
      </c>
      <c r="CK221" s="1">
        <f>Table1[[#This Row],[8,5 км_]]-Table1[[#Totals],[8,5 км_]]</f>
        <v>7.4710648148148123E-2</v>
      </c>
      <c r="CL221" s="1">
        <f>Table1[[#This Row],[10,5 км_]]-Table1[[#Totals],[10,5 км_]]</f>
        <v>7.7939814814814795E-2</v>
      </c>
      <c r="CM221" s="1">
        <f>Table1[[#This Row],[11,5 км_]]-Table1[[#Totals],[11,5 км_]]</f>
        <v>8.0648148148148135E-2</v>
      </c>
      <c r="CN221" s="1">
        <f>Table1[[#This Row],[14 км_]]-Table1[[#Totals],[14 км_]]</f>
        <v>8.803240740740742E-2</v>
      </c>
      <c r="CO221" s="1">
        <f>Table1[[#This Row],[16,5 км_]]-Table1[[#Totals],[16,5 км_]]</f>
        <v>9.2592592592592587E-2</v>
      </c>
      <c r="CP221" s="1">
        <f>Table1[[#This Row],[19 км_]]-Table1[[#Totals],[19 км_]]</f>
        <v>9.7465277777777748E-2</v>
      </c>
      <c r="CQ221" s="1">
        <f>Table1[[#This Row],[21,1 км_]]-Table1[[#Totals],[21,1 км_]]</f>
        <v>0.10082175925925924</v>
      </c>
    </row>
    <row r="222" spans="1:95" x14ac:dyDescent="0.2">
      <c r="A222">
        <v>221</v>
      </c>
      <c r="B222">
        <v>193</v>
      </c>
      <c r="C222" t="s">
        <v>371</v>
      </c>
      <c r="D222" t="s">
        <v>88</v>
      </c>
      <c r="E222">
        <v>50</v>
      </c>
      <c r="F222" t="s">
        <v>46</v>
      </c>
      <c r="H222" t="s">
        <v>73</v>
      </c>
      <c r="I222" s="1">
        <v>2.9699074074074072E-2</v>
      </c>
      <c r="J222" s="1">
        <v>3.366898148148148E-2</v>
      </c>
      <c r="K222" s="1">
        <v>2.4270833333333335E-2</v>
      </c>
      <c r="L222" s="1">
        <f>SUM(Table1[[#This Row],[T1]],Table1[[#This Row],[16 км]])</f>
        <v>5.7939814814814819E-2</v>
      </c>
      <c r="M222" s="1">
        <v>2.7696759259259258E-2</v>
      </c>
      <c r="N222" s="1">
        <f>SUM(Table1[[#This Row],[T1]],Table1[[#This Row],[18,5 км]])</f>
        <v>6.1365740740740735E-2</v>
      </c>
      <c r="O222" s="1">
        <v>3.380787037037037E-2</v>
      </c>
      <c r="P222" s="1">
        <f>SUM(Table1[[#This Row],[T1]],Table1[[#This Row],[22,7 км]])</f>
        <v>6.7476851851851843E-2</v>
      </c>
      <c r="Q222" s="1">
        <v>5.8576388888888886E-2</v>
      </c>
      <c r="R222" s="1">
        <f>SUM(Table1[[#This Row],[T1]],Table1[[#This Row],[38,7 км]])</f>
        <v>9.2245370370370366E-2</v>
      </c>
      <c r="S222" s="1">
        <v>6.1851851851851852E-2</v>
      </c>
      <c r="T222" s="1">
        <f>SUM(Table1[[#This Row],[T1]],Table1[[#This Row],[41,2 км]])</f>
        <v>9.5520833333333333E-2</v>
      </c>
      <c r="U222" s="1">
        <v>6.7939814814814814E-2</v>
      </c>
      <c r="V222" s="1">
        <f>SUM(Table1[[#This Row],[T1]],Table1[[#This Row],[45,4 км]])</f>
        <v>0.10160879629629629</v>
      </c>
      <c r="W222" s="1">
        <v>7.1967592592592597E-2</v>
      </c>
      <c r="X222" s="1">
        <f>SUM(Table1[[#This Row],[T1]],Table1[[#This Row],[48,2 км]])</f>
        <v>0.10563657407407408</v>
      </c>
      <c r="Y222" s="1">
        <v>7.7997685185185184E-2</v>
      </c>
      <c r="Z222" s="1">
        <f>SUM(Table1[[#This Row],[T1]],Table1[[#This Row],[52,2 км]])</f>
        <v>0.11166666666666666</v>
      </c>
      <c r="AA222" s="1">
        <v>9.3506944444444448E-2</v>
      </c>
      <c r="AB222" s="1">
        <f>SUM(Table1[[#This Row],[T1]],Table1[[#This Row],[61,4 км]])</f>
        <v>0.12717592592592591</v>
      </c>
      <c r="AC222" s="1">
        <v>9.7048611111111113E-2</v>
      </c>
      <c r="AD222" s="1">
        <f>SUM(Table1[[#This Row],[T1]],Table1[[#This Row],[63,9 км]])</f>
        <v>0.13071759259259258</v>
      </c>
      <c r="AE222" s="1">
        <v>0.10332175925925925</v>
      </c>
      <c r="AF222" s="1">
        <f>SUM(Table1[[#This Row],[T1]],Table1[[#This Row],[68,1 км]])</f>
        <v>0.13699074074074075</v>
      </c>
      <c r="AG222" s="1">
        <v>0.10737268518518518</v>
      </c>
      <c r="AH222" s="1">
        <f>SUM(Table1[[#This Row],[T1]],Table1[[#This Row],[70,9 км]])</f>
        <v>0.14104166666666668</v>
      </c>
      <c r="AI222" s="1">
        <v>0.11491898148148148</v>
      </c>
      <c r="AJ222" s="1">
        <f>SUM(Table1[[#This Row],[T1]],Table1[[#This Row],[74,9 км]])</f>
        <v>0.14858796296296295</v>
      </c>
      <c r="AK222" s="1">
        <v>0.12998842592592594</v>
      </c>
      <c r="AL222" s="1">
        <f>SUM(Table1[[#This Row],[T1]],Table1[[#This Row],[84,1 км]])</f>
        <v>0.16365740740740742</v>
      </c>
      <c r="AM222" s="1">
        <v>0.13348379629629628</v>
      </c>
      <c r="AN222" s="1">
        <f>SUM(Table1[[#This Row],[T1]],Table1[[#This Row],[86,6 км]])</f>
        <v>0.16715277777777776</v>
      </c>
      <c r="AO222" s="1">
        <v>0.13775462962962962</v>
      </c>
      <c r="AP222" s="1">
        <f>SUM(Table1[[#This Row],[T1]],Table1[[#This Row],[90 км]])</f>
        <v>0.1714236111111111</v>
      </c>
      <c r="AQ222" s="1">
        <v>0.17141203703703703</v>
      </c>
      <c r="AR222" s="1">
        <v>0.17430555555555557</v>
      </c>
      <c r="AS222" s="1">
        <v>5.8796296296296296E-3</v>
      </c>
      <c r="AT222" s="1">
        <f>SUM(Table1[[#This Row],[T2]],Table1[[#This Row],[1 км]])</f>
        <v>0.1801851851851852</v>
      </c>
      <c r="AU222" s="1">
        <v>1.8865740740740742E-2</v>
      </c>
      <c r="AV222" s="1">
        <f>SUM(Table1[[#This Row],[T2]],Table1[[#This Row],[3,5 км]])</f>
        <v>0.19317129629629631</v>
      </c>
      <c r="AW222" s="1">
        <v>2.8356481481481483E-2</v>
      </c>
      <c r="AX222" s="1">
        <f>SUM(Table1[[#This Row],[T2]],Table1[[#This Row],[6 км]])</f>
        <v>0.20266203703703706</v>
      </c>
      <c r="AY222" s="1">
        <v>3.8564814814814816E-2</v>
      </c>
      <c r="AZ222" s="1">
        <f>SUM(Table1[[#This Row],[T2]],Table1[[#This Row],[8,5 км]])</f>
        <v>0.21287037037037038</v>
      </c>
      <c r="BA222" s="1">
        <v>4.5833333333333337E-2</v>
      </c>
      <c r="BB222" s="1">
        <f>SUM(Table1[[#This Row],[T2]],Table1[[#This Row],[10,5 км]])</f>
        <v>0.22013888888888891</v>
      </c>
      <c r="BC222" s="1">
        <v>5.2060185185185182E-2</v>
      </c>
      <c r="BD222" s="1">
        <f>SUM(Table1[[#This Row],[T2]],Table1[[#This Row],[11,5 км]])</f>
        <v>0.22636574074074076</v>
      </c>
      <c r="BE222" s="1">
        <v>6.6168981481481481E-2</v>
      </c>
      <c r="BF222" s="1">
        <f>SUM(Table1[[#This Row],[T2]],Table1[[#This Row],[14 км]])</f>
        <v>0.24047453703703706</v>
      </c>
      <c r="BG222" s="1">
        <v>7.6192129629629637E-2</v>
      </c>
      <c r="BH222" s="1">
        <f>SUM(Table1[[#This Row],[T2]],Table1[[#This Row],[16,5 км]])</f>
        <v>0.25049768518518523</v>
      </c>
      <c r="BI222" s="1">
        <v>8.6504629629629626E-2</v>
      </c>
      <c r="BJ222" s="1">
        <f>SUM(Table1[[#This Row],[T2]],Table1[[#This Row],[19 км]])</f>
        <v>0.26081018518518517</v>
      </c>
      <c r="BK222" s="1">
        <v>9.375E-2</v>
      </c>
      <c r="BL222" s="1">
        <f>SUM(Table1[[#This Row],[T2]],Table1[[#This Row],[Финиш]])</f>
        <v>0.2680555555555556</v>
      </c>
      <c r="BM222" s="1">
        <v>0.26805555555555555</v>
      </c>
      <c r="BN222" s="1">
        <v>0</v>
      </c>
      <c r="BO222" s="1">
        <f>Table1[[#This Row],[Плавание]]-Table1[[#Totals],[Плавание]]</f>
        <v>1.2094907407407405E-2</v>
      </c>
      <c r="BP222" s="1">
        <f>Table1[[#This Row],[T1]]-Table1[[#Totals],[T1]]</f>
        <v>1.5011574074074073E-2</v>
      </c>
      <c r="BQ222" s="1">
        <f>Table1[[#This Row],[16 км_]]-Table1[[#Totals],[16 км_]]</f>
        <v>2.237268518518519E-2</v>
      </c>
      <c r="BR222" s="1">
        <f>Table1[[#This Row],[18,5 км_]]-Table1[[#Totals],[18,5 км_]]</f>
        <v>2.3449074074074067E-2</v>
      </c>
      <c r="BS222" s="1">
        <f>Table1[[#This Row],[22,7 км_]]-Table1[[#Totals],[22,7 км_]]</f>
        <v>2.5439814814814804E-2</v>
      </c>
      <c r="BT222" s="1">
        <f>Table1[[#This Row],[38,7 км_]]-Table1[[#Totals],[38,7 км_]]</f>
        <v>3.36574074074074E-2</v>
      </c>
      <c r="BU222" s="1">
        <f>Table1[[#This Row],[41,2 км_]]-Table1[[#Totals],[41,2 км_]]</f>
        <v>3.457175925925926E-2</v>
      </c>
      <c r="BV222" s="1">
        <f>Table1[[#This Row],[45,4 км_]]-Table1[[#Totals],[45,4 км_]]</f>
        <v>3.6446759259259262E-2</v>
      </c>
      <c r="BW222" s="1">
        <f>Table1[[#This Row],[48,2 км_]]-Table1[[#Totals],[48,2 км_]]</f>
        <v>3.7789351851851852E-2</v>
      </c>
      <c r="BX222" s="1">
        <f>Table1[[#This Row],[52,2 км_]]-Table1[[#Totals],[52,2 км_]]</f>
        <v>3.9849537037037031E-2</v>
      </c>
      <c r="BY222" s="1">
        <f>Table1[[#This Row],[61,4 км_]]-Table1[[#Totals],[61,4 км_]]</f>
        <v>4.5405092592592566E-2</v>
      </c>
      <c r="BZ222" s="1">
        <f>Table1[[#This Row],[63,9 км_]]-Table1[[#Totals],[63,9 км_]]</f>
        <v>4.6550925925925912E-2</v>
      </c>
      <c r="CA222" s="1">
        <f>Table1[[#This Row],[68,1 км_]]-Table1[[#Totals],[68,1 км_]]</f>
        <v>4.8402777777777795E-2</v>
      </c>
      <c r="CB222" s="1">
        <f>Table1[[#This Row],[70,9 км_]]-Table1[[#Totals],[70,9 км_]]</f>
        <v>4.9571759259259274E-2</v>
      </c>
      <c r="CC222" s="1">
        <f>Table1[[#This Row],[74,9 км_]]-Table1[[#Totals],[74,9 км_]]</f>
        <v>5.288194444444444E-2</v>
      </c>
      <c r="CD222" s="1">
        <f>Table1[[#This Row],[84,1 км_]]-Table1[[#Totals],[84,1 км_]]</f>
        <v>5.7337962962962979E-2</v>
      </c>
      <c r="CE222" s="1">
        <f>Table1[[#This Row],[86,6 км_]]-Table1[[#Totals],[86,6 км_]]</f>
        <v>5.8506944444444431E-2</v>
      </c>
      <c r="CF222" s="1">
        <f>Table1[[#This Row],[90 км_]]-Table1[[#Totals],[90 км_]]</f>
        <v>6.0069444444444425E-2</v>
      </c>
      <c r="CG222" s="1">
        <f>Table1[[#This Row],[T2]]-Table1[[#Totals],[T2]]</f>
        <v>6.1759259259259278E-2</v>
      </c>
      <c r="CH222" s="1">
        <f>Table1[[#This Row],[1 км_]]-Table1[[#Totals],[1 км_]]</f>
        <v>6.4328703703703721E-2</v>
      </c>
      <c r="CI222" s="1">
        <f>Table1[[#This Row],[3,5 км_]]-Table1[[#Totals],[3,5 км_]]</f>
        <v>6.9699074074074094E-2</v>
      </c>
      <c r="CJ222" s="1">
        <f>Table1[[#This Row],[6 км_]]-Table1[[#Totals],[6 км_]]</f>
        <v>7.3946759259259282E-2</v>
      </c>
      <c r="CK222" s="1">
        <f>Table1[[#This Row],[8,5 км_]]-Table1[[#Totals],[8,5 км_]]</f>
        <v>7.8460648148148154E-2</v>
      </c>
      <c r="CL222" s="1">
        <f>Table1[[#This Row],[10,5 км_]]-Table1[[#Totals],[10,5 км_]]</f>
        <v>8.1759259259259282E-2</v>
      </c>
      <c r="CM222" s="1">
        <f>Table1[[#This Row],[11,5 км_]]-Table1[[#Totals],[11,5 км_]]</f>
        <v>8.459490740740741E-2</v>
      </c>
      <c r="CN222" s="1">
        <f>Table1[[#This Row],[14 км_]]-Table1[[#Totals],[14 км_]]</f>
        <v>9.0995370370370393E-2</v>
      </c>
      <c r="CO222" s="1">
        <f>Table1[[#This Row],[16,5 км_]]-Table1[[#Totals],[16,5 км_]]</f>
        <v>9.5497685185185227E-2</v>
      </c>
      <c r="CP222" s="1">
        <f>Table1[[#This Row],[19 км_]]-Table1[[#Totals],[19 км_]]</f>
        <v>9.9814814814814801E-2</v>
      </c>
      <c r="CQ222" s="1">
        <f>Table1[[#This Row],[21,1 км_]]-Table1[[#Totals],[21,1 км_]]</f>
        <v>0.10271990740740744</v>
      </c>
    </row>
    <row r="223" spans="1:95" x14ac:dyDescent="0.2">
      <c r="A223">
        <v>222</v>
      </c>
      <c r="B223">
        <v>164</v>
      </c>
      <c r="C223" t="s">
        <v>372</v>
      </c>
      <c r="D223" t="s">
        <v>64</v>
      </c>
      <c r="E223">
        <v>51</v>
      </c>
      <c r="F223" t="s">
        <v>373</v>
      </c>
      <c r="G223" t="s">
        <v>53</v>
      </c>
      <c r="H223" t="s">
        <v>73</v>
      </c>
      <c r="I223" s="1">
        <v>2.2569444444444444E-2</v>
      </c>
      <c r="J223" s="1">
        <v>2.5972222222222219E-2</v>
      </c>
      <c r="K223" s="1">
        <v>2.2962962962962966E-2</v>
      </c>
      <c r="L223" s="1">
        <f>SUM(Table1[[#This Row],[T1]],Table1[[#This Row],[16 км]])</f>
        <v>4.8935185185185186E-2</v>
      </c>
      <c r="M223" s="1">
        <v>2.6064814814814815E-2</v>
      </c>
      <c r="N223" s="1">
        <f>SUM(Table1[[#This Row],[T1]],Table1[[#This Row],[18,5 км]])</f>
        <v>5.2037037037037034E-2</v>
      </c>
      <c r="O223" s="1">
        <v>3.172453703703703E-2</v>
      </c>
      <c r="P223" s="1">
        <f>SUM(Table1[[#This Row],[T1]],Table1[[#This Row],[22,7 км]])</f>
        <v>5.7696759259259253E-2</v>
      </c>
      <c r="Q223" s="1">
        <v>5.5509259259259258E-2</v>
      </c>
      <c r="R223" s="1">
        <f>SUM(Table1[[#This Row],[T1]],Table1[[#This Row],[38,7 км]])</f>
        <v>8.1481481481481474E-2</v>
      </c>
      <c r="S223" s="1">
        <v>5.8703703703703702E-2</v>
      </c>
      <c r="T223" s="1">
        <f>SUM(Table1[[#This Row],[T1]],Table1[[#This Row],[41,2 км]])</f>
        <v>8.4675925925925918E-2</v>
      </c>
      <c r="U223" s="1">
        <v>6.4594907407407406E-2</v>
      </c>
      <c r="V223" s="1">
        <f>SUM(Table1[[#This Row],[T1]],Table1[[#This Row],[45,4 км]])</f>
        <v>9.0567129629629622E-2</v>
      </c>
      <c r="W223" s="1">
        <v>6.8530092592592587E-2</v>
      </c>
      <c r="X223" s="1">
        <f>SUM(Table1[[#This Row],[T1]],Table1[[#This Row],[48,2 км]])</f>
        <v>9.4502314814814803E-2</v>
      </c>
      <c r="Y223" s="1">
        <v>7.4305555555555555E-2</v>
      </c>
      <c r="Z223" s="1">
        <f>SUM(Table1[[#This Row],[T1]],Table1[[#This Row],[52,2 км]])</f>
        <v>0.10027777777777777</v>
      </c>
      <c r="AA223" s="1">
        <v>8.8506944444444444E-2</v>
      </c>
      <c r="AB223" s="1">
        <f>SUM(Table1[[#This Row],[T1]],Table1[[#This Row],[61,4 км]])</f>
        <v>0.11447916666666666</v>
      </c>
      <c r="AC223" s="1">
        <v>9.1678240740740755E-2</v>
      </c>
      <c r="AD223" s="1">
        <f>SUM(Table1[[#This Row],[T1]],Table1[[#This Row],[63,9 км]])</f>
        <v>0.11765046296296297</v>
      </c>
      <c r="AE223" s="1">
        <v>9.7835648148148158E-2</v>
      </c>
      <c r="AF223" s="1">
        <f>SUM(Table1[[#This Row],[T1]],Table1[[#This Row],[68,1 км]])</f>
        <v>0.12380787037037037</v>
      </c>
      <c r="AG223" s="1">
        <v>0.10179398148148149</v>
      </c>
      <c r="AH223" s="1">
        <f>SUM(Table1[[#This Row],[T1]],Table1[[#This Row],[70,9 км]])</f>
        <v>0.1277662037037037</v>
      </c>
      <c r="AI223" s="1">
        <v>0.10767361111111111</v>
      </c>
      <c r="AJ223" s="1">
        <f>SUM(Table1[[#This Row],[T1]],Table1[[#This Row],[74,9 км]])</f>
        <v>0.13364583333333332</v>
      </c>
      <c r="AK223" s="1">
        <v>0.12223379629629628</v>
      </c>
      <c r="AL223" s="1">
        <f>SUM(Table1[[#This Row],[T1]],Table1[[#This Row],[84,1 км]])</f>
        <v>0.1482060185185185</v>
      </c>
      <c r="AM223" s="1">
        <v>0.12560185185185185</v>
      </c>
      <c r="AN223" s="1">
        <f>SUM(Table1[[#This Row],[T1]],Table1[[#This Row],[86,6 км]])</f>
        <v>0.15157407407407408</v>
      </c>
      <c r="AO223" s="1">
        <v>0.12947916666666667</v>
      </c>
      <c r="AP223" s="1">
        <f>SUM(Table1[[#This Row],[T1]],Table1[[#This Row],[90 км]])</f>
        <v>0.1554513888888889</v>
      </c>
      <c r="AQ223" s="1">
        <v>0.1554513888888889</v>
      </c>
      <c r="AR223" s="1">
        <v>0.1585648148148148</v>
      </c>
      <c r="AS223" s="1">
        <v>7.789351851851852E-3</v>
      </c>
      <c r="AT223" s="1">
        <f>SUM(Table1[[#This Row],[T2]],Table1[[#This Row],[1 км]])</f>
        <v>0.16635416666666664</v>
      </c>
      <c r="AU223" s="1">
        <v>2.3356481481481482E-2</v>
      </c>
      <c r="AV223" s="1">
        <f>SUM(Table1[[#This Row],[T2]],Table1[[#This Row],[3,5 км]])</f>
        <v>0.18192129629629628</v>
      </c>
      <c r="AW223" s="1">
        <v>3.4340277777777782E-2</v>
      </c>
      <c r="AX223" s="1">
        <f>SUM(Table1[[#This Row],[T2]],Table1[[#This Row],[6 км]])</f>
        <v>0.19290509259259259</v>
      </c>
      <c r="AY223" s="1">
        <v>4.6030092592592588E-2</v>
      </c>
      <c r="AZ223" s="1">
        <f>SUM(Table1[[#This Row],[T2]],Table1[[#This Row],[8,5 км]])</f>
        <v>0.20459490740740738</v>
      </c>
      <c r="BA223" s="1">
        <v>5.4120370370370374E-2</v>
      </c>
      <c r="BB223" s="1">
        <f>SUM(Table1[[#This Row],[T2]],Table1[[#This Row],[10,5 км]])</f>
        <v>0.21268518518518517</v>
      </c>
      <c r="BC223" s="1">
        <v>6.1863425925925926E-2</v>
      </c>
      <c r="BD223" s="1">
        <f>SUM(Table1[[#This Row],[T2]],Table1[[#This Row],[11,5 км]])</f>
        <v>0.22042824074074072</v>
      </c>
      <c r="BE223" s="1">
        <v>7.8368055555555552E-2</v>
      </c>
      <c r="BF223" s="1">
        <f>SUM(Table1[[#This Row],[T2]],Table1[[#This Row],[14 км]])</f>
        <v>0.23693287037037036</v>
      </c>
      <c r="BG223" s="1">
        <v>9.0092592592592599E-2</v>
      </c>
      <c r="BH223" s="1">
        <f>SUM(Table1[[#This Row],[T2]],Table1[[#This Row],[16,5 км]])</f>
        <v>0.24865740740740738</v>
      </c>
      <c r="BI223" s="1">
        <v>0.10222222222222221</v>
      </c>
      <c r="BJ223" s="1">
        <f>SUM(Table1[[#This Row],[T2]],Table1[[#This Row],[19 км]])</f>
        <v>0.26078703703703698</v>
      </c>
      <c r="BK223" s="1">
        <v>0.11002314814814813</v>
      </c>
      <c r="BL223" s="1">
        <f>SUM(Table1[[#This Row],[T2]],Table1[[#This Row],[Финиш]])</f>
        <v>0.26858796296296295</v>
      </c>
      <c r="BM223" s="1">
        <v>0.26858796296296295</v>
      </c>
      <c r="BN223" s="1">
        <v>0</v>
      </c>
      <c r="BO223" s="1">
        <f>Table1[[#This Row],[Плавание]]-Table1[[#Totals],[Плавание]]</f>
        <v>4.9652777777777768E-3</v>
      </c>
      <c r="BP223" s="1">
        <f>Table1[[#This Row],[T1]]-Table1[[#Totals],[T1]]</f>
        <v>7.3148148148148122E-3</v>
      </c>
      <c r="BQ223" s="1">
        <f>Table1[[#This Row],[16 км_]]-Table1[[#Totals],[16 км_]]</f>
        <v>1.3368055555555557E-2</v>
      </c>
      <c r="BR223" s="1">
        <f>Table1[[#This Row],[18,5 км_]]-Table1[[#Totals],[18,5 км_]]</f>
        <v>1.4120370370370366E-2</v>
      </c>
      <c r="BS223" s="1">
        <f>Table1[[#This Row],[22,7 км_]]-Table1[[#Totals],[22,7 км_]]</f>
        <v>1.5659722222222214E-2</v>
      </c>
      <c r="BT223" s="1">
        <f>Table1[[#This Row],[38,7 км_]]-Table1[[#Totals],[38,7 км_]]</f>
        <v>2.2893518518518507E-2</v>
      </c>
      <c r="BU223" s="1">
        <f>Table1[[#This Row],[41,2 км_]]-Table1[[#Totals],[41,2 км_]]</f>
        <v>2.3726851851851846E-2</v>
      </c>
      <c r="BV223" s="1">
        <f>Table1[[#This Row],[45,4 км_]]-Table1[[#Totals],[45,4 км_]]</f>
        <v>2.540509259259259E-2</v>
      </c>
      <c r="BW223" s="1">
        <f>Table1[[#This Row],[48,2 км_]]-Table1[[#Totals],[48,2 км_]]</f>
        <v>2.6655092592592577E-2</v>
      </c>
      <c r="BX223" s="1">
        <f>Table1[[#This Row],[52,2 км_]]-Table1[[#Totals],[52,2 км_]]</f>
        <v>2.8460648148148138E-2</v>
      </c>
      <c r="BY223" s="1">
        <f>Table1[[#This Row],[61,4 км_]]-Table1[[#Totals],[61,4 км_]]</f>
        <v>3.2708333333333311E-2</v>
      </c>
      <c r="BZ223" s="1">
        <f>Table1[[#This Row],[63,9 км_]]-Table1[[#Totals],[63,9 км_]]</f>
        <v>3.3483796296296303E-2</v>
      </c>
      <c r="CA223" s="1">
        <f>Table1[[#This Row],[68,1 км_]]-Table1[[#Totals],[68,1 км_]]</f>
        <v>3.5219907407407422E-2</v>
      </c>
      <c r="CB223" s="1">
        <f>Table1[[#This Row],[70,9 км_]]-Table1[[#Totals],[70,9 км_]]</f>
        <v>3.6296296296296299E-2</v>
      </c>
      <c r="CC223" s="1">
        <f>Table1[[#This Row],[74,9 км_]]-Table1[[#Totals],[74,9 км_]]</f>
        <v>3.7939814814814815E-2</v>
      </c>
      <c r="CD223" s="1">
        <f>Table1[[#This Row],[84,1 км_]]-Table1[[#Totals],[84,1 км_]]</f>
        <v>4.1886574074074062E-2</v>
      </c>
      <c r="CE223" s="1">
        <f>Table1[[#This Row],[86,6 км_]]-Table1[[#Totals],[86,6 км_]]</f>
        <v>4.2928240740740753E-2</v>
      </c>
      <c r="CF223" s="1">
        <f>Table1[[#This Row],[90 км_]]-Table1[[#Totals],[90 км_]]</f>
        <v>4.4097222222222232E-2</v>
      </c>
      <c r="CG223" s="1">
        <f>Table1[[#This Row],[T2]]-Table1[[#Totals],[T2]]</f>
        <v>4.60185185185185E-2</v>
      </c>
      <c r="CH223" s="1">
        <f>Table1[[#This Row],[1 км_]]-Table1[[#Totals],[1 км_]]</f>
        <v>5.0497685185185159E-2</v>
      </c>
      <c r="CI223" s="1">
        <f>Table1[[#This Row],[3,5 км_]]-Table1[[#Totals],[3,5 км_]]</f>
        <v>5.8449074074074056E-2</v>
      </c>
      <c r="CJ223" s="1">
        <f>Table1[[#This Row],[6 км_]]-Table1[[#Totals],[6 км_]]</f>
        <v>6.4189814814814811E-2</v>
      </c>
      <c r="CK223" s="1">
        <f>Table1[[#This Row],[8,5 км_]]-Table1[[#Totals],[8,5 км_]]</f>
        <v>7.0185185185185156E-2</v>
      </c>
      <c r="CL223" s="1">
        <f>Table1[[#This Row],[10,5 км_]]-Table1[[#Totals],[10,5 км_]]</f>
        <v>7.4305555555555541E-2</v>
      </c>
      <c r="CM223" s="1">
        <f>Table1[[#This Row],[11,5 км_]]-Table1[[#Totals],[11,5 км_]]</f>
        <v>7.865740740740737E-2</v>
      </c>
      <c r="CN223" s="1">
        <f>Table1[[#This Row],[14 км_]]-Table1[[#Totals],[14 км_]]</f>
        <v>8.74537037037037E-2</v>
      </c>
      <c r="CO223" s="1">
        <f>Table1[[#This Row],[16,5 км_]]-Table1[[#Totals],[16,5 км_]]</f>
        <v>9.3657407407407384E-2</v>
      </c>
      <c r="CP223" s="1">
        <f>Table1[[#This Row],[19 км_]]-Table1[[#Totals],[19 км_]]</f>
        <v>9.9791666666666612E-2</v>
      </c>
      <c r="CQ223" s="1">
        <f>Table1[[#This Row],[21,1 км_]]-Table1[[#Totals],[21,1 км_]]</f>
        <v>0.10325231481481478</v>
      </c>
    </row>
    <row r="224" spans="1:95" x14ac:dyDescent="0.2">
      <c r="A224">
        <v>223</v>
      </c>
      <c r="B224">
        <v>67</v>
      </c>
      <c r="C224" t="s">
        <v>298</v>
      </c>
      <c r="D224" t="s">
        <v>139</v>
      </c>
      <c r="E224">
        <v>38</v>
      </c>
      <c r="F224" t="s">
        <v>46</v>
      </c>
      <c r="G224" t="s">
        <v>374</v>
      </c>
      <c r="H224" t="s">
        <v>62</v>
      </c>
      <c r="I224" s="1">
        <v>2.6678240740740738E-2</v>
      </c>
      <c r="J224" s="1">
        <v>2.9502314814814815E-2</v>
      </c>
      <c r="K224" s="1">
        <v>2.3229166666666665E-2</v>
      </c>
      <c r="L224" s="1">
        <f>SUM(Table1[[#This Row],[T1]],Table1[[#This Row],[16 км]])</f>
        <v>5.2731481481481476E-2</v>
      </c>
      <c r="M224" s="1">
        <v>2.6446759259259264E-2</v>
      </c>
      <c r="N224" s="1">
        <f>SUM(Table1[[#This Row],[T1]],Table1[[#This Row],[18,5 км]])</f>
        <v>5.5949074074074082E-2</v>
      </c>
      <c r="O224" s="1">
        <v>3.2326388888888884E-2</v>
      </c>
      <c r="P224" s="1">
        <f>SUM(Table1[[#This Row],[T1]],Table1[[#This Row],[22,7 км]])</f>
        <v>6.1828703703703698E-2</v>
      </c>
      <c r="Q224" s="1">
        <v>5.5729166666666663E-2</v>
      </c>
      <c r="R224" s="1">
        <f>SUM(Table1[[#This Row],[T1]],Table1[[#This Row],[38,7 км]])</f>
        <v>8.5231481481481478E-2</v>
      </c>
      <c r="S224" s="1">
        <v>5.8796296296296298E-2</v>
      </c>
      <c r="T224" s="1">
        <f>SUM(Table1[[#This Row],[T1]],Table1[[#This Row],[41,2 км]])</f>
        <v>8.8298611111111119E-2</v>
      </c>
      <c r="U224" s="1">
        <v>6.4803240740740745E-2</v>
      </c>
      <c r="V224" s="1">
        <f>SUM(Table1[[#This Row],[T1]],Table1[[#This Row],[45,4 км]])</f>
        <v>9.4305555555555559E-2</v>
      </c>
      <c r="W224" s="1">
        <v>6.8692129629629631E-2</v>
      </c>
      <c r="X224" s="1">
        <f>SUM(Table1[[#This Row],[T1]],Table1[[#This Row],[48,2 км]])</f>
        <v>9.8194444444444445E-2</v>
      </c>
      <c r="Y224" s="1">
        <v>7.5763888888888895E-2</v>
      </c>
      <c r="Z224" s="1">
        <f>SUM(Table1[[#This Row],[T1]],Table1[[#This Row],[52,2 км]])</f>
        <v>0.10526620370370371</v>
      </c>
      <c r="AA224" s="1">
        <v>9.072916666666668E-2</v>
      </c>
      <c r="AB224" s="1">
        <f>SUM(Table1[[#This Row],[T1]],Table1[[#This Row],[61,4 км]])</f>
        <v>0.12023148148148149</v>
      </c>
      <c r="AC224" s="1">
        <v>9.3807870370370375E-2</v>
      </c>
      <c r="AD224" s="1">
        <f>SUM(Table1[[#This Row],[T1]],Table1[[#This Row],[63,9 км]])</f>
        <v>0.12331018518518519</v>
      </c>
      <c r="AE224" s="1">
        <v>0.10003472222222222</v>
      </c>
      <c r="AF224" s="1">
        <f>SUM(Table1[[#This Row],[T1]],Table1[[#This Row],[68,1 км]])</f>
        <v>0.12953703703703703</v>
      </c>
      <c r="AG224" s="1">
        <v>0.10408564814814815</v>
      </c>
      <c r="AH224" s="1">
        <f>SUM(Table1[[#This Row],[T1]],Table1[[#This Row],[70,9 км]])</f>
        <v>0.13358796296296296</v>
      </c>
      <c r="AI224" s="1">
        <v>0.10991898148148148</v>
      </c>
      <c r="AJ224" s="1">
        <f>SUM(Table1[[#This Row],[T1]],Table1[[#This Row],[74,9 км]])</f>
        <v>0.13942129629629629</v>
      </c>
      <c r="AK224" s="1">
        <v>0.12557870370370369</v>
      </c>
      <c r="AL224" s="1">
        <f>SUM(Table1[[#This Row],[T1]],Table1[[#This Row],[84,1 км]])</f>
        <v>0.15508101851851852</v>
      </c>
      <c r="AM224" s="1">
        <v>0.12920138888888888</v>
      </c>
      <c r="AN224" s="1">
        <f>SUM(Table1[[#This Row],[T1]],Table1[[#This Row],[86,6 км]])</f>
        <v>0.15870370370370368</v>
      </c>
      <c r="AO224" s="1">
        <v>0.1335763888888889</v>
      </c>
      <c r="AP224" s="1">
        <f>SUM(Table1[[#This Row],[T1]],Table1[[#This Row],[90 км]])</f>
        <v>0.1630787037037037</v>
      </c>
      <c r="AQ224" s="1">
        <v>0.1630787037037037</v>
      </c>
      <c r="AR224" s="1">
        <v>0.16590277777777776</v>
      </c>
      <c r="AS224" s="1">
        <v>5.8333333333333336E-3</v>
      </c>
      <c r="AT224" s="1">
        <f>SUM(Table1[[#This Row],[T2]],Table1[[#This Row],[1 км]])</f>
        <v>0.17173611111111109</v>
      </c>
      <c r="AU224" s="1">
        <v>1.9942129629629629E-2</v>
      </c>
      <c r="AV224" s="1">
        <f>SUM(Table1[[#This Row],[T2]],Table1[[#This Row],[3,5 км]])</f>
        <v>0.18584490740740739</v>
      </c>
      <c r="AW224" s="1">
        <v>3.0277777777777778E-2</v>
      </c>
      <c r="AX224" s="1">
        <f>SUM(Table1[[#This Row],[T2]],Table1[[#This Row],[6 км]])</f>
        <v>0.19618055555555552</v>
      </c>
      <c r="AY224" s="1">
        <v>4.1284722222222223E-2</v>
      </c>
      <c r="AZ224" s="1">
        <f>SUM(Table1[[#This Row],[T2]],Table1[[#This Row],[8,5 км]])</f>
        <v>0.20718749999999997</v>
      </c>
      <c r="BA224" s="1">
        <v>4.9513888888888892E-2</v>
      </c>
      <c r="BB224" s="1">
        <f>SUM(Table1[[#This Row],[T2]],Table1[[#This Row],[10,5 км]])</f>
        <v>0.21541666666666665</v>
      </c>
      <c r="BC224" s="1">
        <v>5.5555555555555552E-2</v>
      </c>
      <c r="BD224" s="1">
        <f>SUM(Table1[[#This Row],[T2]],Table1[[#This Row],[11,5 км]])</f>
        <v>0.22145833333333331</v>
      </c>
      <c r="BE224" s="1">
        <v>7.0578703703703713E-2</v>
      </c>
      <c r="BF224" s="1">
        <f>SUM(Table1[[#This Row],[T2]],Table1[[#This Row],[14 км]])</f>
        <v>0.23648148148148146</v>
      </c>
      <c r="BG224" s="1">
        <v>8.1597222222222224E-2</v>
      </c>
      <c r="BH224" s="1">
        <f>SUM(Table1[[#This Row],[T2]],Table1[[#This Row],[16,5 км]])</f>
        <v>0.2475</v>
      </c>
      <c r="BI224" s="1">
        <v>9.4062499999999993E-2</v>
      </c>
      <c r="BJ224" s="1">
        <f>SUM(Table1[[#This Row],[T2]],Table1[[#This Row],[19 км]])</f>
        <v>0.25996527777777778</v>
      </c>
      <c r="BK224" s="1">
        <v>0.10291666666666666</v>
      </c>
      <c r="BL224" s="1">
        <f>SUM(Table1[[#This Row],[T2]],Table1[[#This Row],[Финиш]])</f>
        <v>0.26881944444444439</v>
      </c>
      <c r="BM224" s="1">
        <v>0.26881944444444444</v>
      </c>
      <c r="BN224" s="1">
        <v>0</v>
      </c>
      <c r="BO224" s="1">
        <f>Table1[[#This Row],[Плавание]]-Table1[[#Totals],[Плавание]]</f>
        <v>9.0740740740740712E-3</v>
      </c>
      <c r="BP224" s="1">
        <f>Table1[[#This Row],[T1]]-Table1[[#Totals],[T1]]</f>
        <v>1.0844907407407407E-2</v>
      </c>
      <c r="BQ224" s="1">
        <f>Table1[[#This Row],[16 км_]]-Table1[[#Totals],[16 км_]]</f>
        <v>1.7164351851851847E-2</v>
      </c>
      <c r="BR224" s="1">
        <f>Table1[[#This Row],[18,5 км_]]-Table1[[#Totals],[18,5 км_]]</f>
        <v>1.8032407407407414E-2</v>
      </c>
      <c r="BS224" s="1">
        <f>Table1[[#This Row],[22,7 км_]]-Table1[[#Totals],[22,7 км_]]</f>
        <v>1.9791666666666659E-2</v>
      </c>
      <c r="BT224" s="1">
        <f>Table1[[#This Row],[38,7 км_]]-Table1[[#Totals],[38,7 км_]]</f>
        <v>2.6643518518518511E-2</v>
      </c>
      <c r="BU224" s="1">
        <f>Table1[[#This Row],[41,2 км_]]-Table1[[#Totals],[41,2 км_]]</f>
        <v>2.7349537037037047E-2</v>
      </c>
      <c r="BV224" s="1">
        <f>Table1[[#This Row],[45,4 км_]]-Table1[[#Totals],[45,4 км_]]</f>
        <v>2.9143518518518527E-2</v>
      </c>
      <c r="BW224" s="1">
        <f>Table1[[#This Row],[48,2 км_]]-Table1[[#Totals],[48,2 км_]]</f>
        <v>3.034722222222222E-2</v>
      </c>
      <c r="BX224" s="1">
        <f>Table1[[#This Row],[52,2 км_]]-Table1[[#Totals],[52,2 км_]]</f>
        <v>3.3449074074074076E-2</v>
      </c>
      <c r="BY224" s="1">
        <f>Table1[[#This Row],[61,4 км_]]-Table1[[#Totals],[61,4 км_]]</f>
        <v>3.8460648148148147E-2</v>
      </c>
      <c r="BZ224" s="1">
        <f>Table1[[#This Row],[63,9 км_]]-Table1[[#Totals],[63,9 км_]]</f>
        <v>3.9143518518518522E-2</v>
      </c>
      <c r="CA224" s="1">
        <f>Table1[[#This Row],[68,1 км_]]-Table1[[#Totals],[68,1 км_]]</f>
        <v>4.0949074074074082E-2</v>
      </c>
      <c r="CB224" s="1">
        <f>Table1[[#This Row],[70,9 км_]]-Table1[[#Totals],[70,9 км_]]</f>
        <v>4.2118055555555561E-2</v>
      </c>
      <c r="CC224" s="1">
        <f>Table1[[#This Row],[74,9 км_]]-Table1[[#Totals],[74,9 км_]]</f>
        <v>4.3715277777777783E-2</v>
      </c>
      <c r="CD224" s="1">
        <f>Table1[[#This Row],[84,1 км_]]-Table1[[#Totals],[84,1 км_]]</f>
        <v>4.8761574074074082E-2</v>
      </c>
      <c r="CE224" s="1">
        <f>Table1[[#This Row],[86,6 км_]]-Table1[[#Totals],[86,6 км_]]</f>
        <v>5.005787037037035E-2</v>
      </c>
      <c r="CF224" s="1">
        <f>Table1[[#This Row],[90 км_]]-Table1[[#Totals],[90 км_]]</f>
        <v>5.1724537037037027E-2</v>
      </c>
      <c r="CG224" s="1">
        <f>Table1[[#This Row],[T2]]-Table1[[#Totals],[T2]]</f>
        <v>5.3356481481481463E-2</v>
      </c>
      <c r="CH224" s="1">
        <f>Table1[[#This Row],[1 км_]]-Table1[[#Totals],[1 км_]]</f>
        <v>5.5879629629629612E-2</v>
      </c>
      <c r="CI224" s="1">
        <f>Table1[[#This Row],[3,5 км_]]-Table1[[#Totals],[3,5 км_]]</f>
        <v>6.237268518518517E-2</v>
      </c>
      <c r="CJ224" s="1">
        <f>Table1[[#This Row],[6 км_]]-Table1[[#Totals],[6 км_]]</f>
        <v>6.7465277777777749E-2</v>
      </c>
      <c r="CK224" s="1">
        <f>Table1[[#This Row],[8,5 км_]]-Table1[[#Totals],[8,5 км_]]</f>
        <v>7.2777777777777747E-2</v>
      </c>
      <c r="CL224" s="1">
        <f>Table1[[#This Row],[10,5 км_]]-Table1[[#Totals],[10,5 км_]]</f>
        <v>7.7037037037037015E-2</v>
      </c>
      <c r="CM224" s="1">
        <f>Table1[[#This Row],[11,5 км_]]-Table1[[#Totals],[11,5 км_]]</f>
        <v>7.9687499999999967E-2</v>
      </c>
      <c r="CN224" s="1">
        <f>Table1[[#This Row],[14 км_]]-Table1[[#Totals],[14 км_]]</f>
        <v>8.7002314814814796E-2</v>
      </c>
      <c r="CO224" s="1">
        <f>Table1[[#This Row],[16,5 км_]]-Table1[[#Totals],[16,5 км_]]</f>
        <v>9.2499999999999999E-2</v>
      </c>
      <c r="CP224" s="1">
        <f>Table1[[#This Row],[19 км_]]-Table1[[#Totals],[19 км_]]</f>
        <v>9.8969907407407409E-2</v>
      </c>
      <c r="CQ224" s="1">
        <f>Table1[[#This Row],[21,1 км_]]-Table1[[#Totals],[21,1 км_]]</f>
        <v>0.10348379629629623</v>
      </c>
    </row>
    <row r="225" spans="1:95" x14ac:dyDescent="0.2">
      <c r="A225">
        <v>224</v>
      </c>
      <c r="B225">
        <v>150</v>
      </c>
      <c r="C225" t="s">
        <v>375</v>
      </c>
      <c r="D225" t="s">
        <v>353</v>
      </c>
      <c r="E225">
        <v>54</v>
      </c>
      <c r="F225" t="s">
        <v>46</v>
      </c>
      <c r="G225" t="s">
        <v>182</v>
      </c>
      <c r="H225" t="s">
        <v>73</v>
      </c>
      <c r="I225" s="1">
        <v>3.6238425925925924E-2</v>
      </c>
      <c r="J225" s="1">
        <v>4.0439814814814817E-2</v>
      </c>
      <c r="K225" s="1">
        <v>2.3946759259259261E-2</v>
      </c>
      <c r="L225" s="1">
        <f>SUM(Table1[[#This Row],[T1]],Table1[[#This Row],[16 км]])</f>
        <v>6.4386574074074082E-2</v>
      </c>
      <c r="M225" s="1">
        <v>2.7106481481481481E-2</v>
      </c>
      <c r="N225" s="1">
        <f>SUM(Table1[[#This Row],[T1]],Table1[[#This Row],[18,5 км]])</f>
        <v>6.7546296296296299E-2</v>
      </c>
      <c r="O225" s="1">
        <v>3.3020833333333333E-2</v>
      </c>
      <c r="P225" s="1">
        <f>SUM(Table1[[#This Row],[T1]],Table1[[#This Row],[22,7 км]])</f>
        <v>7.346064814814815E-2</v>
      </c>
      <c r="Q225" s="1">
        <v>5.6597222222222222E-2</v>
      </c>
      <c r="R225" s="1">
        <f>SUM(Table1[[#This Row],[T1]],Table1[[#This Row],[38,7 км]])</f>
        <v>9.7037037037037033E-2</v>
      </c>
      <c r="S225" s="1">
        <v>5.9803240740740747E-2</v>
      </c>
      <c r="T225" s="1">
        <f>SUM(Table1[[#This Row],[T1]],Table1[[#This Row],[41,2 км]])</f>
        <v>0.10024305555555557</v>
      </c>
      <c r="U225" s="1">
        <v>6.5648148148148136E-2</v>
      </c>
      <c r="V225" s="1">
        <f>SUM(Table1[[#This Row],[T1]],Table1[[#This Row],[45,4 км]])</f>
        <v>0.10608796296296295</v>
      </c>
      <c r="W225" s="1">
        <v>6.9328703703703712E-2</v>
      </c>
      <c r="X225" s="1">
        <f>SUM(Table1[[#This Row],[T1]],Table1[[#This Row],[48,2 км]])</f>
        <v>0.10976851851851853</v>
      </c>
      <c r="Y225" s="1">
        <v>7.4733796296296298E-2</v>
      </c>
      <c r="Z225" s="1">
        <f>SUM(Table1[[#This Row],[T1]],Table1[[#This Row],[52,2 км]])</f>
        <v>0.11517361111111112</v>
      </c>
      <c r="AA225" s="1">
        <v>8.8680555555555554E-2</v>
      </c>
      <c r="AB225" s="1">
        <f>SUM(Table1[[#This Row],[T1]],Table1[[#This Row],[61,4 км]])</f>
        <v>0.12912037037037039</v>
      </c>
      <c r="AC225" s="1">
        <v>9.1921296296296293E-2</v>
      </c>
      <c r="AD225" s="1">
        <f>SUM(Table1[[#This Row],[T1]],Table1[[#This Row],[63,9 км]])</f>
        <v>0.1323611111111111</v>
      </c>
      <c r="AE225" s="1">
        <v>9.7743055555555555E-2</v>
      </c>
      <c r="AF225" s="1">
        <f>SUM(Table1[[#This Row],[T1]],Table1[[#This Row],[68,1 км]])</f>
        <v>0.13818287037037036</v>
      </c>
      <c r="AG225" s="1">
        <v>0.10137731481481482</v>
      </c>
      <c r="AH225" s="1">
        <f>SUM(Table1[[#This Row],[T1]],Table1[[#This Row],[70,9 км]])</f>
        <v>0.14181712962962964</v>
      </c>
      <c r="AI225" s="1">
        <v>0.10701388888888889</v>
      </c>
      <c r="AJ225" s="1">
        <f>SUM(Table1[[#This Row],[T1]],Table1[[#This Row],[74,9 км]])</f>
        <v>0.1474537037037037</v>
      </c>
      <c r="AK225" s="1">
        <v>0.13619212962962965</v>
      </c>
      <c r="AL225" s="1">
        <f>SUM(Table1[[#This Row],[T1]],Table1[[#This Row],[84,1 км]])</f>
        <v>0.17663194444444447</v>
      </c>
      <c r="AM225" s="1">
        <v>0.13923611111111112</v>
      </c>
      <c r="AN225" s="1">
        <f>SUM(Table1[[#This Row],[T1]],Table1[[#This Row],[86,6 км]])</f>
        <v>0.17967592592592593</v>
      </c>
      <c r="AO225" s="1">
        <v>0.14329861111111111</v>
      </c>
      <c r="AP225" s="1">
        <f>SUM(Table1[[#This Row],[T1]],Table1[[#This Row],[90 км]])</f>
        <v>0.18373842592592593</v>
      </c>
      <c r="AQ225" s="1">
        <v>0.18373842592592593</v>
      </c>
      <c r="AR225" s="1">
        <v>0.18672453703703704</v>
      </c>
      <c r="AS225" s="1">
        <v>5.5324074074074069E-3</v>
      </c>
      <c r="AT225" s="1">
        <f>SUM(Table1[[#This Row],[T2]],Table1[[#This Row],[1 км]])</f>
        <v>0.19225694444444444</v>
      </c>
      <c r="AU225" s="1">
        <v>1.7997685185185186E-2</v>
      </c>
      <c r="AV225" s="1">
        <f>SUM(Table1[[#This Row],[T2]],Table1[[#This Row],[3,5 км]])</f>
        <v>0.20472222222222222</v>
      </c>
      <c r="AW225" s="1">
        <v>2.6956018518518522E-2</v>
      </c>
      <c r="AX225" s="1">
        <f>SUM(Table1[[#This Row],[T2]],Table1[[#This Row],[6 км]])</f>
        <v>0.21368055555555557</v>
      </c>
      <c r="AY225" s="1">
        <v>3.6238425925925924E-2</v>
      </c>
      <c r="AZ225" s="1">
        <f>SUM(Table1[[#This Row],[T2]],Table1[[#This Row],[8,5 км]])</f>
        <v>0.22296296296296297</v>
      </c>
      <c r="BA225" s="1">
        <v>4.2581018518518525E-2</v>
      </c>
      <c r="BB225" s="1">
        <f>SUM(Table1[[#This Row],[T2]],Table1[[#This Row],[10,5 км]])</f>
        <v>0.22930555555555557</v>
      </c>
      <c r="BC225" s="1">
        <v>4.7766203703703707E-2</v>
      </c>
      <c r="BD225" s="1">
        <f>SUM(Table1[[#This Row],[T2]],Table1[[#This Row],[11,5 км]])</f>
        <v>0.23449074074074075</v>
      </c>
      <c r="BE225" s="1">
        <v>5.9606481481481483E-2</v>
      </c>
      <c r="BF225" s="1">
        <f>SUM(Table1[[#This Row],[T2]],Table1[[#This Row],[14 км]])</f>
        <v>0.24633101851851852</v>
      </c>
      <c r="BG225" s="1">
        <v>6.8043981481481483E-2</v>
      </c>
      <c r="BH225" s="1">
        <f>SUM(Table1[[#This Row],[T2]],Table1[[#This Row],[16,5 км]])</f>
        <v>0.25476851851851851</v>
      </c>
      <c r="BI225" s="1">
        <v>7.7245370370370367E-2</v>
      </c>
      <c r="BJ225" s="1">
        <f>SUM(Table1[[#This Row],[T2]],Table1[[#This Row],[19 км]])</f>
        <v>0.26396990740740739</v>
      </c>
      <c r="BK225" s="1">
        <v>8.3425925925925917E-2</v>
      </c>
      <c r="BL225" s="1">
        <f>SUM(Table1[[#This Row],[T2]],Table1[[#This Row],[Финиш]])</f>
        <v>0.27015046296296297</v>
      </c>
      <c r="BM225" s="1">
        <v>0.27015046296296297</v>
      </c>
      <c r="BN225" s="1">
        <v>0</v>
      </c>
      <c r="BO225" s="1">
        <f>Table1[[#This Row],[Плавание]]-Table1[[#Totals],[Плавание]]</f>
        <v>1.8634259259259257E-2</v>
      </c>
      <c r="BP225" s="1">
        <f>Table1[[#This Row],[T1]]-Table1[[#Totals],[T1]]</f>
        <v>2.178240740740741E-2</v>
      </c>
      <c r="BQ225" s="1">
        <f>Table1[[#This Row],[16 км_]]-Table1[[#Totals],[16 км_]]</f>
        <v>2.8819444444444453E-2</v>
      </c>
      <c r="BR225" s="1">
        <f>Table1[[#This Row],[18,5 км_]]-Table1[[#Totals],[18,5 км_]]</f>
        <v>2.9629629629629631E-2</v>
      </c>
      <c r="BS225" s="1">
        <f>Table1[[#This Row],[22,7 км_]]-Table1[[#Totals],[22,7 км_]]</f>
        <v>3.142361111111111E-2</v>
      </c>
      <c r="BT225" s="1">
        <f>Table1[[#This Row],[38,7 км_]]-Table1[[#Totals],[38,7 км_]]</f>
        <v>3.8449074074074066E-2</v>
      </c>
      <c r="BU225" s="1">
        <f>Table1[[#This Row],[41,2 км_]]-Table1[[#Totals],[41,2 км_]]</f>
        <v>3.9293981481481499E-2</v>
      </c>
      <c r="BV225" s="1">
        <f>Table1[[#This Row],[45,4 км_]]-Table1[[#Totals],[45,4 км_]]</f>
        <v>4.0925925925925921E-2</v>
      </c>
      <c r="BW225" s="1">
        <f>Table1[[#This Row],[48,2 км_]]-Table1[[#Totals],[48,2 км_]]</f>
        <v>4.1921296296296304E-2</v>
      </c>
      <c r="BX225" s="1">
        <f>Table1[[#This Row],[52,2 км_]]-Table1[[#Totals],[52,2 км_]]</f>
        <v>4.3356481481481482E-2</v>
      </c>
      <c r="BY225" s="1">
        <f>Table1[[#This Row],[61,4 км_]]-Table1[[#Totals],[61,4 км_]]</f>
        <v>4.7349537037037037E-2</v>
      </c>
      <c r="BZ225" s="1">
        <f>Table1[[#This Row],[63,9 км_]]-Table1[[#Totals],[63,9 км_]]</f>
        <v>4.8194444444444429E-2</v>
      </c>
      <c r="CA225" s="1">
        <f>Table1[[#This Row],[68,1 км_]]-Table1[[#Totals],[68,1 км_]]</f>
        <v>4.9594907407407407E-2</v>
      </c>
      <c r="CB225" s="1">
        <f>Table1[[#This Row],[70,9 км_]]-Table1[[#Totals],[70,9 км_]]</f>
        <v>5.0347222222222238E-2</v>
      </c>
      <c r="CC225" s="1">
        <f>Table1[[#This Row],[74,9 км_]]-Table1[[#Totals],[74,9 км_]]</f>
        <v>5.1747685185185188E-2</v>
      </c>
      <c r="CD225" s="1">
        <f>Table1[[#This Row],[84,1 км_]]-Table1[[#Totals],[84,1 км_]]</f>
        <v>7.0312500000000028E-2</v>
      </c>
      <c r="CE225" s="1">
        <f>Table1[[#This Row],[86,6 км_]]-Table1[[#Totals],[86,6 км_]]</f>
        <v>7.1030092592592603E-2</v>
      </c>
      <c r="CF225" s="1">
        <f>Table1[[#This Row],[90 км_]]-Table1[[#Totals],[90 км_]]</f>
        <v>7.2384259259259259E-2</v>
      </c>
      <c r="CG225" s="1">
        <f>Table1[[#This Row],[T2]]-Table1[[#Totals],[T2]]</f>
        <v>7.4178240740740739E-2</v>
      </c>
      <c r="CH225" s="1">
        <f>Table1[[#This Row],[1 км_]]-Table1[[#Totals],[1 км_]]</f>
        <v>7.6400462962962962E-2</v>
      </c>
      <c r="CI225" s="1">
        <f>Table1[[#This Row],[3,5 км_]]-Table1[[#Totals],[3,5 км_]]</f>
        <v>8.1250000000000003E-2</v>
      </c>
      <c r="CJ225" s="1">
        <f>Table1[[#This Row],[6 км_]]-Table1[[#Totals],[6 км_]]</f>
        <v>8.4965277777777792E-2</v>
      </c>
      <c r="CK225" s="1">
        <f>Table1[[#This Row],[8,5 км_]]-Table1[[#Totals],[8,5 км_]]</f>
        <v>8.8553240740740752E-2</v>
      </c>
      <c r="CL225" s="1">
        <f>Table1[[#This Row],[10,5 км_]]-Table1[[#Totals],[10,5 км_]]</f>
        <v>9.0925925925925938E-2</v>
      </c>
      <c r="CM225" s="1">
        <f>Table1[[#This Row],[11,5 км_]]-Table1[[#Totals],[11,5 км_]]</f>
        <v>9.2719907407407404E-2</v>
      </c>
      <c r="CN225" s="1">
        <f>Table1[[#This Row],[14 км_]]-Table1[[#Totals],[14 км_]]</f>
        <v>9.6851851851851856E-2</v>
      </c>
      <c r="CO225" s="1">
        <f>Table1[[#This Row],[16,5 км_]]-Table1[[#Totals],[16,5 км_]]</f>
        <v>9.9768518518518506E-2</v>
      </c>
      <c r="CP225" s="1">
        <f>Table1[[#This Row],[19 км_]]-Table1[[#Totals],[19 км_]]</f>
        <v>0.10297453703703702</v>
      </c>
      <c r="CQ225" s="1">
        <f>Table1[[#This Row],[21,1 км_]]-Table1[[#Totals],[21,1 км_]]</f>
        <v>0.10481481481481481</v>
      </c>
    </row>
    <row r="226" spans="1:95" x14ac:dyDescent="0.2">
      <c r="A226">
        <v>225</v>
      </c>
      <c r="B226">
        <v>62</v>
      </c>
      <c r="C226" t="s">
        <v>376</v>
      </c>
      <c r="D226" t="s">
        <v>377</v>
      </c>
      <c r="E226">
        <v>37</v>
      </c>
      <c r="F226" t="s">
        <v>46</v>
      </c>
      <c r="G226" t="s">
        <v>378</v>
      </c>
      <c r="H226" t="s">
        <v>146</v>
      </c>
      <c r="I226" s="1">
        <v>3.0208333333333334E-2</v>
      </c>
      <c r="J226" s="1">
        <v>3.3333333333333333E-2</v>
      </c>
      <c r="K226" s="1">
        <v>2.388888888888889E-2</v>
      </c>
      <c r="L226" s="1">
        <f>SUM(Table1[[#This Row],[T1]],Table1[[#This Row],[16 км]])</f>
        <v>5.7222222222222223E-2</v>
      </c>
      <c r="M226" s="1">
        <v>2.7233796296296298E-2</v>
      </c>
      <c r="N226" s="1">
        <f>SUM(Table1[[#This Row],[T1]],Table1[[#This Row],[18,5 км]])</f>
        <v>6.056712962962963E-2</v>
      </c>
      <c r="O226" s="1">
        <v>3.335648148148148E-2</v>
      </c>
      <c r="P226" s="1">
        <f>SUM(Table1[[#This Row],[T1]],Table1[[#This Row],[22,7 км]])</f>
        <v>6.6689814814814813E-2</v>
      </c>
      <c r="Q226" s="1">
        <v>5.7361111111111113E-2</v>
      </c>
      <c r="R226" s="1">
        <f>SUM(Table1[[#This Row],[T1]],Table1[[#This Row],[38,7 км]])</f>
        <v>9.0694444444444439E-2</v>
      </c>
      <c r="S226" s="1">
        <v>6.0729166666666667E-2</v>
      </c>
      <c r="T226" s="1">
        <f>SUM(Table1[[#This Row],[T1]],Table1[[#This Row],[41,2 км]])</f>
        <v>9.4062499999999993E-2</v>
      </c>
      <c r="U226" s="1">
        <v>6.6921296296296298E-2</v>
      </c>
      <c r="V226" s="1">
        <f>SUM(Table1[[#This Row],[T1]],Table1[[#This Row],[45,4 км]])</f>
        <v>0.10025462962962964</v>
      </c>
      <c r="W226" s="1">
        <v>7.104166666666667E-2</v>
      </c>
      <c r="X226" s="1">
        <f>SUM(Table1[[#This Row],[T1]],Table1[[#This Row],[48,2 км]])</f>
        <v>0.104375</v>
      </c>
      <c r="Y226" s="1">
        <v>7.6979166666666668E-2</v>
      </c>
      <c r="Z226" s="1">
        <f>SUM(Table1[[#This Row],[T1]],Table1[[#This Row],[52,2 км]])</f>
        <v>0.11031250000000001</v>
      </c>
      <c r="AA226" s="1">
        <v>9.2488425925925932E-2</v>
      </c>
      <c r="AB226" s="1">
        <f>SUM(Table1[[#This Row],[T1]],Table1[[#This Row],[61,4 км]])</f>
        <v>0.12582175925925926</v>
      </c>
      <c r="AC226" s="1">
        <v>9.600694444444445E-2</v>
      </c>
      <c r="AD226" s="1">
        <f>SUM(Table1[[#This Row],[T1]],Table1[[#This Row],[63,9 км]])</f>
        <v>0.12934027777777779</v>
      </c>
      <c r="AE226" s="1">
        <v>0.10243055555555557</v>
      </c>
      <c r="AF226" s="1">
        <f>SUM(Table1[[#This Row],[T1]],Table1[[#This Row],[68,1 км]])</f>
        <v>0.13576388888888891</v>
      </c>
      <c r="AG226" s="1">
        <v>0.10659722222222223</v>
      </c>
      <c r="AH226" s="1">
        <f>SUM(Table1[[#This Row],[T1]],Table1[[#This Row],[70,9 км]])</f>
        <v>0.13993055555555556</v>
      </c>
      <c r="AI226" s="1">
        <v>0.11269675925925926</v>
      </c>
      <c r="AJ226" s="1">
        <f>SUM(Table1[[#This Row],[T1]],Table1[[#This Row],[74,9 км]])</f>
        <v>0.14603009259259259</v>
      </c>
      <c r="AK226" s="1">
        <v>0.12865740740740741</v>
      </c>
      <c r="AL226" s="1">
        <f>SUM(Table1[[#This Row],[T1]],Table1[[#This Row],[84,1 км]])</f>
        <v>0.16199074074074074</v>
      </c>
      <c r="AM226" s="1">
        <v>0.13236111111111112</v>
      </c>
      <c r="AN226" s="1">
        <f>SUM(Table1[[#This Row],[T1]],Table1[[#This Row],[86,6 км]])</f>
        <v>0.16569444444444445</v>
      </c>
      <c r="AO226" s="1">
        <v>0.13692129629629629</v>
      </c>
      <c r="AP226" s="1">
        <f>SUM(Table1[[#This Row],[T1]],Table1[[#This Row],[90 км]])</f>
        <v>0.17025462962962962</v>
      </c>
      <c r="AQ226" s="1">
        <v>0.17025462962962964</v>
      </c>
      <c r="AR226" s="1">
        <v>0.17533564814814814</v>
      </c>
      <c r="AS226" s="1">
        <v>6.168981481481481E-3</v>
      </c>
      <c r="AT226" s="1">
        <f>SUM(Table1[[#This Row],[T2]],Table1[[#This Row],[1 км]])</f>
        <v>0.18150462962962963</v>
      </c>
      <c r="AU226" s="1">
        <v>2.0104166666666666E-2</v>
      </c>
      <c r="AV226" s="1">
        <f>SUM(Table1[[#This Row],[T2]],Table1[[#This Row],[3,5 км]])</f>
        <v>0.19543981481481482</v>
      </c>
      <c r="AW226" s="1">
        <v>3.0185185185185186E-2</v>
      </c>
      <c r="AX226" s="1">
        <f>SUM(Table1[[#This Row],[T2]],Table1[[#This Row],[6 км]])</f>
        <v>0.20552083333333332</v>
      </c>
      <c r="AY226" s="1">
        <v>4.0787037037037038E-2</v>
      </c>
      <c r="AZ226" s="1">
        <f>SUM(Table1[[#This Row],[T2]],Table1[[#This Row],[8,5 км]])</f>
        <v>0.21612268518518518</v>
      </c>
      <c r="BA226" s="1">
        <v>4.8171296296296295E-2</v>
      </c>
      <c r="BB226" s="1">
        <f>SUM(Table1[[#This Row],[T2]],Table1[[#This Row],[10,5 км]])</f>
        <v>0.22350694444444444</v>
      </c>
      <c r="BC226" s="1">
        <v>5.4386574074074073E-2</v>
      </c>
      <c r="BD226" s="1">
        <f>SUM(Table1[[#This Row],[T2]],Table1[[#This Row],[11,5 км]])</f>
        <v>0.22972222222222222</v>
      </c>
      <c r="BE226" s="1">
        <v>6.8541666666666667E-2</v>
      </c>
      <c r="BF226" s="1">
        <f>SUM(Table1[[#This Row],[T2]],Table1[[#This Row],[14 км]])</f>
        <v>0.24387731481481481</v>
      </c>
      <c r="BG226" s="1">
        <v>7.8495370370370368E-2</v>
      </c>
      <c r="BH226" s="1">
        <f>SUM(Table1[[#This Row],[T2]],Table1[[#This Row],[16,5 км]])</f>
        <v>0.25383101851851853</v>
      </c>
      <c r="BI226" s="1">
        <v>8.8900462962962959E-2</v>
      </c>
      <c r="BJ226" s="1">
        <f>SUM(Table1[[#This Row],[T2]],Table1[[#This Row],[19 км]])</f>
        <v>0.26423611111111112</v>
      </c>
      <c r="BK226" s="1">
        <v>9.6018518518518517E-2</v>
      </c>
      <c r="BL226" s="1">
        <f>SUM(Table1[[#This Row],[T2]],Table1[[#This Row],[Финиш]])</f>
        <v>0.27135416666666667</v>
      </c>
      <c r="BM226" s="1">
        <v>0.27134259259259258</v>
      </c>
      <c r="BN226" s="1">
        <v>0</v>
      </c>
      <c r="BO226" s="1">
        <f>Table1[[#This Row],[Плавание]]-Table1[[#Totals],[Плавание]]</f>
        <v>1.2604166666666666E-2</v>
      </c>
      <c r="BP226" s="1">
        <f>Table1[[#This Row],[T1]]-Table1[[#Totals],[T1]]</f>
        <v>1.4675925925925926E-2</v>
      </c>
      <c r="BQ226" s="1">
        <f>Table1[[#This Row],[16 км_]]-Table1[[#Totals],[16 км_]]</f>
        <v>2.1655092592592594E-2</v>
      </c>
      <c r="BR226" s="1">
        <f>Table1[[#This Row],[18,5 км_]]-Table1[[#Totals],[18,5 км_]]</f>
        <v>2.2650462962962963E-2</v>
      </c>
      <c r="BS226" s="1">
        <f>Table1[[#This Row],[22,7 км_]]-Table1[[#Totals],[22,7 км_]]</f>
        <v>2.4652777777777773E-2</v>
      </c>
      <c r="BT226" s="1">
        <f>Table1[[#This Row],[38,7 км_]]-Table1[[#Totals],[38,7 км_]]</f>
        <v>3.2106481481481472E-2</v>
      </c>
      <c r="BU226" s="1">
        <f>Table1[[#This Row],[41,2 км_]]-Table1[[#Totals],[41,2 км_]]</f>
        <v>3.3113425925925921E-2</v>
      </c>
      <c r="BV226" s="1">
        <f>Table1[[#This Row],[45,4 км_]]-Table1[[#Totals],[45,4 км_]]</f>
        <v>3.5092592592592606E-2</v>
      </c>
      <c r="BW226" s="1">
        <f>Table1[[#This Row],[48,2 км_]]-Table1[[#Totals],[48,2 км_]]</f>
        <v>3.652777777777777E-2</v>
      </c>
      <c r="BX226" s="1">
        <f>Table1[[#This Row],[52,2 км_]]-Table1[[#Totals],[52,2 км_]]</f>
        <v>3.8495370370370374E-2</v>
      </c>
      <c r="BY226" s="1">
        <f>Table1[[#This Row],[61,4 км_]]-Table1[[#Totals],[61,4 км_]]</f>
        <v>4.405092592592591E-2</v>
      </c>
      <c r="BZ226" s="1">
        <f>Table1[[#This Row],[63,9 км_]]-Table1[[#Totals],[63,9 км_]]</f>
        <v>4.5173611111111123E-2</v>
      </c>
      <c r="CA226" s="1">
        <f>Table1[[#This Row],[68,1 км_]]-Table1[[#Totals],[68,1 км_]]</f>
        <v>4.7175925925925954E-2</v>
      </c>
      <c r="CB226" s="1">
        <f>Table1[[#This Row],[70,9 км_]]-Table1[[#Totals],[70,9 км_]]</f>
        <v>4.8460648148148155E-2</v>
      </c>
      <c r="CC226" s="1">
        <f>Table1[[#This Row],[74,9 км_]]-Table1[[#Totals],[74,9 км_]]</f>
        <v>5.0324074074074077E-2</v>
      </c>
      <c r="CD226" s="1">
        <f>Table1[[#This Row],[84,1 км_]]-Table1[[#Totals],[84,1 км_]]</f>
        <v>5.5671296296296302E-2</v>
      </c>
      <c r="CE226" s="1">
        <f>Table1[[#This Row],[86,6 км_]]-Table1[[#Totals],[86,6 км_]]</f>
        <v>5.7048611111111119E-2</v>
      </c>
      <c r="CF226" s="1">
        <f>Table1[[#This Row],[90 км_]]-Table1[[#Totals],[90 км_]]</f>
        <v>5.8900462962962946E-2</v>
      </c>
      <c r="CG226" s="1">
        <f>Table1[[#This Row],[T2]]-Table1[[#Totals],[T2]]</f>
        <v>6.2789351851851846E-2</v>
      </c>
      <c r="CH226" s="1">
        <f>Table1[[#This Row],[1 км_]]-Table1[[#Totals],[1 км_]]</f>
        <v>6.564814814814815E-2</v>
      </c>
      <c r="CI226" s="1">
        <f>Table1[[#This Row],[3,5 км_]]-Table1[[#Totals],[3,5 км_]]</f>
        <v>7.1967592592592597E-2</v>
      </c>
      <c r="CJ226" s="1">
        <f>Table1[[#This Row],[6 км_]]-Table1[[#Totals],[6 км_]]</f>
        <v>7.6805555555555544E-2</v>
      </c>
      <c r="CK226" s="1">
        <f>Table1[[#This Row],[8,5 км_]]-Table1[[#Totals],[8,5 км_]]</f>
        <v>8.1712962962962959E-2</v>
      </c>
      <c r="CL226" s="1">
        <f>Table1[[#This Row],[10,5 км_]]-Table1[[#Totals],[10,5 км_]]</f>
        <v>8.5127314814814808E-2</v>
      </c>
      <c r="CM226" s="1">
        <f>Table1[[#This Row],[11,5 км_]]-Table1[[#Totals],[11,5 км_]]</f>
        <v>8.7951388888888871E-2</v>
      </c>
      <c r="CN226" s="1">
        <f>Table1[[#This Row],[14 км_]]-Table1[[#Totals],[14 км_]]</f>
        <v>9.4398148148148148E-2</v>
      </c>
      <c r="CO226" s="1">
        <f>Table1[[#This Row],[16,5 км_]]-Table1[[#Totals],[16,5 км_]]</f>
        <v>9.8831018518518526E-2</v>
      </c>
      <c r="CP226" s="1">
        <f>Table1[[#This Row],[19 км_]]-Table1[[#Totals],[19 км_]]</f>
        <v>0.10324074074074074</v>
      </c>
      <c r="CQ226" s="1">
        <f>Table1[[#This Row],[21,1 км_]]-Table1[[#Totals],[21,1 км_]]</f>
        <v>0.10601851851851851</v>
      </c>
    </row>
    <row r="227" spans="1:95" x14ac:dyDescent="0.2">
      <c r="A227">
        <v>226</v>
      </c>
      <c r="B227">
        <v>199</v>
      </c>
      <c r="C227" t="s">
        <v>379</v>
      </c>
      <c r="D227" t="s">
        <v>88</v>
      </c>
      <c r="E227">
        <v>41</v>
      </c>
      <c r="F227" t="s">
        <v>46</v>
      </c>
      <c r="H227" t="s">
        <v>54</v>
      </c>
      <c r="I227" s="1">
        <v>4.2476851851851849E-2</v>
      </c>
      <c r="J227" s="1">
        <v>4.5937499999999999E-2</v>
      </c>
      <c r="K227" s="1">
        <v>2.8206018518518519E-2</v>
      </c>
      <c r="L227" s="1">
        <f>SUM(Table1[[#This Row],[T1]],Table1[[#This Row],[16 км]])</f>
        <v>7.4143518518518525E-2</v>
      </c>
      <c r="M227" s="1">
        <v>3.1608796296296295E-2</v>
      </c>
      <c r="N227" s="1">
        <f>SUM(Table1[[#This Row],[T1]],Table1[[#This Row],[18,5 км]])</f>
        <v>7.7546296296296294E-2</v>
      </c>
      <c r="O227" s="1">
        <v>3.7939814814814815E-2</v>
      </c>
      <c r="P227" s="1">
        <f>SUM(Table1[[#This Row],[T1]],Table1[[#This Row],[22,7 км]])</f>
        <v>8.3877314814814807E-2</v>
      </c>
      <c r="Q227" s="1">
        <v>6.3298611111111111E-2</v>
      </c>
      <c r="R227" s="1">
        <f>SUM(Table1[[#This Row],[T1]],Table1[[#This Row],[38,7 км]])</f>
        <v>0.10923611111111112</v>
      </c>
      <c r="S227" s="1">
        <v>6.6782407407407415E-2</v>
      </c>
      <c r="T227" s="1">
        <f>SUM(Table1[[#This Row],[T1]],Table1[[#This Row],[41,2 км]])</f>
        <v>0.11271990740740742</v>
      </c>
      <c r="U227" s="1">
        <v>7.3321759259259267E-2</v>
      </c>
      <c r="V227" s="1">
        <f>SUM(Table1[[#This Row],[T1]],Table1[[#This Row],[45,4 км]])</f>
        <v>0.11925925925925926</v>
      </c>
      <c r="W227" s="1">
        <v>7.7488425925925933E-2</v>
      </c>
      <c r="X227" s="1">
        <f>SUM(Table1[[#This Row],[T1]],Table1[[#This Row],[48,2 км]])</f>
        <v>0.12342592592592594</v>
      </c>
      <c r="Y227" s="1">
        <v>8.3437499999999998E-2</v>
      </c>
      <c r="Z227" s="1">
        <f>SUM(Table1[[#This Row],[T1]],Table1[[#This Row],[52,2 км]])</f>
        <v>0.12937499999999999</v>
      </c>
      <c r="AA227" s="1">
        <v>9.9675925925925932E-2</v>
      </c>
      <c r="AB227" s="1">
        <f>SUM(Table1[[#This Row],[T1]],Table1[[#This Row],[61,4 км]])</f>
        <v>0.14561342592592594</v>
      </c>
      <c r="AC227" s="1">
        <v>0.10341435185185184</v>
      </c>
      <c r="AD227" s="1">
        <f>SUM(Table1[[#This Row],[T1]],Table1[[#This Row],[63,9 км]])</f>
        <v>0.14935185185185185</v>
      </c>
      <c r="AE227" s="1">
        <v>0.11018518518518518</v>
      </c>
      <c r="AF227" s="1">
        <f>SUM(Table1[[#This Row],[T1]],Table1[[#This Row],[68,1 км]])</f>
        <v>0.15612268518518518</v>
      </c>
      <c r="AG227" s="1">
        <v>0.114375</v>
      </c>
      <c r="AH227" s="1">
        <f>SUM(Table1[[#This Row],[T1]],Table1[[#This Row],[70,9 км]])</f>
        <v>0.1603125</v>
      </c>
      <c r="AI227" s="1">
        <v>0.12200231481481481</v>
      </c>
      <c r="AJ227" s="1">
        <f>SUM(Table1[[#This Row],[T1]],Table1[[#This Row],[74,9 км]])</f>
        <v>0.16793981481481482</v>
      </c>
      <c r="AK227" s="1">
        <v>0.1388425925925926</v>
      </c>
      <c r="AL227" s="1">
        <f>SUM(Table1[[#This Row],[T1]],Table1[[#This Row],[84,1 км]])</f>
        <v>0.18478009259259259</v>
      </c>
      <c r="AM227" s="1">
        <v>0.14256944444444444</v>
      </c>
      <c r="AN227" s="1">
        <f>SUM(Table1[[#This Row],[T1]],Table1[[#This Row],[86,6 км]])</f>
        <v>0.18850694444444444</v>
      </c>
      <c r="AO227" s="1">
        <v>0.14736111111111111</v>
      </c>
      <c r="AP227" s="1">
        <f>SUM(Table1[[#This Row],[T1]],Table1[[#This Row],[90 км]])</f>
        <v>0.1932986111111111</v>
      </c>
      <c r="AQ227" s="1">
        <v>0.19328703703703706</v>
      </c>
      <c r="AR227" s="1">
        <v>0.19606481481481483</v>
      </c>
      <c r="AS227" s="1">
        <v>4.6643518518518518E-3</v>
      </c>
      <c r="AT227" s="1">
        <f>SUM(Table1[[#This Row],[T2]],Table1[[#This Row],[1 км]])</f>
        <v>0.20072916666666668</v>
      </c>
      <c r="AU227" s="1">
        <v>1.5081018518518516E-2</v>
      </c>
      <c r="AV227" s="1">
        <f>SUM(Table1[[#This Row],[T2]],Table1[[#This Row],[3,5 км]])</f>
        <v>0.21114583333333334</v>
      </c>
      <c r="AW227" s="1">
        <v>2.2465277777777778E-2</v>
      </c>
      <c r="AX227" s="1">
        <f>SUM(Table1[[#This Row],[T2]],Table1[[#This Row],[6 км]])</f>
        <v>0.2185300925925926</v>
      </c>
      <c r="AY227" s="1">
        <v>3.0219907407407407E-2</v>
      </c>
      <c r="AZ227" s="1">
        <f>SUM(Table1[[#This Row],[T2]],Table1[[#This Row],[8,5 км]])</f>
        <v>0.22628472222222223</v>
      </c>
      <c r="BA227" s="1">
        <v>3.5636574074074077E-2</v>
      </c>
      <c r="BB227" s="1">
        <f>SUM(Table1[[#This Row],[T2]],Table1[[#This Row],[10,5 км]])</f>
        <v>0.23170138888888892</v>
      </c>
      <c r="BC227" s="1">
        <v>4.0393518518518516E-2</v>
      </c>
      <c r="BD227" s="1">
        <f>SUM(Table1[[#This Row],[T2]],Table1[[#This Row],[11,5 км]])</f>
        <v>0.23645833333333335</v>
      </c>
      <c r="BE227" s="1">
        <v>5.1574074074074078E-2</v>
      </c>
      <c r="BF227" s="1">
        <f>SUM(Table1[[#This Row],[T2]],Table1[[#This Row],[14 км]])</f>
        <v>0.24763888888888891</v>
      </c>
      <c r="BG227" s="1">
        <v>6.011574074074074E-2</v>
      </c>
      <c r="BH227" s="1">
        <f>SUM(Table1[[#This Row],[T2]],Table1[[#This Row],[16,5 км]])</f>
        <v>0.25618055555555558</v>
      </c>
      <c r="BI227" s="1">
        <v>6.9270833333333337E-2</v>
      </c>
      <c r="BJ227" s="1">
        <f>SUM(Table1[[#This Row],[T2]],Table1[[#This Row],[19 км]])</f>
        <v>0.26533564814814814</v>
      </c>
      <c r="BK227" s="1">
        <v>7.5393518518518512E-2</v>
      </c>
      <c r="BL227" s="1">
        <f>SUM(Table1[[#This Row],[T2]],Table1[[#This Row],[Финиш]])</f>
        <v>0.27145833333333336</v>
      </c>
      <c r="BM227" s="1">
        <v>0.2714583333333333</v>
      </c>
      <c r="BN227" s="1">
        <v>0</v>
      </c>
      <c r="BO227" s="1">
        <f>Table1[[#This Row],[Плавание]]-Table1[[#Totals],[Плавание]]</f>
        <v>2.4872685185185182E-2</v>
      </c>
      <c r="BP227" s="1">
        <f>Table1[[#This Row],[T1]]-Table1[[#Totals],[T1]]</f>
        <v>2.7280092592592592E-2</v>
      </c>
      <c r="BQ227" s="1">
        <f>Table1[[#This Row],[16 км_]]-Table1[[#Totals],[16 км_]]</f>
        <v>3.8576388888888896E-2</v>
      </c>
      <c r="BR227" s="1">
        <f>Table1[[#This Row],[18,5 км_]]-Table1[[#Totals],[18,5 км_]]</f>
        <v>3.9629629629629626E-2</v>
      </c>
      <c r="BS227" s="1">
        <f>Table1[[#This Row],[22,7 км_]]-Table1[[#Totals],[22,7 км_]]</f>
        <v>4.1840277777777768E-2</v>
      </c>
      <c r="BT227" s="1">
        <f>Table1[[#This Row],[38,7 км_]]-Table1[[#Totals],[38,7 км_]]</f>
        <v>5.064814814814815E-2</v>
      </c>
      <c r="BU227" s="1">
        <f>Table1[[#This Row],[41,2 км_]]-Table1[[#Totals],[41,2 км_]]</f>
        <v>5.1770833333333349E-2</v>
      </c>
      <c r="BV227" s="1">
        <f>Table1[[#This Row],[45,4 км_]]-Table1[[#Totals],[45,4 км_]]</f>
        <v>5.4097222222222227E-2</v>
      </c>
      <c r="BW227" s="1">
        <f>Table1[[#This Row],[48,2 км_]]-Table1[[#Totals],[48,2 км_]]</f>
        <v>5.5578703703703713E-2</v>
      </c>
      <c r="BX227" s="1">
        <f>Table1[[#This Row],[52,2 км_]]-Table1[[#Totals],[52,2 км_]]</f>
        <v>5.7557870370370356E-2</v>
      </c>
      <c r="BY227" s="1">
        <f>Table1[[#This Row],[61,4 км_]]-Table1[[#Totals],[61,4 км_]]</f>
        <v>6.384259259259259E-2</v>
      </c>
      <c r="BZ227" s="1">
        <f>Table1[[#This Row],[63,9 км_]]-Table1[[#Totals],[63,9 км_]]</f>
        <v>6.5185185185185179E-2</v>
      </c>
      <c r="CA227" s="1">
        <f>Table1[[#This Row],[68,1 км_]]-Table1[[#Totals],[68,1 км_]]</f>
        <v>6.7534722222222232E-2</v>
      </c>
      <c r="CB227" s="1">
        <f>Table1[[#This Row],[70,9 км_]]-Table1[[#Totals],[70,9 км_]]</f>
        <v>6.8842592592592594E-2</v>
      </c>
      <c r="CC227" s="1">
        <f>Table1[[#This Row],[74,9 км_]]-Table1[[#Totals],[74,9 км_]]</f>
        <v>7.223379629629631E-2</v>
      </c>
      <c r="CD227" s="1">
        <f>Table1[[#This Row],[84,1 км_]]-Table1[[#Totals],[84,1 км_]]</f>
        <v>7.8460648148148154E-2</v>
      </c>
      <c r="CE227" s="1">
        <f>Table1[[#This Row],[86,6 км_]]-Table1[[#Totals],[86,6 км_]]</f>
        <v>7.9861111111111105E-2</v>
      </c>
      <c r="CF227" s="1">
        <f>Table1[[#This Row],[90 км_]]-Table1[[#Totals],[90 км_]]</f>
        <v>8.1944444444444431E-2</v>
      </c>
      <c r="CG227" s="1">
        <f>Table1[[#This Row],[T2]]-Table1[[#Totals],[T2]]</f>
        <v>8.3518518518518534E-2</v>
      </c>
      <c r="CH227" s="1">
        <f>Table1[[#This Row],[1 км_]]-Table1[[#Totals],[1 км_]]</f>
        <v>8.4872685185185204E-2</v>
      </c>
      <c r="CI227" s="1">
        <f>Table1[[#This Row],[3,5 км_]]-Table1[[#Totals],[3,5 км_]]</f>
        <v>8.7673611111111119E-2</v>
      </c>
      <c r="CJ227" s="1">
        <f>Table1[[#This Row],[6 км_]]-Table1[[#Totals],[6 км_]]</f>
        <v>8.981481481481482E-2</v>
      </c>
      <c r="CK227" s="1">
        <f>Table1[[#This Row],[8,5 км_]]-Table1[[#Totals],[8,5 км_]]</f>
        <v>9.1875000000000012E-2</v>
      </c>
      <c r="CL227" s="1">
        <f>Table1[[#This Row],[10,5 км_]]-Table1[[#Totals],[10,5 км_]]</f>
        <v>9.3321759259259285E-2</v>
      </c>
      <c r="CM227" s="1">
        <f>Table1[[#This Row],[11,5 км_]]-Table1[[#Totals],[11,5 км_]]</f>
        <v>9.4687500000000008E-2</v>
      </c>
      <c r="CN227" s="1">
        <f>Table1[[#This Row],[14 км_]]-Table1[[#Totals],[14 км_]]</f>
        <v>9.8159722222222245E-2</v>
      </c>
      <c r="CO227" s="1">
        <f>Table1[[#This Row],[16,5 км_]]-Table1[[#Totals],[16,5 км_]]</f>
        <v>0.10118055555555558</v>
      </c>
      <c r="CP227" s="1">
        <f>Table1[[#This Row],[19 км_]]-Table1[[#Totals],[19 км_]]</f>
        <v>0.10434027777777777</v>
      </c>
      <c r="CQ227" s="1">
        <f>Table1[[#This Row],[21,1 км_]]-Table1[[#Totals],[21,1 км_]]</f>
        <v>0.10612268518518519</v>
      </c>
    </row>
    <row r="228" spans="1:95" x14ac:dyDescent="0.2">
      <c r="A228">
        <v>227</v>
      </c>
      <c r="B228">
        <v>208</v>
      </c>
      <c r="C228" t="s">
        <v>380</v>
      </c>
      <c r="D228" t="s">
        <v>88</v>
      </c>
      <c r="E228">
        <v>49</v>
      </c>
      <c r="F228" t="s">
        <v>46</v>
      </c>
      <c r="H228" t="s">
        <v>103</v>
      </c>
      <c r="I228" s="1">
        <v>3.4409722222222223E-2</v>
      </c>
      <c r="J228" s="1">
        <v>3.9479166666666669E-2</v>
      </c>
      <c r="K228" s="1">
        <v>2.4351851851851857E-2</v>
      </c>
      <c r="L228" s="1">
        <f>SUM(Table1[[#This Row],[T1]],Table1[[#This Row],[16 км]])</f>
        <v>6.3831018518518523E-2</v>
      </c>
      <c r="M228" s="1">
        <v>2.7789351851851853E-2</v>
      </c>
      <c r="N228" s="1">
        <f>SUM(Table1[[#This Row],[T1]],Table1[[#This Row],[18,5 км]])</f>
        <v>6.7268518518518519E-2</v>
      </c>
      <c r="O228" s="1">
        <v>3.4027777777777775E-2</v>
      </c>
      <c r="P228" s="1">
        <f>SUM(Table1[[#This Row],[T1]],Table1[[#This Row],[22,7 км]])</f>
        <v>7.3506944444444444E-2</v>
      </c>
      <c r="Q228" s="1">
        <v>5.8506944444444452E-2</v>
      </c>
      <c r="R228" s="1">
        <f>SUM(Table1[[#This Row],[T1]],Table1[[#This Row],[38,7 км]])</f>
        <v>9.7986111111111121E-2</v>
      </c>
      <c r="S228" s="1">
        <v>6.2013888888888889E-2</v>
      </c>
      <c r="T228" s="1">
        <f>SUM(Table1[[#This Row],[T1]],Table1[[#This Row],[41,2 км]])</f>
        <v>0.10149305555555556</v>
      </c>
      <c r="U228" s="1">
        <v>6.822916666666666E-2</v>
      </c>
      <c r="V228" s="1">
        <f>SUM(Table1[[#This Row],[T1]],Table1[[#This Row],[45,4 км]])</f>
        <v>0.10770833333333332</v>
      </c>
      <c r="W228" s="1">
        <v>7.2164351851851841E-2</v>
      </c>
      <c r="X228" s="1">
        <f>SUM(Table1[[#This Row],[T1]],Table1[[#This Row],[48,2 км]])</f>
        <v>0.1116435185185185</v>
      </c>
      <c r="Y228" s="1">
        <v>7.8171296296296308E-2</v>
      </c>
      <c r="Z228" s="1">
        <f>SUM(Table1[[#This Row],[T1]],Table1[[#This Row],[52,2 км]])</f>
        <v>0.11765046296296297</v>
      </c>
      <c r="AA228" s="1">
        <v>9.3229166666666655E-2</v>
      </c>
      <c r="AB228" s="1">
        <f>SUM(Table1[[#This Row],[T1]],Table1[[#This Row],[61,4 км]])</f>
        <v>0.13270833333333332</v>
      </c>
      <c r="AC228" s="1">
        <v>9.6817129629629628E-2</v>
      </c>
      <c r="AD228" s="1">
        <f>SUM(Table1[[#This Row],[T1]],Table1[[#This Row],[63,9 км]])</f>
        <v>0.1362962962962963</v>
      </c>
      <c r="AE228" s="1">
        <v>0.10306712962962962</v>
      </c>
      <c r="AF228" s="1">
        <f>SUM(Table1[[#This Row],[T1]],Table1[[#This Row],[68,1 км]])</f>
        <v>0.14254629629629628</v>
      </c>
      <c r="AG228" s="1">
        <v>0.10708333333333335</v>
      </c>
      <c r="AH228" s="1">
        <f>SUM(Table1[[#This Row],[T1]],Table1[[#This Row],[70,9 км]])</f>
        <v>0.14656250000000001</v>
      </c>
      <c r="AI228" s="1">
        <v>0.11324074074074075</v>
      </c>
      <c r="AJ228" s="1">
        <f>SUM(Table1[[#This Row],[T1]],Table1[[#This Row],[74,9 км]])</f>
        <v>0.15271990740740743</v>
      </c>
      <c r="AK228" s="1">
        <v>0.12868055555555555</v>
      </c>
      <c r="AL228" s="1">
        <f>SUM(Table1[[#This Row],[T1]],Table1[[#This Row],[84,1 км]])</f>
        <v>0.16815972222222222</v>
      </c>
      <c r="AM228" s="1">
        <v>0.13225694444444444</v>
      </c>
      <c r="AN228" s="1">
        <f>SUM(Table1[[#This Row],[T1]],Table1[[#This Row],[86,6 км]])</f>
        <v>0.17173611111111112</v>
      </c>
      <c r="AO228" s="1">
        <v>0.13663194444444446</v>
      </c>
      <c r="AP228" s="1">
        <f>SUM(Table1[[#This Row],[T1]],Table1[[#This Row],[90 км]])</f>
        <v>0.17611111111111113</v>
      </c>
      <c r="AQ228" s="1">
        <v>0.17611111111111111</v>
      </c>
      <c r="AR228" s="1">
        <v>0.18048611111111112</v>
      </c>
      <c r="AS228" s="1">
        <v>5.6828703703703702E-3</v>
      </c>
      <c r="AT228" s="1">
        <f>SUM(Table1[[#This Row],[T2]],Table1[[#This Row],[1 км]])</f>
        <v>0.1861689814814815</v>
      </c>
      <c r="AU228" s="1">
        <v>1.8969907407407408E-2</v>
      </c>
      <c r="AV228" s="1">
        <f>SUM(Table1[[#This Row],[T2]],Table1[[#This Row],[3,5 км]])</f>
        <v>0.19945601851851852</v>
      </c>
      <c r="AW228" s="1">
        <v>2.8796296296296296E-2</v>
      </c>
      <c r="AX228" s="1">
        <f>SUM(Table1[[#This Row],[T2]],Table1[[#This Row],[6 км]])</f>
        <v>0.20928240740740742</v>
      </c>
      <c r="AY228" s="1">
        <v>3.9178240740740743E-2</v>
      </c>
      <c r="AZ228" s="1">
        <f>SUM(Table1[[#This Row],[T2]],Table1[[#This Row],[8,5 км]])</f>
        <v>0.21966435185185187</v>
      </c>
      <c r="BA228" s="1">
        <v>4.6539351851851853E-2</v>
      </c>
      <c r="BB228" s="1">
        <f>SUM(Table1[[#This Row],[T2]],Table1[[#This Row],[10,5 км]])</f>
        <v>0.22702546296296297</v>
      </c>
      <c r="BC228" s="1">
        <v>5.2708333333333336E-2</v>
      </c>
      <c r="BD228" s="1">
        <f>SUM(Table1[[#This Row],[T2]],Table1[[#This Row],[11,5 км]])</f>
        <v>0.23319444444444445</v>
      </c>
      <c r="BE228" s="1">
        <v>6.6921296296296298E-2</v>
      </c>
      <c r="BF228" s="1">
        <f>SUM(Table1[[#This Row],[T2]],Table1[[#This Row],[14 км]])</f>
        <v>0.24740740740740741</v>
      </c>
      <c r="BG228" s="1">
        <v>7.7511574074074066E-2</v>
      </c>
      <c r="BH228" s="1">
        <f>SUM(Table1[[#This Row],[T2]],Table1[[#This Row],[16,5 км]])</f>
        <v>0.25799768518518518</v>
      </c>
      <c r="BI228" s="1">
        <v>8.8506944444444444E-2</v>
      </c>
      <c r="BJ228" s="1">
        <f>SUM(Table1[[#This Row],[T2]],Table1[[#This Row],[19 км]])</f>
        <v>0.26899305555555558</v>
      </c>
      <c r="BK228" s="1">
        <v>9.6226851851851855E-2</v>
      </c>
      <c r="BL228" s="1">
        <f>SUM(Table1[[#This Row],[T2]],Table1[[#This Row],[Финиш]])</f>
        <v>0.27671296296296299</v>
      </c>
      <c r="BM228" s="1">
        <v>0.27671296296296294</v>
      </c>
      <c r="BN228" s="1">
        <v>0</v>
      </c>
      <c r="BO228" s="1">
        <f>Table1[[#This Row],[Плавание]]-Table1[[#Totals],[Плавание]]</f>
        <v>1.6805555555555556E-2</v>
      </c>
      <c r="BP228" s="1">
        <f>Table1[[#This Row],[T1]]-Table1[[#Totals],[T1]]</f>
        <v>2.0821759259259262E-2</v>
      </c>
      <c r="BQ228" s="1">
        <f>Table1[[#This Row],[16 км_]]-Table1[[#Totals],[16 км_]]</f>
        <v>2.8263888888888894E-2</v>
      </c>
      <c r="BR228" s="1">
        <f>Table1[[#This Row],[18,5 км_]]-Table1[[#Totals],[18,5 км_]]</f>
        <v>2.9351851851851851E-2</v>
      </c>
      <c r="BS228" s="1">
        <f>Table1[[#This Row],[22,7 км_]]-Table1[[#Totals],[22,7 км_]]</f>
        <v>3.1469907407407405E-2</v>
      </c>
      <c r="BT228" s="1">
        <f>Table1[[#This Row],[38,7 км_]]-Table1[[#Totals],[38,7 км_]]</f>
        <v>3.9398148148148154E-2</v>
      </c>
      <c r="BU228" s="1">
        <f>Table1[[#This Row],[41,2 км_]]-Table1[[#Totals],[41,2 км_]]</f>
        <v>4.0543981481481486E-2</v>
      </c>
      <c r="BV228" s="1">
        <f>Table1[[#This Row],[45,4 км_]]-Table1[[#Totals],[45,4 км_]]</f>
        <v>4.254629629629629E-2</v>
      </c>
      <c r="BW228" s="1">
        <f>Table1[[#This Row],[48,2 км_]]-Table1[[#Totals],[48,2 км_]]</f>
        <v>4.3796296296296278E-2</v>
      </c>
      <c r="BX228" s="1">
        <f>Table1[[#This Row],[52,2 км_]]-Table1[[#Totals],[52,2 км_]]</f>
        <v>4.5833333333333337E-2</v>
      </c>
      <c r="BY228" s="1">
        <f>Table1[[#This Row],[61,4 км_]]-Table1[[#Totals],[61,4 км_]]</f>
        <v>5.0937499999999969E-2</v>
      </c>
      <c r="BZ228" s="1">
        <f>Table1[[#This Row],[63,9 км_]]-Table1[[#Totals],[63,9 км_]]</f>
        <v>5.2129629629629637E-2</v>
      </c>
      <c r="CA228" s="1">
        <f>Table1[[#This Row],[68,1 км_]]-Table1[[#Totals],[68,1 км_]]</f>
        <v>5.395833333333333E-2</v>
      </c>
      <c r="CB228" s="1">
        <f>Table1[[#This Row],[70,9 км_]]-Table1[[#Totals],[70,9 км_]]</f>
        <v>5.509259259259261E-2</v>
      </c>
      <c r="CC228" s="1">
        <f>Table1[[#This Row],[74,9 км_]]-Table1[[#Totals],[74,9 км_]]</f>
        <v>5.7013888888888919E-2</v>
      </c>
      <c r="CD228" s="1">
        <f>Table1[[#This Row],[84,1 км_]]-Table1[[#Totals],[84,1 км_]]</f>
        <v>6.1840277777777786E-2</v>
      </c>
      <c r="CE228" s="1">
        <f>Table1[[#This Row],[86,6 км_]]-Table1[[#Totals],[86,6 км_]]</f>
        <v>6.3090277777777787E-2</v>
      </c>
      <c r="CF228" s="1">
        <f>Table1[[#This Row],[90 км_]]-Table1[[#Totals],[90 км_]]</f>
        <v>6.4756944444444464E-2</v>
      </c>
      <c r="CG228" s="1">
        <f>Table1[[#This Row],[T2]]-Table1[[#Totals],[T2]]</f>
        <v>6.7939814814814828E-2</v>
      </c>
      <c r="CH228" s="1">
        <f>Table1[[#This Row],[1 км_]]-Table1[[#Totals],[1 км_]]</f>
        <v>7.0312500000000028E-2</v>
      </c>
      <c r="CI228" s="1">
        <f>Table1[[#This Row],[3,5 км_]]-Table1[[#Totals],[3,5 км_]]</f>
        <v>7.5983796296296299E-2</v>
      </c>
      <c r="CJ228" s="1">
        <f>Table1[[#This Row],[6 км_]]-Table1[[#Totals],[6 км_]]</f>
        <v>8.0567129629629641E-2</v>
      </c>
      <c r="CK228" s="1">
        <f>Table1[[#This Row],[8,5 км_]]-Table1[[#Totals],[8,5 км_]]</f>
        <v>8.5254629629629652E-2</v>
      </c>
      <c r="CL228" s="1">
        <f>Table1[[#This Row],[10,5 км_]]-Table1[[#Totals],[10,5 км_]]</f>
        <v>8.864583333333334E-2</v>
      </c>
      <c r="CM228" s="1">
        <f>Table1[[#This Row],[11,5 км_]]-Table1[[#Totals],[11,5 км_]]</f>
        <v>9.1423611111111108E-2</v>
      </c>
      <c r="CN228" s="1">
        <f>Table1[[#This Row],[14 км_]]-Table1[[#Totals],[14 км_]]</f>
        <v>9.7928240740740746E-2</v>
      </c>
      <c r="CO228" s="1">
        <f>Table1[[#This Row],[16,5 км_]]-Table1[[#Totals],[16,5 км_]]</f>
        <v>0.10299768518518518</v>
      </c>
      <c r="CP228" s="1">
        <f>Table1[[#This Row],[19 км_]]-Table1[[#Totals],[19 км_]]</f>
        <v>0.10799768518518521</v>
      </c>
      <c r="CQ228" s="1">
        <f>Table1[[#This Row],[21,1 км_]]-Table1[[#Totals],[21,1 км_]]</f>
        <v>0.11137731481481483</v>
      </c>
    </row>
    <row r="229" spans="1:95" x14ac:dyDescent="0.2">
      <c r="A229">
        <v>228</v>
      </c>
      <c r="B229">
        <v>243</v>
      </c>
      <c r="C229" t="s">
        <v>381</v>
      </c>
      <c r="D229" t="s">
        <v>174</v>
      </c>
      <c r="E229">
        <v>58</v>
      </c>
      <c r="F229" t="s">
        <v>46</v>
      </c>
      <c r="H229" t="s">
        <v>154</v>
      </c>
      <c r="I229" s="1">
        <v>3.605324074074074E-2</v>
      </c>
      <c r="J229" s="1">
        <v>3.9710648148148148E-2</v>
      </c>
      <c r="K229" s="1">
        <v>2.5706018518518517E-2</v>
      </c>
      <c r="L229" s="1">
        <f>SUM(Table1[[#This Row],[T1]],Table1[[#This Row],[16 км]])</f>
        <v>6.5416666666666665E-2</v>
      </c>
      <c r="M229" s="1">
        <v>2.929398148148148E-2</v>
      </c>
      <c r="N229" s="1">
        <f>SUM(Table1[[#This Row],[T1]],Table1[[#This Row],[18,5 км]])</f>
        <v>6.9004629629629624E-2</v>
      </c>
      <c r="O229" s="1">
        <v>3.5717592592592592E-2</v>
      </c>
      <c r="P229" s="1">
        <f>SUM(Table1[[#This Row],[T1]],Table1[[#This Row],[22,7 км]])</f>
        <v>7.542824074074074E-2</v>
      </c>
      <c r="Q229" s="1">
        <v>6.1458333333333337E-2</v>
      </c>
      <c r="R229" s="1">
        <f>SUM(Table1[[#This Row],[T1]],Table1[[#This Row],[38,7 км]])</f>
        <v>0.10116898148148148</v>
      </c>
      <c r="S229" s="1">
        <v>6.491898148148148E-2</v>
      </c>
      <c r="T229" s="1">
        <f>SUM(Table1[[#This Row],[T1]],Table1[[#This Row],[41,2 км]])</f>
        <v>0.10462962962962963</v>
      </c>
      <c r="U229" s="1">
        <v>7.1273148148148155E-2</v>
      </c>
      <c r="V229" s="1">
        <f>SUM(Table1[[#This Row],[T1]],Table1[[#This Row],[45,4 км]])</f>
        <v>0.1109837962962963</v>
      </c>
      <c r="W229" s="1">
        <v>7.5405092592592593E-2</v>
      </c>
      <c r="X229" s="1">
        <f>SUM(Table1[[#This Row],[T1]],Table1[[#This Row],[48,2 км]])</f>
        <v>0.11511574074074074</v>
      </c>
      <c r="Y229" s="1">
        <v>8.1377314814814819E-2</v>
      </c>
      <c r="Z229" s="1">
        <f>SUM(Table1[[#This Row],[T1]],Table1[[#This Row],[52,2 км]])</f>
        <v>0.12108796296296297</v>
      </c>
      <c r="AA229" s="1">
        <v>9.7314814814814812E-2</v>
      </c>
      <c r="AB229" s="1">
        <f>SUM(Table1[[#This Row],[T1]],Table1[[#This Row],[61,4 км]])</f>
        <v>0.13702546296296297</v>
      </c>
      <c r="AC229" s="1">
        <v>0.10090277777777779</v>
      </c>
      <c r="AD229" s="1">
        <f>SUM(Table1[[#This Row],[T1]],Table1[[#This Row],[63,9 км]])</f>
        <v>0.14061342592592593</v>
      </c>
      <c r="AE229" s="1">
        <v>0.10729166666666667</v>
      </c>
      <c r="AF229" s="1">
        <f>SUM(Table1[[#This Row],[T1]],Table1[[#This Row],[68,1 км]])</f>
        <v>0.14700231481481482</v>
      </c>
      <c r="AG229" s="1">
        <v>0.11138888888888888</v>
      </c>
      <c r="AH229" s="1">
        <f>SUM(Table1[[#This Row],[T1]],Table1[[#This Row],[70,9 км]])</f>
        <v>0.15109953703703705</v>
      </c>
      <c r="AI229" s="1">
        <v>0.11753472222222222</v>
      </c>
      <c r="AJ229" s="1">
        <f>SUM(Table1[[#This Row],[T1]],Table1[[#This Row],[74,9 км]])</f>
        <v>0.15724537037037037</v>
      </c>
      <c r="AK229" s="1">
        <v>0.13380787037037037</v>
      </c>
      <c r="AL229" s="1">
        <f>SUM(Table1[[#This Row],[T1]],Table1[[#This Row],[84,1 км]])</f>
        <v>0.17351851851851852</v>
      </c>
      <c r="AM229" s="1">
        <v>0.13734953703703703</v>
      </c>
      <c r="AN229" s="1">
        <f>SUM(Table1[[#This Row],[T1]],Table1[[#This Row],[86,6 км]])</f>
        <v>0.17706018518518518</v>
      </c>
      <c r="AO229" s="1">
        <v>0.14224537037037036</v>
      </c>
      <c r="AP229" s="1">
        <f>SUM(Table1[[#This Row],[T1]],Table1[[#This Row],[90 км]])</f>
        <v>0.1819560185185185</v>
      </c>
      <c r="AQ229" s="1">
        <v>0.1819560185185185</v>
      </c>
      <c r="AR229" s="1">
        <v>0.18516203703703704</v>
      </c>
      <c r="AS229" s="1">
        <v>5.3009259259259251E-3</v>
      </c>
      <c r="AT229" s="1">
        <f>SUM(Table1[[#This Row],[T2]],Table1[[#This Row],[1 км]])</f>
        <v>0.19046296296296297</v>
      </c>
      <c r="AU229" s="1">
        <v>1.7731481481481483E-2</v>
      </c>
      <c r="AV229" s="1">
        <f>SUM(Table1[[#This Row],[T2]],Table1[[#This Row],[3,5 км]])</f>
        <v>0.20289351851851853</v>
      </c>
      <c r="AW229" s="1">
        <v>2.7905092592592592E-2</v>
      </c>
      <c r="AX229" s="1">
        <f>SUM(Table1[[#This Row],[T2]],Table1[[#This Row],[6 км]])</f>
        <v>0.21306712962962965</v>
      </c>
      <c r="AY229" s="1">
        <v>3.7835648148148153E-2</v>
      </c>
      <c r="AZ229" s="1">
        <f>SUM(Table1[[#This Row],[T2]],Table1[[#This Row],[8,5 км]])</f>
        <v>0.2229976851851852</v>
      </c>
      <c r="BA229" s="1">
        <v>4.5000000000000005E-2</v>
      </c>
      <c r="BB229" s="1">
        <f>SUM(Table1[[#This Row],[T2]],Table1[[#This Row],[10,5 км]])</f>
        <v>0.23016203703703705</v>
      </c>
      <c r="BC229" s="1">
        <v>5.1180555555555556E-2</v>
      </c>
      <c r="BD229" s="1">
        <f>SUM(Table1[[#This Row],[T2]],Table1[[#This Row],[11,5 км]])</f>
        <v>0.2363425925925926</v>
      </c>
      <c r="BE229" s="1">
        <v>6.4988425925925922E-2</v>
      </c>
      <c r="BF229" s="1">
        <f>SUM(Table1[[#This Row],[T2]],Table1[[#This Row],[14 км]])</f>
        <v>0.25015046296296295</v>
      </c>
      <c r="BG229" s="1">
        <v>7.5798611111111108E-2</v>
      </c>
      <c r="BH229" s="1">
        <f>SUM(Table1[[#This Row],[T2]],Table1[[#This Row],[16,5 км]])</f>
        <v>0.26096064814814812</v>
      </c>
      <c r="BI229" s="1">
        <v>8.6886574074074074E-2</v>
      </c>
      <c r="BJ229" s="1">
        <f>SUM(Table1[[#This Row],[T2]],Table1[[#This Row],[19 км]])</f>
        <v>0.27204861111111112</v>
      </c>
      <c r="BK229" s="1">
        <v>9.4212962962962957E-2</v>
      </c>
      <c r="BL229" s="1">
        <f>SUM(Table1[[#This Row],[T2]],Table1[[#This Row],[Финиш]])</f>
        <v>0.27937499999999998</v>
      </c>
      <c r="BM229" s="1">
        <v>0.27937499999999998</v>
      </c>
      <c r="BN229" s="1">
        <v>0</v>
      </c>
      <c r="BO229" s="1">
        <f>Table1[[#This Row],[Плавание]]-Table1[[#Totals],[Плавание]]</f>
        <v>1.8449074074074073E-2</v>
      </c>
      <c r="BP229" s="1">
        <f>Table1[[#This Row],[T1]]-Table1[[#Totals],[T1]]</f>
        <v>2.105324074074074E-2</v>
      </c>
      <c r="BQ229" s="1">
        <f>Table1[[#This Row],[16 км_]]-Table1[[#Totals],[16 км_]]</f>
        <v>2.9849537037037036E-2</v>
      </c>
      <c r="BR229" s="1">
        <f>Table1[[#This Row],[18,5 км_]]-Table1[[#Totals],[18,5 км_]]</f>
        <v>3.1087962962962956E-2</v>
      </c>
      <c r="BS229" s="1">
        <f>Table1[[#This Row],[22,7 км_]]-Table1[[#Totals],[22,7 км_]]</f>
        <v>3.3391203703703701E-2</v>
      </c>
      <c r="BT229" s="1">
        <f>Table1[[#This Row],[38,7 км_]]-Table1[[#Totals],[38,7 км_]]</f>
        <v>4.2581018518518518E-2</v>
      </c>
      <c r="BU229" s="1">
        <f>Table1[[#This Row],[41,2 км_]]-Table1[[#Totals],[41,2 км_]]</f>
        <v>4.3680555555555556E-2</v>
      </c>
      <c r="BV229" s="1">
        <f>Table1[[#This Row],[45,4 км_]]-Table1[[#Totals],[45,4 км_]]</f>
        <v>4.582175925925927E-2</v>
      </c>
      <c r="BW229" s="1">
        <f>Table1[[#This Row],[48,2 км_]]-Table1[[#Totals],[48,2 км_]]</f>
        <v>4.7268518518518515E-2</v>
      </c>
      <c r="BX229" s="1">
        <f>Table1[[#This Row],[52,2 км_]]-Table1[[#Totals],[52,2 км_]]</f>
        <v>4.9270833333333333E-2</v>
      </c>
      <c r="BY229" s="1">
        <f>Table1[[#This Row],[61,4 км_]]-Table1[[#Totals],[61,4 км_]]</f>
        <v>5.5254629629629626E-2</v>
      </c>
      <c r="BZ229" s="1">
        <f>Table1[[#This Row],[63,9 км_]]-Table1[[#Totals],[63,9 км_]]</f>
        <v>5.6446759259259266E-2</v>
      </c>
      <c r="CA229" s="1">
        <f>Table1[[#This Row],[68,1 км_]]-Table1[[#Totals],[68,1 км_]]</f>
        <v>5.841435185185187E-2</v>
      </c>
      <c r="CB229" s="1">
        <f>Table1[[#This Row],[70,9 км_]]-Table1[[#Totals],[70,9 км_]]</f>
        <v>5.9629629629629644E-2</v>
      </c>
      <c r="CC229" s="1">
        <f>Table1[[#This Row],[74,9 км_]]-Table1[[#Totals],[74,9 км_]]</f>
        <v>6.1539351851851859E-2</v>
      </c>
      <c r="CD229" s="1">
        <f>Table1[[#This Row],[84,1 км_]]-Table1[[#Totals],[84,1 км_]]</f>
        <v>6.7199074074074078E-2</v>
      </c>
      <c r="CE229" s="1">
        <f>Table1[[#This Row],[86,6 км_]]-Table1[[#Totals],[86,6 км_]]</f>
        <v>6.8414351851851851E-2</v>
      </c>
      <c r="CF229" s="1">
        <f>Table1[[#This Row],[90 км_]]-Table1[[#Totals],[90 км_]]</f>
        <v>7.0601851851851832E-2</v>
      </c>
      <c r="CG229" s="1">
        <f>Table1[[#This Row],[T2]]-Table1[[#Totals],[T2]]</f>
        <v>7.2615740740740745E-2</v>
      </c>
      <c r="CH229" s="1">
        <f>Table1[[#This Row],[1 км_]]-Table1[[#Totals],[1 км_]]</f>
        <v>7.4606481481481496E-2</v>
      </c>
      <c r="CI229" s="1">
        <f>Table1[[#This Row],[3,5 км_]]-Table1[[#Totals],[3,5 км_]]</f>
        <v>7.9421296296296309E-2</v>
      </c>
      <c r="CJ229" s="1">
        <f>Table1[[#This Row],[6 км_]]-Table1[[#Totals],[6 км_]]</f>
        <v>8.4351851851851872E-2</v>
      </c>
      <c r="CK229" s="1">
        <f>Table1[[#This Row],[8,5 км_]]-Table1[[#Totals],[8,5 км_]]</f>
        <v>8.8587962962962979E-2</v>
      </c>
      <c r="CL229" s="1">
        <f>Table1[[#This Row],[10,5 км_]]-Table1[[#Totals],[10,5 км_]]</f>
        <v>9.1782407407407424E-2</v>
      </c>
      <c r="CM229" s="1">
        <f>Table1[[#This Row],[11,5 км_]]-Table1[[#Totals],[11,5 км_]]</f>
        <v>9.4571759259259258E-2</v>
      </c>
      <c r="CN229" s="1">
        <f>Table1[[#This Row],[14 км_]]-Table1[[#Totals],[14 км_]]</f>
        <v>0.10067129629629629</v>
      </c>
      <c r="CO229" s="1">
        <f>Table1[[#This Row],[16,5 км_]]-Table1[[#Totals],[16,5 км_]]</f>
        <v>0.10596064814814812</v>
      </c>
      <c r="CP229" s="1">
        <f>Table1[[#This Row],[19 км_]]-Table1[[#Totals],[19 км_]]</f>
        <v>0.11105324074074074</v>
      </c>
      <c r="CQ229" s="1">
        <f>Table1[[#This Row],[21,1 км_]]-Table1[[#Totals],[21,1 км_]]</f>
        <v>0.11403935185185182</v>
      </c>
    </row>
    <row r="230" spans="1:95" x14ac:dyDescent="0.2">
      <c r="A230">
        <v>229</v>
      </c>
      <c r="B230">
        <v>98</v>
      </c>
      <c r="C230" t="s">
        <v>382</v>
      </c>
      <c r="D230" t="s">
        <v>69</v>
      </c>
      <c r="E230">
        <v>36</v>
      </c>
      <c r="F230" t="s">
        <v>46</v>
      </c>
      <c r="G230" t="s">
        <v>53</v>
      </c>
      <c r="H230" t="s">
        <v>62</v>
      </c>
      <c r="I230" s="1">
        <v>3.622685185185185E-2</v>
      </c>
      <c r="J230" s="1">
        <v>3.9131944444444448E-2</v>
      </c>
      <c r="K230" s="1">
        <v>2.6851851851851849E-2</v>
      </c>
      <c r="L230" s="1">
        <f>SUM(Table1[[#This Row],[T1]],Table1[[#This Row],[16 км]])</f>
        <v>6.5983796296296304E-2</v>
      </c>
      <c r="M230" s="1">
        <v>3.0543981481481481E-2</v>
      </c>
      <c r="N230" s="1">
        <f>SUM(Table1[[#This Row],[T1]],Table1[[#This Row],[18,5 км]])</f>
        <v>6.9675925925925933E-2</v>
      </c>
      <c r="O230" s="1">
        <v>3.7430555555555557E-2</v>
      </c>
      <c r="P230" s="1">
        <f>SUM(Table1[[#This Row],[T1]],Table1[[#This Row],[22,7 км]])</f>
        <v>7.6562500000000006E-2</v>
      </c>
      <c r="Q230" s="1">
        <v>6.653935185185185E-2</v>
      </c>
      <c r="R230" s="1">
        <f>SUM(Table1[[#This Row],[T1]],Table1[[#This Row],[38,7 км]])</f>
        <v>0.10567129629629629</v>
      </c>
      <c r="S230" s="1">
        <v>7.0381944444444441E-2</v>
      </c>
      <c r="T230" s="1">
        <f>SUM(Table1[[#This Row],[T1]],Table1[[#This Row],[41,2 км]])</f>
        <v>0.10951388888888888</v>
      </c>
      <c r="U230" s="1">
        <v>7.7662037037037043E-2</v>
      </c>
      <c r="V230" s="1">
        <f>SUM(Table1[[#This Row],[T1]],Table1[[#This Row],[45,4 км]])</f>
        <v>0.11679398148148148</v>
      </c>
      <c r="W230" s="1">
        <v>8.233796296296296E-2</v>
      </c>
      <c r="X230" s="1">
        <f>SUM(Table1[[#This Row],[T1]],Table1[[#This Row],[48,2 км]])</f>
        <v>0.1214699074074074</v>
      </c>
      <c r="Y230" s="1">
        <v>8.9837962962962967E-2</v>
      </c>
      <c r="Z230" s="1">
        <f>SUM(Table1[[#This Row],[T1]],Table1[[#This Row],[52,2 км]])</f>
        <v>0.12896990740740741</v>
      </c>
      <c r="AA230" s="1">
        <v>0.10666666666666667</v>
      </c>
      <c r="AB230" s="1">
        <f>SUM(Table1[[#This Row],[T1]],Table1[[#This Row],[61,4 км]])</f>
        <v>0.14579861111111111</v>
      </c>
      <c r="AC230" s="1">
        <v>0.11054398148148148</v>
      </c>
      <c r="AD230" s="1">
        <f>SUM(Table1[[#This Row],[T1]],Table1[[#This Row],[63,9 км]])</f>
        <v>0.14967592592592593</v>
      </c>
      <c r="AE230" s="1">
        <v>0.11802083333333334</v>
      </c>
      <c r="AF230" s="1">
        <f>SUM(Table1[[#This Row],[T1]],Table1[[#This Row],[68,1 км]])</f>
        <v>0.15715277777777778</v>
      </c>
      <c r="AG230" s="1">
        <v>0.12293981481481481</v>
      </c>
      <c r="AH230" s="1">
        <f>SUM(Table1[[#This Row],[T1]],Table1[[#This Row],[70,9 км]])</f>
        <v>0.16207175925925926</v>
      </c>
      <c r="AI230" s="1">
        <v>0.1303125</v>
      </c>
      <c r="AJ230" s="1">
        <f>SUM(Table1[[#This Row],[T1]],Table1[[#This Row],[74,9 км]])</f>
        <v>0.16944444444444445</v>
      </c>
      <c r="AK230" s="1">
        <v>0.14913194444444444</v>
      </c>
      <c r="AL230" s="1">
        <f>SUM(Table1[[#This Row],[T1]],Table1[[#This Row],[84,1 км]])</f>
        <v>0.1882638888888889</v>
      </c>
      <c r="AM230" s="1">
        <v>0.15332175925925925</v>
      </c>
      <c r="AN230" s="1">
        <f>SUM(Table1[[#This Row],[T1]],Table1[[#This Row],[86,6 км]])</f>
        <v>0.19245370370370371</v>
      </c>
      <c r="AO230" s="1">
        <v>0.15883101851851852</v>
      </c>
      <c r="AP230" s="1">
        <f>SUM(Table1[[#This Row],[T1]],Table1[[#This Row],[90 км]])</f>
        <v>0.19796296296296298</v>
      </c>
      <c r="AQ230" s="1">
        <v>0.19796296296296298</v>
      </c>
      <c r="AR230" s="1">
        <v>0.20016203703703703</v>
      </c>
      <c r="AS230" s="1">
        <v>5.9606481481481489E-3</v>
      </c>
      <c r="AT230" s="1">
        <f>SUM(Table1[[#This Row],[T2]],Table1[[#This Row],[1 км]])</f>
        <v>0.20612268518518517</v>
      </c>
      <c r="AU230" s="1">
        <v>1.861111111111111E-2</v>
      </c>
      <c r="AV230" s="1">
        <f>SUM(Table1[[#This Row],[T2]],Table1[[#This Row],[3,5 км]])</f>
        <v>0.21877314814814813</v>
      </c>
      <c r="AW230" s="1">
        <v>2.7696759259259258E-2</v>
      </c>
      <c r="AX230" s="1">
        <f>SUM(Table1[[#This Row],[T2]],Table1[[#This Row],[6 км]])</f>
        <v>0.2278587962962963</v>
      </c>
      <c r="AY230" s="1">
        <v>3.7071759259259256E-2</v>
      </c>
      <c r="AZ230" s="1">
        <f>SUM(Table1[[#This Row],[T2]],Table1[[#This Row],[8,5 км]])</f>
        <v>0.23723379629629629</v>
      </c>
      <c r="BA230" s="1">
        <v>4.4004629629629623E-2</v>
      </c>
      <c r="BB230" s="1">
        <f>SUM(Table1[[#This Row],[T2]],Table1[[#This Row],[10,5 км]])</f>
        <v>0.24416666666666664</v>
      </c>
      <c r="BC230" s="1">
        <v>5.0104166666666672E-2</v>
      </c>
      <c r="BD230" s="1">
        <f>SUM(Table1[[#This Row],[T2]],Table1[[#This Row],[11,5 км]])</f>
        <v>0.25026620370370367</v>
      </c>
      <c r="BE230" s="1">
        <v>6.232638888888889E-2</v>
      </c>
      <c r="BF230" s="1">
        <f>SUM(Table1[[#This Row],[T2]],Table1[[#This Row],[14 км]])</f>
        <v>0.26248842592592592</v>
      </c>
      <c r="BG230" s="1">
        <v>7.1458333333333332E-2</v>
      </c>
      <c r="BH230" s="1">
        <f>SUM(Table1[[#This Row],[T2]],Table1[[#This Row],[16,5 км]])</f>
        <v>0.27162037037037035</v>
      </c>
      <c r="BI230" s="1">
        <v>8.0740740740740738E-2</v>
      </c>
      <c r="BJ230" s="1">
        <f>SUM(Table1[[#This Row],[T2]],Table1[[#This Row],[19 км]])</f>
        <v>0.28090277777777778</v>
      </c>
      <c r="BK230" s="1">
        <v>8.7268518518518523E-2</v>
      </c>
      <c r="BL230" s="1">
        <f>SUM(Table1[[#This Row],[T2]],Table1[[#This Row],[Финиш]])</f>
        <v>0.28743055555555552</v>
      </c>
      <c r="BM230" s="1">
        <v>0.28743055555555558</v>
      </c>
      <c r="BN230" s="1">
        <v>0</v>
      </c>
      <c r="BO230" s="1">
        <f>Table1[[#This Row],[Плавание]]-Table1[[#Totals],[Плавание]]</f>
        <v>1.8622685185185183E-2</v>
      </c>
      <c r="BP230" s="1">
        <f>Table1[[#This Row],[T1]]-Table1[[#Totals],[T1]]</f>
        <v>2.0474537037037041E-2</v>
      </c>
      <c r="BQ230" s="1">
        <f>Table1[[#This Row],[16 км_]]-Table1[[#Totals],[16 км_]]</f>
        <v>3.0416666666666675E-2</v>
      </c>
      <c r="BR230" s="1">
        <f>Table1[[#This Row],[18,5 км_]]-Table1[[#Totals],[18,5 км_]]</f>
        <v>3.1759259259259265E-2</v>
      </c>
      <c r="BS230" s="1">
        <f>Table1[[#This Row],[22,7 км_]]-Table1[[#Totals],[22,7 км_]]</f>
        <v>3.4525462962962966E-2</v>
      </c>
      <c r="BT230" s="1">
        <f>Table1[[#This Row],[38,7 км_]]-Table1[[#Totals],[38,7 км_]]</f>
        <v>4.7083333333333324E-2</v>
      </c>
      <c r="BU230" s="1">
        <f>Table1[[#This Row],[41,2 км_]]-Table1[[#Totals],[41,2 км_]]</f>
        <v>4.8564814814814811E-2</v>
      </c>
      <c r="BV230" s="1">
        <f>Table1[[#This Row],[45,4 км_]]-Table1[[#Totals],[45,4 км_]]</f>
        <v>5.1631944444444453E-2</v>
      </c>
      <c r="BW230" s="1">
        <f>Table1[[#This Row],[48,2 км_]]-Table1[[#Totals],[48,2 км_]]</f>
        <v>5.3622685185185176E-2</v>
      </c>
      <c r="BX230" s="1">
        <f>Table1[[#This Row],[52,2 км_]]-Table1[[#Totals],[52,2 км_]]</f>
        <v>5.7152777777777775E-2</v>
      </c>
      <c r="BY230" s="1">
        <f>Table1[[#This Row],[61,4 км_]]-Table1[[#Totals],[61,4 км_]]</f>
        <v>6.4027777777777767E-2</v>
      </c>
      <c r="BZ230" s="1">
        <f>Table1[[#This Row],[63,9 км_]]-Table1[[#Totals],[63,9 км_]]</f>
        <v>6.5509259259259267E-2</v>
      </c>
      <c r="CA230" s="1">
        <f>Table1[[#This Row],[68,1 км_]]-Table1[[#Totals],[68,1 км_]]</f>
        <v>6.8564814814814828E-2</v>
      </c>
      <c r="CB230" s="1">
        <f>Table1[[#This Row],[70,9 км_]]-Table1[[#Totals],[70,9 км_]]</f>
        <v>7.060185185185186E-2</v>
      </c>
      <c r="CC230" s="1">
        <f>Table1[[#This Row],[74,9 км_]]-Table1[[#Totals],[74,9 км_]]</f>
        <v>7.3738425925925943E-2</v>
      </c>
      <c r="CD230" s="1">
        <f>Table1[[#This Row],[84,1 км_]]-Table1[[#Totals],[84,1 км_]]</f>
        <v>8.1944444444444459E-2</v>
      </c>
      <c r="CE230" s="1">
        <f>Table1[[#This Row],[86,6 км_]]-Table1[[#Totals],[86,6 км_]]</f>
        <v>8.380787037037038E-2</v>
      </c>
      <c r="CF230" s="1">
        <f>Table1[[#This Row],[90 км_]]-Table1[[#Totals],[90 км_]]</f>
        <v>8.6608796296296309E-2</v>
      </c>
      <c r="CG230" s="1">
        <f>Table1[[#This Row],[T2]]-Table1[[#Totals],[T2]]</f>
        <v>8.761574074074073E-2</v>
      </c>
      <c r="CH230" s="1">
        <f>Table1[[#This Row],[1 км_]]-Table1[[#Totals],[1 км_]]</f>
        <v>9.0266203703703696E-2</v>
      </c>
      <c r="CI230" s="1">
        <f>Table1[[#This Row],[3,5 км_]]-Table1[[#Totals],[3,5 км_]]</f>
        <v>9.5300925925925914E-2</v>
      </c>
      <c r="CJ230" s="1">
        <f>Table1[[#This Row],[6 км_]]-Table1[[#Totals],[6 км_]]</f>
        <v>9.914351851851852E-2</v>
      </c>
      <c r="CK230" s="1">
        <f>Table1[[#This Row],[8,5 км_]]-Table1[[#Totals],[8,5 км_]]</f>
        <v>0.10282407407407407</v>
      </c>
      <c r="CL230" s="1">
        <f>Table1[[#This Row],[10,5 км_]]-Table1[[#Totals],[10,5 км_]]</f>
        <v>0.10578703703703701</v>
      </c>
      <c r="CM230" s="1">
        <f>Table1[[#This Row],[11,5 км_]]-Table1[[#Totals],[11,5 км_]]</f>
        <v>0.10849537037037033</v>
      </c>
      <c r="CN230" s="1">
        <f>Table1[[#This Row],[14 км_]]-Table1[[#Totals],[14 км_]]</f>
        <v>0.11300925925925925</v>
      </c>
      <c r="CO230" s="1">
        <f>Table1[[#This Row],[16,5 км_]]-Table1[[#Totals],[16,5 км_]]</f>
        <v>0.11662037037037035</v>
      </c>
      <c r="CP230" s="1">
        <f>Table1[[#This Row],[19 км_]]-Table1[[#Totals],[19 км_]]</f>
        <v>0.11990740740740741</v>
      </c>
      <c r="CQ230" s="1">
        <f>Table1[[#This Row],[21,1 км_]]-Table1[[#Totals],[21,1 км_]]</f>
        <v>0.12209490740740736</v>
      </c>
    </row>
    <row r="231" spans="1:95" x14ac:dyDescent="0.2">
      <c r="A231">
        <v>230</v>
      </c>
      <c r="B231">
        <v>54</v>
      </c>
      <c r="C231" t="s">
        <v>383</v>
      </c>
      <c r="D231" t="s">
        <v>66</v>
      </c>
      <c r="E231">
        <v>34</v>
      </c>
      <c r="F231" t="s">
        <v>41</v>
      </c>
      <c r="G231" t="s">
        <v>53</v>
      </c>
      <c r="H231" t="s">
        <v>47</v>
      </c>
      <c r="I231" s="1">
        <v>3.5474537037037041E-2</v>
      </c>
      <c r="J231" s="1">
        <v>3.8645833333333331E-2</v>
      </c>
      <c r="K231" s="1">
        <v>2.71875E-2</v>
      </c>
      <c r="L231" s="1">
        <f>SUM(Table1[[#This Row],[T1]],Table1[[#This Row],[16 км]])</f>
        <v>6.5833333333333327E-2</v>
      </c>
      <c r="M231" s="1">
        <v>3.0856481481481481E-2</v>
      </c>
      <c r="N231" s="1">
        <f>SUM(Table1[[#This Row],[T1]],Table1[[#This Row],[18,5 км]])</f>
        <v>6.9502314814814808E-2</v>
      </c>
      <c r="O231" s="1">
        <v>3.7986111111111116E-2</v>
      </c>
      <c r="P231" s="1">
        <f>SUM(Table1[[#This Row],[T1]],Table1[[#This Row],[22,7 км]])</f>
        <v>7.6631944444444447E-2</v>
      </c>
      <c r="Q231" s="1">
        <v>6.581018518518518E-2</v>
      </c>
      <c r="R231" s="1">
        <f>SUM(Table1[[#This Row],[T1]],Table1[[#This Row],[38,7 км]])</f>
        <v>0.10445601851851852</v>
      </c>
      <c r="S231" s="1">
        <v>6.9444444444444434E-2</v>
      </c>
      <c r="T231" s="1">
        <f>SUM(Table1[[#This Row],[T1]],Table1[[#This Row],[41,2 км]])</f>
        <v>0.10809027777777777</v>
      </c>
      <c r="U231" s="1">
        <v>7.6562499999999992E-2</v>
      </c>
      <c r="V231" s="1">
        <f>SUM(Table1[[#This Row],[T1]],Table1[[#This Row],[45,4 км]])</f>
        <v>0.11520833333333333</v>
      </c>
      <c r="W231" s="1">
        <v>8.1168981481481481E-2</v>
      </c>
      <c r="X231" s="1">
        <f>SUM(Table1[[#This Row],[T1]],Table1[[#This Row],[48,2 км]])</f>
        <v>0.11981481481481482</v>
      </c>
      <c r="Y231" s="1">
        <v>8.744212962962962E-2</v>
      </c>
      <c r="Z231" s="1">
        <f>SUM(Table1[[#This Row],[T1]],Table1[[#This Row],[52,2 км]])</f>
        <v>0.12608796296296296</v>
      </c>
      <c r="AA231" s="1">
        <v>0.10449074074074073</v>
      </c>
      <c r="AB231" s="1">
        <f>SUM(Table1[[#This Row],[T1]],Table1[[#This Row],[61,4 км]])</f>
        <v>0.14313657407407407</v>
      </c>
      <c r="AC231" s="1">
        <v>0.10841435185185185</v>
      </c>
      <c r="AD231" s="1">
        <f>SUM(Table1[[#This Row],[T1]],Table1[[#This Row],[63,9 км]])</f>
        <v>0.14706018518518518</v>
      </c>
      <c r="AE231" s="1">
        <v>0.11565972222222222</v>
      </c>
      <c r="AF231" s="1">
        <f>SUM(Table1[[#This Row],[T1]],Table1[[#This Row],[68,1 км]])</f>
        <v>0.15430555555555556</v>
      </c>
      <c r="AG231" s="1">
        <v>0.12017361111111112</v>
      </c>
      <c r="AH231" s="1">
        <f>SUM(Table1[[#This Row],[T1]],Table1[[#This Row],[70,9 км]])</f>
        <v>0.15881944444444446</v>
      </c>
      <c r="AI231" s="1">
        <v>0.12690972222222222</v>
      </c>
      <c r="AJ231" s="1">
        <f>SUM(Table1[[#This Row],[T1]],Table1[[#This Row],[74,9 км]])</f>
        <v>0.16555555555555554</v>
      </c>
      <c r="AK231" s="1">
        <v>0.14396990740740742</v>
      </c>
      <c r="AL231" s="1">
        <f>SUM(Table1[[#This Row],[T1]],Table1[[#This Row],[84,1 км]])</f>
        <v>0.18261574074074075</v>
      </c>
      <c r="AM231" s="1">
        <v>0.14796296296296296</v>
      </c>
      <c r="AN231" s="1">
        <f>SUM(Table1[[#This Row],[T1]],Table1[[#This Row],[86,6 км]])</f>
        <v>0.18660879629629629</v>
      </c>
      <c r="AO231" s="1">
        <v>0.15303240740740739</v>
      </c>
      <c r="AP231" s="1">
        <f>SUM(Table1[[#This Row],[T1]],Table1[[#This Row],[90 км]])</f>
        <v>0.19167824074074072</v>
      </c>
      <c r="AQ231" s="1">
        <v>0.19167824074074072</v>
      </c>
      <c r="AR231" s="1">
        <v>0.19413194444444445</v>
      </c>
      <c r="AS231" s="1">
        <v>5.5555555555555558E-3</v>
      </c>
      <c r="AT231" s="1">
        <f>SUM(Table1[[#This Row],[T2]],Table1[[#This Row],[1 км]])</f>
        <v>0.19968750000000002</v>
      </c>
      <c r="AU231" s="1">
        <v>2.0081018518518519E-2</v>
      </c>
      <c r="AV231" s="1">
        <f>SUM(Table1[[#This Row],[T2]],Table1[[#This Row],[3,5 км]])</f>
        <v>0.21421296296296297</v>
      </c>
      <c r="AW231" s="1">
        <v>3.0624999999999999E-2</v>
      </c>
      <c r="AX231" s="1">
        <f>SUM(Table1[[#This Row],[T2]],Table1[[#This Row],[6 км]])</f>
        <v>0.22475694444444444</v>
      </c>
      <c r="AY231" s="1">
        <v>3.9872685185185185E-2</v>
      </c>
      <c r="AZ231" s="1">
        <f>SUM(Table1[[#This Row],[T2]],Table1[[#This Row],[8,5 км]])</f>
        <v>0.23400462962962965</v>
      </c>
      <c r="BA231" s="1">
        <v>4.6712962962962963E-2</v>
      </c>
      <c r="BB231" s="1">
        <f>SUM(Table1[[#This Row],[T2]],Table1[[#This Row],[10,5 км]])</f>
        <v>0.24084490740740741</v>
      </c>
      <c r="BC231" s="1">
        <v>5.2488425925925924E-2</v>
      </c>
      <c r="BD231" s="1">
        <f>SUM(Table1[[#This Row],[T2]],Table1[[#This Row],[11,5 км]])</f>
        <v>0.24662037037037038</v>
      </c>
      <c r="BE231" s="1">
        <v>6.7349537037037041E-2</v>
      </c>
      <c r="BF231" s="1">
        <f>SUM(Table1[[#This Row],[T2]],Table1[[#This Row],[14 км]])</f>
        <v>0.26148148148148148</v>
      </c>
      <c r="BG231" s="1">
        <v>7.7129629629629631E-2</v>
      </c>
      <c r="BH231" s="1">
        <f>SUM(Table1[[#This Row],[T2]],Table1[[#This Row],[16,5 км]])</f>
        <v>0.27126157407407409</v>
      </c>
      <c r="BI231" s="1">
        <v>8.7719907407407413E-2</v>
      </c>
      <c r="BJ231" s="1">
        <f>SUM(Table1[[#This Row],[T2]],Table1[[#This Row],[19 км]])</f>
        <v>0.28185185185185185</v>
      </c>
      <c r="BK231" s="1">
        <v>9.5081018518518523E-2</v>
      </c>
      <c r="BL231" s="1">
        <f>SUM(Table1[[#This Row],[T2]],Table1[[#This Row],[Финиш]])</f>
        <v>0.28921296296296295</v>
      </c>
      <c r="BM231" s="1">
        <v>0.28921296296296295</v>
      </c>
      <c r="BN231" s="1">
        <v>0</v>
      </c>
      <c r="BO231" s="1">
        <f>Table1[[#This Row],[Плавание]]-Table1[[#Totals],[Плавание]]</f>
        <v>1.7870370370370373E-2</v>
      </c>
      <c r="BP231" s="1">
        <f>Table1[[#This Row],[T1]]-Table1[[#Totals],[T1]]</f>
        <v>1.9988425925925923E-2</v>
      </c>
      <c r="BQ231" s="1">
        <f>Table1[[#This Row],[16 км_]]-Table1[[#Totals],[16 км_]]</f>
        <v>3.0266203703703698E-2</v>
      </c>
      <c r="BR231" s="1">
        <f>Table1[[#This Row],[18,5 км_]]-Table1[[#Totals],[18,5 км_]]</f>
        <v>3.158564814814814E-2</v>
      </c>
      <c r="BS231" s="1">
        <f>Table1[[#This Row],[22,7 км_]]-Table1[[#Totals],[22,7 км_]]</f>
        <v>3.4594907407407408E-2</v>
      </c>
      <c r="BT231" s="1">
        <f>Table1[[#This Row],[38,7 км_]]-Table1[[#Totals],[38,7 км_]]</f>
        <v>4.5868055555555551E-2</v>
      </c>
      <c r="BU231" s="1">
        <f>Table1[[#This Row],[41,2 км_]]-Table1[[#Totals],[41,2 км_]]</f>
        <v>4.7141203703703699E-2</v>
      </c>
      <c r="BV231" s="1">
        <f>Table1[[#This Row],[45,4 км_]]-Table1[[#Totals],[45,4 км_]]</f>
        <v>5.0046296296296297E-2</v>
      </c>
      <c r="BW231" s="1">
        <f>Table1[[#This Row],[48,2 км_]]-Table1[[#Totals],[48,2 км_]]</f>
        <v>5.1967592592592593E-2</v>
      </c>
      <c r="BX231" s="1">
        <f>Table1[[#This Row],[52,2 км_]]-Table1[[#Totals],[52,2 км_]]</f>
        <v>5.4270833333333324E-2</v>
      </c>
      <c r="BY231" s="1">
        <f>Table1[[#This Row],[61,4 км_]]-Table1[[#Totals],[61,4 км_]]</f>
        <v>6.1365740740740721E-2</v>
      </c>
      <c r="BZ231" s="1">
        <f>Table1[[#This Row],[63,9 км_]]-Table1[[#Totals],[63,9 км_]]</f>
        <v>6.2893518518518515E-2</v>
      </c>
      <c r="CA231" s="1">
        <f>Table1[[#This Row],[68,1 км_]]-Table1[[#Totals],[68,1 км_]]</f>
        <v>6.5717592592592605E-2</v>
      </c>
      <c r="CB231" s="1">
        <f>Table1[[#This Row],[70,9 км_]]-Table1[[#Totals],[70,9 км_]]</f>
        <v>6.7349537037037055E-2</v>
      </c>
      <c r="CC231" s="1">
        <f>Table1[[#This Row],[74,9 км_]]-Table1[[#Totals],[74,9 км_]]</f>
        <v>6.9849537037037029E-2</v>
      </c>
      <c r="CD231" s="1">
        <f>Table1[[#This Row],[84,1 км_]]-Table1[[#Totals],[84,1 км_]]</f>
        <v>7.6296296296296306E-2</v>
      </c>
      <c r="CE231" s="1">
        <f>Table1[[#This Row],[86,6 км_]]-Table1[[#Totals],[86,6 км_]]</f>
        <v>7.7962962962962956E-2</v>
      </c>
      <c r="CF231" s="1">
        <f>Table1[[#This Row],[90 км_]]-Table1[[#Totals],[90 км_]]</f>
        <v>8.0324074074074048E-2</v>
      </c>
      <c r="CG231" s="1">
        <f>Table1[[#This Row],[T2]]-Table1[[#Totals],[T2]]</f>
        <v>8.1585648148148157E-2</v>
      </c>
      <c r="CH231" s="1">
        <f>Table1[[#This Row],[1 км_]]-Table1[[#Totals],[1 км_]]</f>
        <v>8.3831018518518541E-2</v>
      </c>
      <c r="CI231" s="1">
        <f>Table1[[#This Row],[3,5 км_]]-Table1[[#Totals],[3,5 км_]]</f>
        <v>9.0740740740740747E-2</v>
      </c>
      <c r="CJ231" s="1">
        <f>Table1[[#This Row],[6 км_]]-Table1[[#Totals],[6 км_]]</f>
        <v>9.6041666666666664E-2</v>
      </c>
      <c r="CK231" s="1">
        <f>Table1[[#This Row],[8,5 км_]]-Table1[[#Totals],[8,5 км_]]</f>
        <v>9.9594907407407424E-2</v>
      </c>
      <c r="CL231" s="1">
        <f>Table1[[#This Row],[10,5 км_]]-Table1[[#Totals],[10,5 км_]]</f>
        <v>0.10246527777777778</v>
      </c>
      <c r="CM231" s="1">
        <f>Table1[[#This Row],[11,5 км_]]-Table1[[#Totals],[11,5 км_]]</f>
        <v>0.10484953703703703</v>
      </c>
      <c r="CN231" s="1">
        <f>Table1[[#This Row],[14 км_]]-Table1[[#Totals],[14 км_]]</f>
        <v>0.11200231481481482</v>
      </c>
      <c r="CO231" s="1">
        <f>Table1[[#This Row],[16,5 км_]]-Table1[[#Totals],[16,5 км_]]</f>
        <v>0.11626157407407409</v>
      </c>
      <c r="CP231" s="1">
        <f>Table1[[#This Row],[19 км_]]-Table1[[#Totals],[19 км_]]</f>
        <v>0.12085648148148148</v>
      </c>
      <c r="CQ231" s="1">
        <f>Table1[[#This Row],[21,1 км_]]-Table1[[#Totals],[21,1 км_]]</f>
        <v>0.12387731481481479</v>
      </c>
    </row>
    <row r="232" spans="1:95" x14ac:dyDescent="0.2">
      <c r="A232" t="s">
        <v>411</v>
      </c>
      <c r="I232" s="1">
        <f>SUBTOTAL(105,Table1[Плавание])</f>
        <v>1.7604166666666667E-2</v>
      </c>
      <c r="J232" s="1">
        <f>SUBTOTAL(105,Table1[T1])</f>
        <v>1.8657407407407407E-2</v>
      </c>
      <c r="K232" s="1">
        <f>SUBTOTAL(105,Table1[16 км])</f>
        <v>1.6631944444444446E-2</v>
      </c>
      <c r="L232" s="1">
        <f>SUBTOTAL(105,Table1[16 км_])</f>
        <v>3.5567129629629629E-2</v>
      </c>
      <c r="M232" s="1">
        <f>SUBTOTAL(105,Table1[18,5 км])</f>
        <v>1.9050925925925926E-2</v>
      </c>
      <c r="N232" s="1">
        <f>SUBTOTAL(105,Table1[18,5 км_])</f>
        <v>3.7916666666666668E-2</v>
      </c>
      <c r="O232" s="1">
        <f>SUBTOTAL(105,Table1[22,7 км])</f>
        <v>2.3379629629629629E-2</v>
      </c>
      <c r="P232" s="1">
        <f>SUBTOTAL(105,Table1[22,7 км_])</f>
        <v>4.2037037037037039E-2</v>
      </c>
      <c r="Q232" s="1">
        <f>SUBTOTAL(105,Table1[38,7 км])</f>
        <v>3.9930555555555559E-2</v>
      </c>
      <c r="R232" s="1">
        <f>SUBTOTAL(105,Table1[38,7 км_])</f>
        <v>5.8587962962962967E-2</v>
      </c>
      <c r="S232" s="1">
        <f>SUBTOTAL(105,Table1[41,2 км])</f>
        <v>4.2291666666666665E-2</v>
      </c>
      <c r="T232" s="1">
        <f>SUBTOTAL(105,Table1[41,2 км_])</f>
        <v>6.0949074074074072E-2</v>
      </c>
      <c r="U232" s="1">
        <f>SUBTOTAL(105,Table1[45,4 км])</f>
        <v>4.6504629629629625E-2</v>
      </c>
      <c r="V232" s="1">
        <f>SUBTOTAL(105,Table1[45,4 км_])</f>
        <v>6.5162037037037032E-2</v>
      </c>
      <c r="W232" s="1">
        <f>SUBTOTAL(105,Table1[48,2 км])</f>
        <v>4.9189814814814818E-2</v>
      </c>
      <c r="X232" s="1">
        <f>SUBTOTAL(105,Table1[48,2 км_])</f>
        <v>6.7847222222222225E-2</v>
      </c>
      <c r="Y232" s="1">
        <f>SUBTOTAL(105,Table1[52,2 км])</f>
        <v>5.3159722222222226E-2</v>
      </c>
      <c r="Z232" s="1">
        <f>SUBTOTAL(105,Table1[52,2 км_])</f>
        <v>7.1817129629629634E-2</v>
      </c>
      <c r="AA232" s="1">
        <f>SUBTOTAL(105,Table1[61,4 км])</f>
        <v>6.3113425925925934E-2</v>
      </c>
      <c r="AB232" s="1">
        <f>SUBTOTAL(105,Table1[61,4 км_])</f>
        <v>8.1770833333333348E-2</v>
      </c>
      <c r="AC232" s="1">
        <f>SUBTOTAL(105,Table1[63,9 км])</f>
        <v>6.5509259259259267E-2</v>
      </c>
      <c r="AD232" s="1">
        <f>SUBTOTAL(105,Table1[63,9 км_])</f>
        <v>8.4166666666666667E-2</v>
      </c>
      <c r="AE232" s="1">
        <f>SUBTOTAL(105,Table1[68,1 км])</f>
        <v>6.9930555555555551E-2</v>
      </c>
      <c r="AF232" s="1">
        <f>SUBTOTAL(105,Table1[68,1 км_])</f>
        <v>8.8587962962962952E-2</v>
      </c>
      <c r="AG232" s="1">
        <f>SUBTOTAL(105,Table1[70,9 км])</f>
        <v>7.2812500000000002E-2</v>
      </c>
      <c r="AH232" s="1">
        <f>SUBTOTAL(105,Table1[70,9 км_])</f>
        <v>9.1469907407407403E-2</v>
      </c>
      <c r="AI232" s="1">
        <f>SUBTOTAL(105,Table1[74,9 км])</f>
        <v>7.7048611111111109E-2</v>
      </c>
      <c r="AJ232" s="1">
        <f>SUBTOTAL(105,Table1[74,9 км_])</f>
        <v>9.570601851851851E-2</v>
      </c>
      <c r="AK232" s="1">
        <f>SUBTOTAL(105,Table1[84,1 км])</f>
        <v>8.7662037037037024E-2</v>
      </c>
      <c r="AL232" s="1">
        <f>SUBTOTAL(105,Table1[84,1 км_])</f>
        <v>0.10631944444444444</v>
      </c>
      <c r="AM232" s="1">
        <f>SUBTOTAL(105,Table1[86,6 км])</f>
        <v>8.998842592592593E-2</v>
      </c>
      <c r="AN232" s="1">
        <f>SUBTOTAL(105,Table1[86,6 км_])</f>
        <v>0.10864583333333333</v>
      </c>
      <c r="AO232" s="1">
        <f>SUBTOTAL(105,Table1[90 км])</f>
        <v>9.2696759259259257E-2</v>
      </c>
      <c r="AP232" s="1">
        <f>SUBTOTAL(105,Table1[90 км_])</f>
        <v>0.11135416666666667</v>
      </c>
      <c r="AQ232" s="1">
        <f>SUBTOTAL(105,Table1[Велогонка])</f>
        <v>0.11135416666666666</v>
      </c>
      <c r="AR232" s="1">
        <f>SUBTOTAL(105,Table1[T2])</f>
        <v>0.1125462962962963</v>
      </c>
      <c r="AS232" s="1">
        <f>SUBTOTAL(105,Table1[1 км])</f>
        <v>3.1597222222222222E-3</v>
      </c>
      <c r="AT232" s="1">
        <f>SUBTOTAL(105,Table1[1 км_])</f>
        <v>0.11585648148148148</v>
      </c>
      <c r="AU232" s="1">
        <f>SUBTOTAL(105,Table1[3,5 км])</f>
        <v>1.03125E-2</v>
      </c>
      <c r="AV232" s="1">
        <f>SUBTOTAL(105,Table1[3,5 км_])</f>
        <v>0.12347222222222222</v>
      </c>
      <c r="AW232" s="1">
        <f>SUBTOTAL(105,Table1[6 км])</f>
        <v>1.6122685185185184E-2</v>
      </c>
      <c r="AX232" s="1">
        <f>SUBTOTAL(105,Table1[6 км_])</f>
        <v>0.12871527777777778</v>
      </c>
      <c r="AY232" s="1">
        <f>SUBTOTAL(105,Table1[8,5 км])</f>
        <v>2.1759259259259259E-2</v>
      </c>
      <c r="AZ232" s="1">
        <f>SUBTOTAL(105,Table1[8,5 км_])</f>
        <v>0.13440972222222222</v>
      </c>
      <c r="BA232" s="1">
        <f>SUBTOTAL(105,Table1[10,5 км])</f>
        <v>2.5706018518518517E-2</v>
      </c>
      <c r="BB232" s="1">
        <f>SUBTOTAL(105,Table1[10,5 км_])</f>
        <v>0.13837962962962963</v>
      </c>
      <c r="BC232" s="1">
        <f>SUBTOTAL(105,Table1[11,5 км])</f>
        <v>2.9074074074074075E-2</v>
      </c>
      <c r="BD232" s="1">
        <f>SUBTOTAL(105,Table1[11,5 км_])</f>
        <v>0.14177083333333335</v>
      </c>
      <c r="BE232" s="1">
        <f>SUBTOTAL(105,Table1[14 км])</f>
        <v>3.6446759259259262E-2</v>
      </c>
      <c r="BF232" s="1">
        <f>SUBTOTAL(105,Table1[14 км_])</f>
        <v>0.14947916666666666</v>
      </c>
      <c r="BG232" s="1">
        <f>SUBTOTAL(105,Table1[16,5 км])</f>
        <v>4.1724537037037039E-2</v>
      </c>
      <c r="BH232" s="1">
        <f>SUBTOTAL(105,Table1[16,5 км_])</f>
        <v>0.155</v>
      </c>
      <c r="BI232" s="1">
        <f>SUBTOTAL(105,Table1[19 км])</f>
        <v>4.7303240740740743E-2</v>
      </c>
      <c r="BJ232" s="1">
        <f>SUBTOTAL(105,Table1[19 км_])</f>
        <v>0.16099537037037037</v>
      </c>
      <c r="BK232" s="1">
        <f>SUBTOTAL(105,Table1[Финиш])</f>
        <v>5.1168981481481489E-2</v>
      </c>
      <c r="BL232" s="1">
        <f>SUBTOTAL(105,Table1[21,1 км_])</f>
        <v>0.16533564814814816</v>
      </c>
      <c r="BM232" s="1">
        <f>SUBTOTAL(105,Table1[Результат])</f>
        <v>0.16533564814814813</v>
      </c>
      <c r="BN232">
        <f>SUBTOTAL(103,Table1[Старт])</f>
        <v>230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2023-08-03T13:51:30Z</dcterms:created>
  <dcterms:modified xsi:type="dcterms:W3CDTF">2023-08-04T09:22:30Z</dcterms:modified>
</cp:coreProperties>
</file>