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ik.v.kharitonov/Downloads/"/>
    </mc:Choice>
  </mc:AlternateContent>
  <xr:revisionPtr revIDLastSave="0" documentId="13_ncr:1_{0BA42AAC-D6F6-C046-A8F6-558010C56130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Протоко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5" i="1" l="1"/>
  <c r="R125" i="1"/>
  <c r="P125" i="1"/>
  <c r="O125" i="1"/>
  <c r="K125" i="1"/>
  <c r="J125" i="1"/>
  <c r="F125" i="1"/>
  <c r="E125" i="1"/>
  <c r="S124" i="1"/>
  <c r="R124" i="1"/>
  <c r="P124" i="1"/>
  <c r="O124" i="1"/>
  <c r="K124" i="1"/>
  <c r="J124" i="1"/>
  <c r="F124" i="1"/>
  <c r="E124" i="1"/>
  <c r="S123" i="1"/>
  <c r="R123" i="1"/>
  <c r="P123" i="1"/>
  <c r="O123" i="1"/>
  <c r="K123" i="1"/>
  <c r="J123" i="1"/>
  <c r="F123" i="1"/>
  <c r="E123" i="1"/>
  <c r="S122" i="1"/>
  <c r="R122" i="1"/>
  <c r="P122" i="1"/>
  <c r="O122" i="1"/>
  <c r="K122" i="1"/>
  <c r="J122" i="1"/>
  <c r="F122" i="1"/>
  <c r="E122" i="1"/>
  <c r="S121" i="1"/>
  <c r="R121" i="1"/>
  <c r="P121" i="1"/>
  <c r="O121" i="1"/>
  <c r="K121" i="1"/>
  <c r="J121" i="1"/>
  <c r="F121" i="1"/>
  <c r="E121" i="1"/>
  <c r="S120" i="1"/>
  <c r="R120" i="1"/>
  <c r="P120" i="1"/>
  <c r="O120" i="1"/>
  <c r="K120" i="1"/>
  <c r="J120" i="1"/>
  <c r="F120" i="1"/>
  <c r="E120" i="1"/>
  <c r="S119" i="1"/>
  <c r="R119" i="1"/>
  <c r="P119" i="1"/>
  <c r="O119" i="1"/>
  <c r="K119" i="1"/>
  <c r="J119" i="1"/>
  <c r="F119" i="1"/>
  <c r="E119" i="1"/>
  <c r="S118" i="1"/>
  <c r="R118" i="1"/>
  <c r="P118" i="1"/>
  <c r="O118" i="1"/>
  <c r="K118" i="1"/>
  <c r="J118" i="1"/>
  <c r="F118" i="1"/>
  <c r="E118" i="1"/>
  <c r="S117" i="1"/>
  <c r="R117" i="1"/>
  <c r="P117" i="1"/>
  <c r="O117" i="1"/>
  <c r="K117" i="1"/>
  <c r="J117" i="1"/>
  <c r="F117" i="1"/>
  <c r="E117" i="1"/>
  <c r="S116" i="1"/>
  <c r="R116" i="1"/>
  <c r="P116" i="1"/>
  <c r="O116" i="1"/>
  <c r="K116" i="1"/>
  <c r="J116" i="1"/>
  <c r="F116" i="1"/>
  <c r="E116" i="1"/>
  <c r="S115" i="1"/>
  <c r="R115" i="1"/>
  <c r="P115" i="1"/>
  <c r="O115" i="1"/>
  <c r="K115" i="1"/>
  <c r="J115" i="1"/>
  <c r="F115" i="1"/>
  <c r="E115" i="1"/>
  <c r="S114" i="1"/>
  <c r="R114" i="1"/>
  <c r="P114" i="1"/>
  <c r="O114" i="1"/>
  <c r="K114" i="1"/>
  <c r="J114" i="1"/>
  <c r="F114" i="1"/>
  <c r="E114" i="1"/>
  <c r="S113" i="1"/>
  <c r="R113" i="1"/>
  <c r="P113" i="1"/>
  <c r="O113" i="1"/>
  <c r="K113" i="1"/>
  <c r="J113" i="1"/>
  <c r="F113" i="1"/>
  <c r="E113" i="1"/>
  <c r="S112" i="1"/>
  <c r="R112" i="1"/>
  <c r="P112" i="1"/>
  <c r="O112" i="1"/>
  <c r="K112" i="1"/>
  <c r="J112" i="1"/>
  <c r="F112" i="1"/>
  <c r="E112" i="1"/>
  <c r="S111" i="1"/>
  <c r="R111" i="1"/>
  <c r="P111" i="1"/>
  <c r="O111" i="1"/>
  <c r="K111" i="1"/>
  <c r="J111" i="1"/>
  <c r="F111" i="1"/>
  <c r="E111" i="1"/>
  <c r="S110" i="1"/>
  <c r="R110" i="1"/>
  <c r="P110" i="1"/>
  <c r="O110" i="1"/>
  <c r="K110" i="1"/>
  <c r="J110" i="1"/>
  <c r="F110" i="1"/>
  <c r="E110" i="1"/>
  <c r="S109" i="1"/>
  <c r="R109" i="1"/>
  <c r="P109" i="1"/>
  <c r="O109" i="1"/>
  <c r="K109" i="1"/>
  <c r="J109" i="1"/>
  <c r="F109" i="1"/>
  <c r="E109" i="1"/>
  <c r="S108" i="1"/>
  <c r="R108" i="1"/>
  <c r="P108" i="1"/>
  <c r="O108" i="1"/>
  <c r="K108" i="1"/>
  <c r="J108" i="1"/>
  <c r="F108" i="1"/>
  <c r="E108" i="1"/>
  <c r="S107" i="1"/>
  <c r="R107" i="1"/>
  <c r="P107" i="1"/>
  <c r="O107" i="1"/>
  <c r="K107" i="1"/>
  <c r="J107" i="1"/>
  <c r="F107" i="1"/>
  <c r="E107" i="1"/>
  <c r="S106" i="1"/>
  <c r="R106" i="1"/>
  <c r="P106" i="1"/>
  <c r="O106" i="1"/>
  <c r="K106" i="1"/>
  <c r="J106" i="1"/>
  <c r="F106" i="1"/>
  <c r="E106" i="1"/>
  <c r="S105" i="1"/>
  <c r="R105" i="1"/>
  <c r="P105" i="1"/>
  <c r="O105" i="1"/>
  <c r="K105" i="1"/>
  <c r="J105" i="1"/>
  <c r="F105" i="1"/>
  <c r="E105" i="1"/>
  <c r="S104" i="1"/>
  <c r="R104" i="1"/>
  <c r="P104" i="1"/>
  <c r="O104" i="1"/>
  <c r="K104" i="1"/>
  <c r="J104" i="1"/>
  <c r="F104" i="1"/>
  <c r="E104" i="1"/>
  <c r="S103" i="1"/>
  <c r="R103" i="1"/>
  <c r="P103" i="1"/>
  <c r="O103" i="1"/>
  <c r="K103" i="1"/>
  <c r="J103" i="1"/>
  <c r="F103" i="1"/>
  <c r="E103" i="1"/>
  <c r="S102" i="1"/>
  <c r="R102" i="1"/>
  <c r="P102" i="1"/>
  <c r="O102" i="1"/>
  <c r="K102" i="1"/>
  <c r="J102" i="1"/>
  <c r="F102" i="1"/>
  <c r="E102" i="1"/>
  <c r="S101" i="1"/>
  <c r="R101" i="1"/>
  <c r="P101" i="1"/>
  <c r="O101" i="1"/>
  <c r="K101" i="1"/>
  <c r="J101" i="1"/>
  <c r="F101" i="1"/>
  <c r="E101" i="1"/>
  <c r="S100" i="1"/>
  <c r="R100" i="1"/>
  <c r="P100" i="1"/>
  <c r="O100" i="1"/>
  <c r="K100" i="1"/>
  <c r="J100" i="1"/>
  <c r="F100" i="1"/>
  <c r="E100" i="1"/>
  <c r="S99" i="1"/>
  <c r="R99" i="1"/>
  <c r="P99" i="1"/>
  <c r="O99" i="1"/>
  <c r="K99" i="1"/>
  <c r="J99" i="1"/>
  <c r="F99" i="1"/>
  <c r="E99" i="1"/>
  <c r="S98" i="1"/>
  <c r="R98" i="1"/>
  <c r="P98" i="1"/>
  <c r="O98" i="1"/>
  <c r="K98" i="1"/>
  <c r="J98" i="1"/>
  <c r="F98" i="1"/>
  <c r="E98" i="1"/>
  <c r="S97" i="1"/>
  <c r="R97" i="1"/>
  <c r="P97" i="1"/>
  <c r="O97" i="1"/>
  <c r="K97" i="1"/>
  <c r="J97" i="1"/>
  <c r="F97" i="1"/>
  <c r="E97" i="1"/>
  <c r="S96" i="1"/>
  <c r="R96" i="1"/>
  <c r="P96" i="1"/>
  <c r="O96" i="1"/>
  <c r="K96" i="1"/>
  <c r="J96" i="1"/>
  <c r="F96" i="1"/>
  <c r="E96" i="1"/>
  <c r="S95" i="1"/>
  <c r="R95" i="1"/>
  <c r="P95" i="1"/>
  <c r="O95" i="1"/>
  <c r="K95" i="1"/>
  <c r="J95" i="1"/>
  <c r="F95" i="1"/>
  <c r="E95" i="1"/>
  <c r="S94" i="1"/>
  <c r="R94" i="1"/>
  <c r="P94" i="1"/>
  <c r="O94" i="1"/>
  <c r="K94" i="1"/>
  <c r="J94" i="1"/>
  <c r="F94" i="1"/>
  <c r="E94" i="1"/>
  <c r="S93" i="1"/>
  <c r="R93" i="1"/>
  <c r="P93" i="1"/>
  <c r="O93" i="1"/>
  <c r="K93" i="1"/>
  <c r="J93" i="1"/>
  <c r="F93" i="1"/>
  <c r="E93" i="1"/>
  <c r="S92" i="1"/>
  <c r="R92" i="1"/>
  <c r="P92" i="1"/>
  <c r="O92" i="1"/>
  <c r="K92" i="1"/>
  <c r="J92" i="1"/>
  <c r="F92" i="1"/>
  <c r="E92" i="1"/>
  <c r="S91" i="1"/>
  <c r="R91" i="1"/>
  <c r="P91" i="1"/>
  <c r="O91" i="1"/>
  <c r="K91" i="1"/>
  <c r="J91" i="1"/>
  <c r="F91" i="1"/>
  <c r="E91" i="1"/>
  <c r="S90" i="1"/>
  <c r="R90" i="1"/>
  <c r="P90" i="1"/>
  <c r="O90" i="1"/>
  <c r="K90" i="1"/>
  <c r="J90" i="1"/>
  <c r="F90" i="1"/>
  <c r="E90" i="1"/>
  <c r="S89" i="1"/>
  <c r="R89" i="1"/>
  <c r="P89" i="1"/>
  <c r="O89" i="1"/>
  <c r="K89" i="1"/>
  <c r="J89" i="1"/>
  <c r="F89" i="1"/>
  <c r="E89" i="1"/>
  <c r="S88" i="1"/>
  <c r="R88" i="1"/>
  <c r="P88" i="1"/>
  <c r="O88" i="1"/>
  <c r="K88" i="1"/>
  <c r="J88" i="1"/>
  <c r="F88" i="1"/>
  <c r="E88" i="1"/>
  <c r="S87" i="1"/>
  <c r="R87" i="1"/>
  <c r="P87" i="1"/>
  <c r="O87" i="1"/>
  <c r="K87" i="1"/>
  <c r="J87" i="1"/>
  <c r="F87" i="1"/>
  <c r="E87" i="1"/>
  <c r="S86" i="1"/>
  <c r="R86" i="1"/>
  <c r="P86" i="1"/>
  <c r="O86" i="1"/>
  <c r="K86" i="1"/>
  <c r="J86" i="1"/>
  <c r="F86" i="1"/>
  <c r="E86" i="1"/>
  <c r="S85" i="1"/>
  <c r="R85" i="1"/>
  <c r="P85" i="1"/>
  <c r="O85" i="1"/>
  <c r="K85" i="1"/>
  <c r="J85" i="1"/>
  <c r="F85" i="1"/>
  <c r="E85" i="1"/>
  <c r="S84" i="1"/>
  <c r="R84" i="1"/>
  <c r="P84" i="1"/>
  <c r="O84" i="1"/>
  <c r="K84" i="1"/>
  <c r="J84" i="1"/>
  <c r="F84" i="1"/>
  <c r="E84" i="1"/>
  <c r="S83" i="1"/>
  <c r="R83" i="1"/>
  <c r="P83" i="1"/>
  <c r="O83" i="1"/>
  <c r="K83" i="1"/>
  <c r="J83" i="1"/>
  <c r="F83" i="1"/>
  <c r="E83" i="1"/>
  <c r="S82" i="1"/>
  <c r="R82" i="1"/>
  <c r="P82" i="1"/>
  <c r="O82" i="1"/>
  <c r="K82" i="1"/>
  <c r="J82" i="1"/>
  <c r="F82" i="1"/>
  <c r="E82" i="1"/>
  <c r="S81" i="1"/>
  <c r="R81" i="1"/>
  <c r="P81" i="1"/>
  <c r="O81" i="1"/>
  <c r="K81" i="1"/>
  <c r="J81" i="1"/>
  <c r="F81" i="1"/>
  <c r="E81" i="1"/>
  <c r="S80" i="1"/>
  <c r="R80" i="1"/>
  <c r="P80" i="1"/>
  <c r="O80" i="1"/>
  <c r="K80" i="1"/>
  <c r="J80" i="1"/>
  <c r="F80" i="1"/>
  <c r="E80" i="1"/>
  <c r="S79" i="1"/>
  <c r="R79" i="1"/>
  <c r="P79" i="1"/>
  <c r="O79" i="1"/>
  <c r="K79" i="1"/>
  <c r="J79" i="1"/>
  <c r="F79" i="1"/>
  <c r="E79" i="1"/>
  <c r="S78" i="1"/>
  <c r="R78" i="1"/>
  <c r="P78" i="1"/>
  <c r="O78" i="1"/>
  <c r="K78" i="1"/>
  <c r="J78" i="1"/>
  <c r="F78" i="1"/>
  <c r="E78" i="1"/>
  <c r="S77" i="1"/>
  <c r="R77" i="1"/>
  <c r="P77" i="1"/>
  <c r="O77" i="1"/>
  <c r="K77" i="1"/>
  <c r="J77" i="1"/>
  <c r="F77" i="1"/>
  <c r="E77" i="1"/>
  <c r="S76" i="1"/>
  <c r="R76" i="1"/>
  <c r="P76" i="1"/>
  <c r="O76" i="1"/>
  <c r="K76" i="1"/>
  <c r="J76" i="1"/>
  <c r="F76" i="1"/>
  <c r="E76" i="1"/>
  <c r="S75" i="1"/>
  <c r="R75" i="1"/>
  <c r="P75" i="1"/>
  <c r="O75" i="1"/>
  <c r="K75" i="1"/>
  <c r="J75" i="1"/>
  <c r="F75" i="1"/>
  <c r="E75" i="1"/>
  <c r="S74" i="1"/>
  <c r="R74" i="1"/>
  <c r="P74" i="1"/>
  <c r="O74" i="1"/>
  <c r="K74" i="1"/>
  <c r="J74" i="1"/>
  <c r="F74" i="1"/>
  <c r="E74" i="1"/>
  <c r="S73" i="1"/>
  <c r="R73" i="1"/>
  <c r="P73" i="1"/>
  <c r="O73" i="1"/>
  <c r="K73" i="1"/>
  <c r="J73" i="1"/>
  <c r="F73" i="1"/>
  <c r="E73" i="1"/>
  <c r="S72" i="1"/>
  <c r="R72" i="1"/>
  <c r="P72" i="1"/>
  <c r="O72" i="1"/>
  <c r="K72" i="1"/>
  <c r="J72" i="1"/>
  <c r="F72" i="1"/>
  <c r="E72" i="1"/>
  <c r="S71" i="1"/>
  <c r="R71" i="1"/>
  <c r="P71" i="1"/>
  <c r="O71" i="1"/>
  <c r="K71" i="1"/>
  <c r="J71" i="1"/>
  <c r="F71" i="1"/>
  <c r="E71" i="1"/>
  <c r="S70" i="1"/>
  <c r="R70" i="1"/>
  <c r="P70" i="1"/>
  <c r="O70" i="1"/>
  <c r="K70" i="1"/>
  <c r="J70" i="1"/>
  <c r="F70" i="1"/>
  <c r="E70" i="1"/>
  <c r="S69" i="1"/>
  <c r="R69" i="1"/>
  <c r="P69" i="1"/>
  <c r="O69" i="1"/>
  <c r="K69" i="1"/>
  <c r="J69" i="1"/>
  <c r="F69" i="1"/>
  <c r="E69" i="1"/>
  <c r="S68" i="1"/>
  <c r="R68" i="1"/>
  <c r="P68" i="1"/>
  <c r="O68" i="1"/>
  <c r="K68" i="1"/>
  <c r="J68" i="1"/>
  <c r="F68" i="1"/>
  <c r="E68" i="1"/>
  <c r="S67" i="1"/>
  <c r="R67" i="1"/>
  <c r="P67" i="1"/>
  <c r="O67" i="1"/>
  <c r="K67" i="1"/>
  <c r="J67" i="1"/>
  <c r="F67" i="1"/>
  <c r="E67" i="1"/>
  <c r="S66" i="1"/>
  <c r="R66" i="1"/>
  <c r="P66" i="1"/>
  <c r="O66" i="1"/>
  <c r="K66" i="1"/>
  <c r="J66" i="1"/>
  <c r="F66" i="1"/>
  <c r="E66" i="1"/>
  <c r="S65" i="1"/>
  <c r="R65" i="1"/>
  <c r="P65" i="1"/>
  <c r="O65" i="1"/>
  <c r="K65" i="1"/>
  <c r="J65" i="1"/>
  <c r="F65" i="1"/>
  <c r="E65" i="1"/>
  <c r="S64" i="1"/>
  <c r="R64" i="1"/>
  <c r="P64" i="1"/>
  <c r="O64" i="1"/>
  <c r="K64" i="1"/>
  <c r="J64" i="1"/>
  <c r="F64" i="1"/>
  <c r="E64" i="1"/>
  <c r="S63" i="1"/>
  <c r="R63" i="1"/>
  <c r="P63" i="1"/>
  <c r="O63" i="1"/>
  <c r="K63" i="1"/>
  <c r="J63" i="1"/>
  <c r="F63" i="1"/>
  <c r="E63" i="1"/>
  <c r="S62" i="1"/>
  <c r="R62" i="1"/>
  <c r="P62" i="1"/>
  <c r="O62" i="1"/>
  <c r="K62" i="1"/>
  <c r="J62" i="1"/>
  <c r="F62" i="1"/>
  <c r="E62" i="1"/>
  <c r="S61" i="1"/>
  <c r="R61" i="1"/>
  <c r="P61" i="1"/>
  <c r="O61" i="1"/>
  <c r="K61" i="1"/>
  <c r="J61" i="1"/>
  <c r="F61" i="1"/>
  <c r="E61" i="1"/>
  <c r="S60" i="1"/>
  <c r="R60" i="1"/>
  <c r="P60" i="1"/>
  <c r="O60" i="1"/>
  <c r="K60" i="1"/>
  <c r="J60" i="1"/>
  <c r="F60" i="1"/>
  <c r="E60" i="1"/>
  <c r="S59" i="1"/>
  <c r="R59" i="1"/>
  <c r="P59" i="1"/>
  <c r="O59" i="1"/>
  <c r="K59" i="1"/>
  <c r="J59" i="1"/>
  <c r="F59" i="1"/>
  <c r="E59" i="1"/>
  <c r="S58" i="1"/>
  <c r="R58" i="1"/>
  <c r="P58" i="1"/>
  <c r="O58" i="1"/>
  <c r="K58" i="1"/>
  <c r="J58" i="1"/>
  <c r="F58" i="1"/>
  <c r="E58" i="1"/>
  <c r="S57" i="1"/>
  <c r="R57" i="1"/>
  <c r="P57" i="1"/>
  <c r="O57" i="1"/>
  <c r="K57" i="1"/>
  <c r="J57" i="1"/>
  <c r="F57" i="1"/>
  <c r="E57" i="1"/>
  <c r="S56" i="1"/>
  <c r="R56" i="1"/>
  <c r="P56" i="1"/>
  <c r="O56" i="1"/>
  <c r="K56" i="1"/>
  <c r="J56" i="1"/>
  <c r="F56" i="1"/>
  <c r="E56" i="1"/>
  <c r="S55" i="1"/>
  <c r="R55" i="1"/>
  <c r="P55" i="1"/>
  <c r="O55" i="1"/>
  <c r="K55" i="1"/>
  <c r="J55" i="1"/>
  <c r="F55" i="1"/>
  <c r="E55" i="1"/>
  <c r="S54" i="1"/>
  <c r="R54" i="1"/>
  <c r="P54" i="1"/>
  <c r="O54" i="1"/>
  <c r="K54" i="1"/>
  <c r="J54" i="1"/>
  <c r="F54" i="1"/>
  <c r="E54" i="1"/>
  <c r="S53" i="1"/>
  <c r="R53" i="1"/>
  <c r="P53" i="1"/>
  <c r="O53" i="1"/>
  <c r="K53" i="1"/>
  <c r="J53" i="1"/>
  <c r="F53" i="1"/>
  <c r="E53" i="1"/>
  <c r="S52" i="1"/>
  <c r="R52" i="1"/>
  <c r="P52" i="1"/>
  <c r="O52" i="1"/>
  <c r="K52" i="1"/>
  <c r="J52" i="1"/>
  <c r="F52" i="1"/>
  <c r="E52" i="1"/>
  <c r="S51" i="1"/>
  <c r="R51" i="1"/>
  <c r="P51" i="1"/>
  <c r="O51" i="1"/>
  <c r="K51" i="1"/>
  <c r="J51" i="1"/>
  <c r="F51" i="1"/>
  <c r="E51" i="1"/>
  <c r="S50" i="1"/>
  <c r="R50" i="1"/>
  <c r="P50" i="1"/>
  <c r="O50" i="1"/>
  <c r="K50" i="1"/>
  <c r="J50" i="1"/>
  <c r="F50" i="1"/>
  <c r="E50" i="1"/>
  <c r="S49" i="1"/>
  <c r="R49" i="1"/>
  <c r="P49" i="1"/>
  <c r="O49" i="1"/>
  <c r="K49" i="1"/>
  <c r="J49" i="1"/>
  <c r="F49" i="1"/>
  <c r="E49" i="1"/>
  <c r="S48" i="1"/>
  <c r="R48" i="1"/>
  <c r="P48" i="1"/>
  <c r="O48" i="1"/>
  <c r="K48" i="1"/>
  <c r="J48" i="1"/>
  <c r="F48" i="1"/>
  <c r="E48" i="1"/>
  <c r="S47" i="1"/>
  <c r="R47" i="1"/>
  <c r="P47" i="1"/>
  <c r="O47" i="1"/>
  <c r="K47" i="1"/>
  <c r="J47" i="1"/>
  <c r="F47" i="1"/>
  <c r="E47" i="1"/>
  <c r="S46" i="1"/>
  <c r="R46" i="1"/>
  <c r="P46" i="1"/>
  <c r="O46" i="1"/>
  <c r="K46" i="1"/>
  <c r="J46" i="1"/>
  <c r="F46" i="1"/>
  <c r="E46" i="1"/>
  <c r="S45" i="1"/>
  <c r="R45" i="1"/>
  <c r="P45" i="1"/>
  <c r="O45" i="1"/>
  <c r="K45" i="1"/>
  <c r="J45" i="1"/>
  <c r="F45" i="1"/>
  <c r="E45" i="1"/>
  <c r="S44" i="1"/>
  <c r="R44" i="1"/>
  <c r="P44" i="1"/>
  <c r="O44" i="1"/>
  <c r="K44" i="1"/>
  <c r="J44" i="1"/>
  <c r="F44" i="1"/>
  <c r="E44" i="1"/>
  <c r="S43" i="1"/>
  <c r="R43" i="1"/>
  <c r="P43" i="1"/>
  <c r="O43" i="1"/>
  <c r="K43" i="1"/>
  <c r="J43" i="1"/>
  <c r="F43" i="1"/>
  <c r="E43" i="1"/>
  <c r="S42" i="1"/>
  <c r="R42" i="1"/>
  <c r="P42" i="1"/>
  <c r="O42" i="1"/>
  <c r="K42" i="1"/>
  <c r="J42" i="1"/>
  <c r="F42" i="1"/>
  <c r="E42" i="1"/>
  <c r="S41" i="1"/>
  <c r="R41" i="1"/>
  <c r="P41" i="1"/>
  <c r="O41" i="1"/>
  <c r="K41" i="1"/>
  <c r="J41" i="1"/>
  <c r="F41" i="1"/>
  <c r="E41" i="1"/>
  <c r="S40" i="1"/>
  <c r="R40" i="1"/>
  <c r="P40" i="1"/>
  <c r="O40" i="1"/>
  <c r="K40" i="1"/>
  <c r="J40" i="1"/>
  <c r="F40" i="1"/>
  <c r="E40" i="1"/>
  <c r="S39" i="1"/>
  <c r="R39" i="1"/>
  <c r="P39" i="1"/>
  <c r="O39" i="1"/>
  <c r="K39" i="1"/>
  <c r="J39" i="1"/>
  <c r="F39" i="1"/>
  <c r="E39" i="1"/>
  <c r="S38" i="1"/>
  <c r="R38" i="1"/>
  <c r="P38" i="1"/>
  <c r="O38" i="1"/>
  <c r="K38" i="1"/>
  <c r="J38" i="1"/>
  <c r="F38" i="1"/>
  <c r="E38" i="1"/>
  <c r="S37" i="1"/>
  <c r="R37" i="1"/>
  <c r="P37" i="1"/>
  <c r="O37" i="1"/>
  <c r="K37" i="1"/>
  <c r="J37" i="1"/>
  <c r="F37" i="1"/>
  <c r="E37" i="1"/>
  <c r="S36" i="1"/>
  <c r="R36" i="1"/>
  <c r="P36" i="1"/>
  <c r="O36" i="1"/>
  <c r="K36" i="1"/>
  <c r="J36" i="1"/>
  <c r="F36" i="1"/>
  <c r="E36" i="1"/>
  <c r="S35" i="1"/>
  <c r="R35" i="1"/>
  <c r="P35" i="1"/>
  <c r="O35" i="1"/>
  <c r="K35" i="1"/>
  <c r="J35" i="1"/>
  <c r="F35" i="1"/>
  <c r="E35" i="1"/>
  <c r="S34" i="1"/>
  <c r="R34" i="1"/>
  <c r="P34" i="1"/>
  <c r="O34" i="1"/>
  <c r="K34" i="1"/>
  <c r="J34" i="1"/>
  <c r="F34" i="1"/>
  <c r="E34" i="1"/>
  <c r="S33" i="1"/>
  <c r="R33" i="1"/>
  <c r="P33" i="1"/>
  <c r="O33" i="1"/>
  <c r="K33" i="1"/>
  <c r="J33" i="1"/>
  <c r="F33" i="1"/>
  <c r="E33" i="1"/>
  <c r="S32" i="1"/>
  <c r="R32" i="1"/>
  <c r="P32" i="1"/>
  <c r="O32" i="1"/>
  <c r="K32" i="1"/>
  <c r="J32" i="1"/>
  <c r="F32" i="1"/>
  <c r="E32" i="1"/>
  <c r="S31" i="1"/>
  <c r="R31" i="1"/>
  <c r="P31" i="1"/>
  <c r="O31" i="1"/>
  <c r="K31" i="1"/>
  <c r="J31" i="1"/>
  <c r="F31" i="1"/>
  <c r="E31" i="1"/>
  <c r="S30" i="1"/>
  <c r="R30" i="1"/>
  <c r="P30" i="1"/>
  <c r="O30" i="1"/>
  <c r="K30" i="1"/>
  <c r="J30" i="1"/>
  <c r="F30" i="1"/>
  <c r="E30" i="1"/>
  <c r="S29" i="1"/>
  <c r="R29" i="1"/>
  <c r="P29" i="1"/>
  <c r="O29" i="1"/>
  <c r="K29" i="1"/>
  <c r="J29" i="1"/>
  <c r="F29" i="1"/>
  <c r="E29" i="1"/>
  <c r="S28" i="1"/>
  <c r="R28" i="1"/>
  <c r="P28" i="1"/>
  <c r="O28" i="1"/>
  <c r="K28" i="1"/>
  <c r="J28" i="1"/>
  <c r="F28" i="1"/>
  <c r="E28" i="1"/>
  <c r="S27" i="1"/>
  <c r="R27" i="1"/>
  <c r="P27" i="1"/>
  <c r="O27" i="1"/>
  <c r="K27" i="1"/>
  <c r="J27" i="1"/>
  <c r="F27" i="1"/>
  <c r="E27" i="1"/>
  <c r="S26" i="1"/>
  <c r="R26" i="1"/>
  <c r="P26" i="1"/>
  <c r="O26" i="1"/>
  <c r="K26" i="1"/>
  <c r="J26" i="1"/>
  <c r="F26" i="1"/>
  <c r="E26" i="1"/>
  <c r="S25" i="1"/>
  <c r="R25" i="1"/>
  <c r="P25" i="1"/>
  <c r="O25" i="1"/>
  <c r="K25" i="1"/>
  <c r="J25" i="1"/>
  <c r="F25" i="1"/>
  <c r="E25" i="1"/>
  <c r="S24" i="1"/>
  <c r="R24" i="1"/>
  <c r="P24" i="1"/>
  <c r="O24" i="1"/>
  <c r="K24" i="1"/>
  <c r="J24" i="1"/>
  <c r="F24" i="1"/>
  <c r="E24" i="1"/>
  <c r="S23" i="1"/>
  <c r="R23" i="1"/>
  <c r="P23" i="1"/>
  <c r="O23" i="1"/>
  <c r="K23" i="1"/>
  <c r="J23" i="1"/>
  <c r="F23" i="1"/>
  <c r="E23" i="1"/>
  <c r="S22" i="1"/>
  <c r="R22" i="1"/>
  <c r="P22" i="1"/>
  <c r="O22" i="1"/>
  <c r="K22" i="1"/>
  <c r="J22" i="1"/>
  <c r="F22" i="1"/>
  <c r="E22" i="1"/>
  <c r="S21" i="1"/>
  <c r="R21" i="1"/>
  <c r="P21" i="1"/>
  <c r="O21" i="1"/>
  <c r="K21" i="1"/>
  <c r="J21" i="1"/>
  <c r="F21" i="1"/>
  <c r="E21" i="1"/>
  <c r="S20" i="1"/>
  <c r="R20" i="1"/>
  <c r="P20" i="1"/>
  <c r="O20" i="1"/>
  <c r="K20" i="1"/>
  <c r="J20" i="1"/>
  <c r="F20" i="1"/>
  <c r="E20" i="1"/>
  <c r="S19" i="1"/>
  <c r="R19" i="1"/>
  <c r="P19" i="1"/>
  <c r="O19" i="1"/>
  <c r="K19" i="1"/>
  <c r="J19" i="1"/>
  <c r="F19" i="1"/>
  <c r="E19" i="1"/>
  <c r="S18" i="1"/>
  <c r="R18" i="1"/>
  <c r="P18" i="1"/>
  <c r="O18" i="1"/>
  <c r="K18" i="1"/>
  <c r="J18" i="1"/>
  <c r="F18" i="1"/>
  <c r="E18" i="1"/>
  <c r="S17" i="1"/>
  <c r="R17" i="1"/>
  <c r="P17" i="1"/>
  <c r="O17" i="1"/>
  <c r="K17" i="1"/>
  <c r="J17" i="1"/>
  <c r="F17" i="1"/>
  <c r="E17" i="1"/>
  <c r="S16" i="1"/>
  <c r="R16" i="1"/>
  <c r="P16" i="1"/>
  <c r="O16" i="1"/>
  <c r="K16" i="1"/>
  <c r="J16" i="1"/>
  <c r="F16" i="1"/>
  <c r="E16" i="1"/>
  <c r="S15" i="1"/>
  <c r="R15" i="1"/>
  <c r="P15" i="1"/>
  <c r="O15" i="1"/>
  <c r="K15" i="1"/>
  <c r="J15" i="1"/>
  <c r="F15" i="1"/>
  <c r="E15" i="1"/>
  <c r="S14" i="1"/>
  <c r="R14" i="1"/>
  <c r="P14" i="1"/>
  <c r="O14" i="1"/>
  <c r="K14" i="1"/>
  <c r="J14" i="1"/>
  <c r="F14" i="1"/>
  <c r="E14" i="1"/>
  <c r="S13" i="1"/>
  <c r="R13" i="1"/>
  <c r="P13" i="1"/>
  <c r="O13" i="1"/>
  <c r="K13" i="1"/>
  <c r="J13" i="1"/>
  <c r="F13" i="1"/>
  <c r="E13" i="1"/>
  <c r="S12" i="1"/>
  <c r="R12" i="1"/>
  <c r="P12" i="1"/>
  <c r="O12" i="1"/>
  <c r="K12" i="1"/>
  <c r="J12" i="1"/>
  <c r="F12" i="1"/>
  <c r="E12" i="1"/>
  <c r="S11" i="1"/>
  <c r="R11" i="1"/>
  <c r="P11" i="1"/>
  <c r="O11" i="1"/>
  <c r="K11" i="1"/>
  <c r="J11" i="1"/>
  <c r="F11" i="1"/>
  <c r="E11" i="1"/>
  <c r="S10" i="1"/>
  <c r="R10" i="1"/>
  <c r="P10" i="1"/>
  <c r="O10" i="1"/>
  <c r="K10" i="1"/>
  <c r="J10" i="1"/>
  <c r="F10" i="1"/>
  <c r="E10" i="1"/>
  <c r="S9" i="1"/>
  <c r="R9" i="1"/>
  <c r="P9" i="1"/>
  <c r="O9" i="1"/>
  <c r="K9" i="1"/>
  <c r="J9" i="1"/>
  <c r="F9" i="1"/>
  <c r="E9" i="1"/>
  <c r="S8" i="1"/>
  <c r="R8" i="1"/>
  <c r="P8" i="1"/>
  <c r="O8" i="1"/>
  <c r="K8" i="1"/>
  <c r="J8" i="1"/>
  <c r="F8" i="1"/>
  <c r="E8" i="1"/>
  <c r="S7" i="1"/>
  <c r="R7" i="1"/>
  <c r="P7" i="1"/>
  <c r="O7" i="1"/>
  <c r="K7" i="1"/>
  <c r="J7" i="1"/>
  <c r="F7" i="1"/>
  <c r="E7" i="1"/>
  <c r="S6" i="1"/>
  <c r="R6" i="1"/>
  <c r="P6" i="1"/>
  <c r="O6" i="1"/>
  <c r="K6" i="1"/>
  <c r="J6" i="1"/>
  <c r="F6" i="1"/>
  <c r="E6" i="1"/>
  <c r="S5" i="1"/>
  <c r="R5" i="1"/>
  <c r="P5" i="1"/>
  <c r="O5" i="1"/>
  <c r="K5" i="1"/>
  <c r="J5" i="1"/>
  <c r="F5" i="1"/>
  <c r="E5" i="1"/>
  <c r="S4" i="1"/>
  <c r="R4" i="1"/>
  <c r="P4" i="1"/>
  <c r="O4" i="1"/>
  <c r="K4" i="1"/>
  <c r="J4" i="1"/>
  <c r="F4" i="1"/>
  <c r="E4" i="1"/>
  <c r="S3" i="1"/>
  <c r="R3" i="1"/>
  <c r="P3" i="1"/>
  <c r="O3" i="1"/>
  <c r="K3" i="1"/>
  <c r="J3" i="1"/>
  <c r="F3" i="1"/>
  <c r="E3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W4" i="1"/>
  <c r="X4" i="1"/>
  <c r="W5" i="1"/>
  <c r="X5" i="1"/>
  <c r="W6" i="1"/>
  <c r="X6" i="1"/>
  <c r="W7" i="1"/>
  <c r="X7" i="1"/>
  <c r="W8" i="1"/>
  <c r="X8" i="1"/>
  <c r="W9" i="1"/>
  <c r="X9" i="1"/>
  <c r="W10" i="1"/>
  <c r="X10" i="1"/>
  <c r="W11" i="1"/>
  <c r="X11" i="1"/>
  <c r="W12" i="1"/>
  <c r="X12" i="1"/>
  <c r="W13" i="1"/>
  <c r="X13" i="1"/>
  <c r="W14" i="1"/>
  <c r="X14" i="1"/>
  <c r="W15" i="1"/>
  <c r="X15" i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V51" i="1"/>
  <c r="Y51" i="1" s="1"/>
  <c r="Z51" i="1" s="1"/>
  <c r="AA51" i="1" s="1"/>
  <c r="V52" i="1"/>
  <c r="Y52" i="1" s="1"/>
  <c r="V53" i="1"/>
  <c r="Y53" i="1" s="1"/>
  <c r="V54" i="1"/>
  <c r="Y54" i="1" s="1"/>
  <c r="V55" i="1"/>
  <c r="Y55" i="1" s="1"/>
  <c r="V56" i="1"/>
  <c r="Y56" i="1" s="1"/>
  <c r="V57" i="1"/>
  <c r="Y57" i="1" s="1"/>
  <c r="V58" i="1"/>
  <c r="Y58" i="1" s="1"/>
  <c r="V59" i="1"/>
  <c r="Y59" i="1" s="1"/>
  <c r="V60" i="1"/>
  <c r="Y60" i="1" s="1"/>
  <c r="V61" i="1"/>
  <c r="Y61" i="1" s="1"/>
  <c r="V62" i="1"/>
  <c r="Y62" i="1" s="1"/>
  <c r="V63" i="1"/>
  <c r="Y63" i="1" s="1"/>
  <c r="V64" i="1"/>
  <c r="Y64" i="1" s="1"/>
  <c r="V65" i="1"/>
  <c r="Y65" i="1" s="1"/>
  <c r="V66" i="1"/>
  <c r="Y66" i="1" s="1"/>
  <c r="V67" i="1"/>
  <c r="Y67" i="1" s="1"/>
  <c r="V68" i="1"/>
  <c r="Y68" i="1" s="1"/>
  <c r="V69" i="1"/>
  <c r="Y69" i="1" s="1"/>
  <c r="V70" i="1"/>
  <c r="Y70" i="1" s="1"/>
  <c r="V71" i="1"/>
  <c r="Y71" i="1" s="1"/>
  <c r="V72" i="1"/>
  <c r="Y72" i="1" s="1"/>
  <c r="V73" i="1"/>
  <c r="Y73" i="1" s="1"/>
  <c r="V74" i="1"/>
  <c r="Y74" i="1" s="1"/>
  <c r="V75" i="1"/>
  <c r="Y75" i="1" s="1"/>
  <c r="V76" i="1"/>
  <c r="Y76" i="1" s="1"/>
  <c r="V77" i="1"/>
  <c r="Y77" i="1" s="1"/>
  <c r="V78" i="1"/>
  <c r="Y78" i="1" s="1"/>
  <c r="V79" i="1"/>
  <c r="Y79" i="1" s="1"/>
  <c r="V80" i="1"/>
  <c r="Y80" i="1" s="1"/>
  <c r="V81" i="1"/>
  <c r="Y81" i="1" s="1"/>
  <c r="V82" i="1"/>
  <c r="Y82" i="1" s="1"/>
  <c r="V83" i="1"/>
  <c r="Y83" i="1" s="1"/>
  <c r="V84" i="1"/>
  <c r="Y84" i="1" s="1"/>
  <c r="V85" i="1"/>
  <c r="Y85" i="1" s="1"/>
  <c r="V86" i="1"/>
  <c r="Y86" i="1" s="1"/>
  <c r="V87" i="1"/>
  <c r="Y87" i="1" s="1"/>
  <c r="V88" i="1"/>
  <c r="Y88" i="1" s="1"/>
  <c r="V89" i="1"/>
  <c r="Y89" i="1" s="1"/>
  <c r="V90" i="1"/>
  <c r="Y90" i="1" s="1"/>
  <c r="V91" i="1"/>
  <c r="Y91" i="1" s="1"/>
  <c r="V92" i="1"/>
  <c r="Y92" i="1" s="1"/>
  <c r="V93" i="1"/>
  <c r="Y93" i="1" s="1"/>
  <c r="Z93" i="1" s="1"/>
  <c r="V94" i="1"/>
  <c r="Y94" i="1" s="1"/>
  <c r="V95" i="1"/>
  <c r="Y95" i="1" s="1"/>
  <c r="V96" i="1"/>
  <c r="Y96" i="1" s="1"/>
  <c r="V97" i="1"/>
  <c r="Y97" i="1" s="1"/>
  <c r="V98" i="1"/>
  <c r="Y98" i="1" s="1"/>
  <c r="V99" i="1"/>
  <c r="Y99" i="1" s="1"/>
  <c r="V100" i="1"/>
  <c r="Y100" i="1" s="1"/>
  <c r="V101" i="1"/>
  <c r="Y101" i="1" s="1"/>
  <c r="V102" i="1"/>
  <c r="Y102" i="1" s="1"/>
  <c r="V103" i="1"/>
  <c r="Y103" i="1" s="1"/>
  <c r="V104" i="1"/>
  <c r="Y104" i="1" s="1"/>
  <c r="V105" i="1"/>
  <c r="Y105" i="1" s="1"/>
  <c r="V106" i="1"/>
  <c r="Y106" i="1" s="1"/>
  <c r="V107" i="1"/>
  <c r="Y107" i="1" s="1"/>
  <c r="V108" i="1"/>
  <c r="Y108" i="1" s="1"/>
  <c r="V109" i="1"/>
  <c r="Y109" i="1" s="1"/>
  <c r="V110" i="1"/>
  <c r="Y110" i="1" s="1"/>
  <c r="V111" i="1"/>
  <c r="Y111" i="1" s="1"/>
  <c r="V112" i="1"/>
  <c r="Y112" i="1" s="1"/>
  <c r="V113" i="1"/>
  <c r="Y113" i="1" s="1"/>
  <c r="V114" i="1"/>
  <c r="Y114" i="1" s="1"/>
  <c r="V115" i="1"/>
  <c r="Y115" i="1" s="1"/>
  <c r="V116" i="1"/>
  <c r="Y116" i="1" s="1"/>
  <c r="V117" i="1"/>
  <c r="Y117" i="1" s="1"/>
  <c r="V118" i="1"/>
  <c r="Y118" i="1" s="1"/>
  <c r="V119" i="1"/>
  <c r="Y119" i="1" s="1"/>
  <c r="V120" i="1"/>
  <c r="Y120" i="1" s="1"/>
  <c r="V121" i="1"/>
  <c r="Y121" i="1" s="1"/>
  <c r="V122" i="1"/>
  <c r="Y122" i="1" s="1"/>
  <c r="V123" i="1"/>
  <c r="Y123" i="1" s="1"/>
  <c r="V124" i="1"/>
  <c r="Y124" i="1" s="1"/>
  <c r="V125" i="1"/>
  <c r="Y125" i="1" s="1"/>
  <c r="V5" i="1"/>
  <c r="Y5" i="1" s="1"/>
  <c r="V6" i="1"/>
  <c r="Y6" i="1" s="1"/>
  <c r="V7" i="1"/>
  <c r="Y7" i="1" s="1"/>
  <c r="V8" i="1"/>
  <c r="Y8" i="1" s="1"/>
  <c r="V9" i="1"/>
  <c r="Y9" i="1" s="1"/>
  <c r="V10" i="1"/>
  <c r="Y10" i="1" s="1"/>
  <c r="Z10" i="1" s="1"/>
  <c r="V11" i="1"/>
  <c r="Y11" i="1" s="1"/>
  <c r="V12" i="1"/>
  <c r="Y12" i="1" s="1"/>
  <c r="V13" i="1"/>
  <c r="Y13" i="1" s="1"/>
  <c r="V14" i="1"/>
  <c r="Y14" i="1" s="1"/>
  <c r="V15" i="1"/>
  <c r="Y15" i="1" s="1"/>
  <c r="V16" i="1"/>
  <c r="Y16" i="1" s="1"/>
  <c r="Z16" i="1" s="1"/>
  <c r="AA16" i="1" s="1"/>
  <c r="V17" i="1"/>
  <c r="Y17" i="1" s="1"/>
  <c r="V18" i="1"/>
  <c r="Y18" i="1" s="1"/>
  <c r="V19" i="1"/>
  <c r="Y19" i="1" s="1"/>
  <c r="V20" i="1"/>
  <c r="Y20" i="1" s="1"/>
  <c r="V21" i="1"/>
  <c r="Y21" i="1" s="1"/>
  <c r="V22" i="1"/>
  <c r="Y22" i="1" s="1"/>
  <c r="V23" i="1"/>
  <c r="Y23" i="1" s="1"/>
  <c r="V24" i="1"/>
  <c r="Y24" i="1" s="1"/>
  <c r="V25" i="1"/>
  <c r="Y25" i="1" s="1"/>
  <c r="V26" i="1"/>
  <c r="Y26" i="1" s="1"/>
  <c r="V27" i="1"/>
  <c r="Y27" i="1" s="1"/>
  <c r="V28" i="1"/>
  <c r="Y28" i="1" s="1"/>
  <c r="Z28" i="1" s="1"/>
  <c r="AA28" i="1" s="1"/>
  <c r="V29" i="1"/>
  <c r="Y29" i="1" s="1"/>
  <c r="V30" i="1"/>
  <c r="Y30" i="1" s="1"/>
  <c r="V31" i="1"/>
  <c r="Y31" i="1" s="1"/>
  <c r="V32" i="1"/>
  <c r="Y32" i="1" s="1"/>
  <c r="V33" i="1"/>
  <c r="Y33" i="1" s="1"/>
  <c r="V34" i="1"/>
  <c r="Y34" i="1" s="1"/>
  <c r="Z34" i="1" s="1"/>
  <c r="V35" i="1"/>
  <c r="Y35" i="1" s="1"/>
  <c r="V36" i="1"/>
  <c r="Y36" i="1" s="1"/>
  <c r="V37" i="1"/>
  <c r="Y37" i="1" s="1"/>
  <c r="V38" i="1"/>
  <c r="Y38" i="1" s="1"/>
  <c r="V39" i="1"/>
  <c r="Y39" i="1" s="1"/>
  <c r="V40" i="1"/>
  <c r="Y40" i="1" s="1"/>
  <c r="Z40" i="1" s="1"/>
  <c r="V41" i="1"/>
  <c r="Y41" i="1" s="1"/>
  <c r="V42" i="1"/>
  <c r="Y42" i="1" s="1"/>
  <c r="V43" i="1"/>
  <c r="Y43" i="1" s="1"/>
  <c r="V44" i="1"/>
  <c r="Y44" i="1" s="1"/>
  <c r="V45" i="1"/>
  <c r="Y45" i="1" s="1"/>
  <c r="V46" i="1"/>
  <c r="Y46" i="1" s="1"/>
  <c r="V47" i="1"/>
  <c r="Y47" i="1" s="1"/>
  <c r="V48" i="1"/>
  <c r="Y48" i="1" s="1"/>
  <c r="V49" i="1"/>
  <c r="Y49" i="1" s="1"/>
  <c r="V50" i="1"/>
  <c r="Y50" i="1" s="1"/>
  <c r="V4" i="1"/>
  <c r="Y4" i="1" s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3" i="1"/>
  <c r="X3" i="1"/>
  <c r="W3" i="1"/>
  <c r="V3" i="1"/>
  <c r="Y3" i="1" s="1"/>
  <c r="K126" i="1"/>
  <c r="J126" i="1"/>
  <c r="AA10" i="1" l="1"/>
  <c r="Z22" i="1"/>
  <c r="AA34" i="1"/>
  <c r="Z29" i="1"/>
  <c r="AA29" i="1" s="1"/>
  <c r="Z17" i="1"/>
  <c r="AA17" i="1" s="1"/>
  <c r="Z5" i="1"/>
  <c r="Z108" i="1"/>
  <c r="Z39" i="1"/>
  <c r="AA39" i="1" s="1"/>
  <c r="AA108" i="1"/>
  <c r="AA93" i="1"/>
  <c r="Z44" i="1"/>
  <c r="AA44" i="1" s="1"/>
  <c r="Z116" i="1"/>
  <c r="AA116" i="1" s="1"/>
  <c r="Z18" i="1"/>
  <c r="AA18" i="1" s="1"/>
  <c r="Z6" i="1"/>
  <c r="AA6" i="1" s="1"/>
  <c r="Z41" i="1"/>
  <c r="AA41" i="1" s="1"/>
  <c r="Z115" i="1"/>
  <c r="AA115" i="1" s="1"/>
  <c r="Z103" i="1"/>
  <c r="AA103" i="1" s="1"/>
  <c r="Z119" i="1"/>
  <c r="Z88" i="1"/>
  <c r="AA88" i="1" s="1"/>
  <c r="Z76" i="1"/>
  <c r="AA76" i="1" s="1"/>
  <c r="Z52" i="1"/>
  <c r="AA52" i="1" s="1"/>
  <c r="Z55" i="1"/>
  <c r="AA55" i="1" s="1"/>
  <c r="Z4" i="1"/>
  <c r="AA4" i="1" s="1"/>
  <c r="Z125" i="1"/>
  <c r="AA125" i="1" s="1"/>
  <c r="Z113" i="1"/>
  <c r="AA113" i="1" s="1"/>
  <c r="Z101" i="1"/>
  <c r="AA101" i="1" s="1"/>
  <c r="Z98" i="1"/>
  <c r="AA98" i="1" s="1"/>
  <c r="Z14" i="1"/>
  <c r="AA14" i="1" s="1"/>
  <c r="Z105" i="1"/>
  <c r="AA105" i="1" s="1"/>
  <c r="Z42" i="1"/>
  <c r="AA42" i="1" s="1"/>
  <c r="Z43" i="1"/>
  <c r="AA43" i="1" s="1"/>
  <c r="Z90" i="1"/>
  <c r="AA90" i="1" s="1"/>
  <c r="Z106" i="1"/>
  <c r="AA106" i="1" s="1"/>
  <c r="AA40" i="1"/>
  <c r="Z114" i="1"/>
  <c r="AA114" i="1" s="1"/>
  <c r="Z102" i="1"/>
  <c r="AA102" i="1" s="1"/>
  <c r="Z99" i="1"/>
  <c r="AA99" i="1" s="1"/>
  <c r="Z27" i="1"/>
  <c r="AA27" i="1" s="1"/>
  <c r="Z15" i="1"/>
  <c r="AA15" i="1" s="1"/>
  <c r="Z74" i="1"/>
  <c r="AA74" i="1" s="1"/>
  <c r="Z62" i="1"/>
  <c r="AA62" i="1" s="1"/>
  <c r="Z50" i="1"/>
  <c r="AA50" i="1" s="1"/>
  <c r="Z38" i="1"/>
  <c r="AA38" i="1" s="1"/>
  <c r="Z35" i="1"/>
  <c r="AA35" i="1" s="1"/>
  <c r="Z11" i="1"/>
  <c r="AA11" i="1" s="1"/>
  <c r="Z45" i="1"/>
  <c r="AA45" i="1" s="1"/>
  <c r="Z83" i="1"/>
  <c r="AA83" i="1" s="1"/>
  <c r="Z36" i="1"/>
  <c r="AA36" i="1" s="1"/>
  <c r="Z124" i="1"/>
  <c r="AA124" i="1" s="1"/>
  <c r="Z73" i="1"/>
  <c r="AA73" i="1" s="1"/>
  <c r="Z85" i="1"/>
  <c r="AA85" i="1" s="1"/>
  <c r="Z61" i="1"/>
  <c r="AA61" i="1" s="1"/>
  <c r="Z19" i="1"/>
  <c r="AA19" i="1" s="1"/>
  <c r="Z66" i="1"/>
  <c r="AA66" i="1" s="1"/>
  <c r="Z54" i="1"/>
  <c r="AA54" i="1" s="1"/>
  <c r="Z53" i="1"/>
  <c r="AA53" i="1" s="1"/>
  <c r="Z95" i="1"/>
  <c r="AA95" i="1" s="1"/>
  <c r="Z48" i="1"/>
  <c r="AA48" i="1" s="1"/>
  <c r="Z49" i="1"/>
  <c r="AA49" i="1" s="1"/>
  <c r="Z72" i="1"/>
  <c r="AA72" i="1" s="1"/>
  <c r="Z60" i="1"/>
  <c r="AA60" i="1" s="1"/>
  <c r="Z71" i="1"/>
  <c r="AA71" i="1" s="1"/>
  <c r="Z94" i="1"/>
  <c r="AA94" i="1" s="1"/>
  <c r="Z33" i="1"/>
  <c r="AA33" i="1" s="1"/>
  <c r="Z9" i="1"/>
  <c r="AA9" i="1" s="1"/>
  <c r="AA119" i="1"/>
  <c r="Z80" i="1"/>
  <c r="AA80" i="1" s="1"/>
  <c r="Z87" i="1"/>
  <c r="AA87" i="1" s="1"/>
  <c r="Z75" i="1"/>
  <c r="AA75" i="1" s="1"/>
  <c r="Z63" i="1"/>
  <c r="AA63" i="1" s="1"/>
  <c r="Z86" i="1"/>
  <c r="AA86" i="1" s="1"/>
  <c r="Z112" i="1"/>
  <c r="AA112" i="1" s="1"/>
  <c r="Z100" i="1"/>
  <c r="AA100" i="1" s="1"/>
  <c r="Z97" i="1"/>
  <c r="AA97" i="1" s="1"/>
  <c r="Z37" i="1"/>
  <c r="AA37" i="1" s="1"/>
  <c r="Z25" i="1"/>
  <c r="AA25" i="1" s="1"/>
  <c r="Z13" i="1"/>
  <c r="AA13" i="1" s="1"/>
  <c r="Z123" i="1"/>
  <c r="AA123" i="1" s="1"/>
  <c r="Z111" i="1"/>
  <c r="AA111" i="1" s="1"/>
  <c r="Z84" i="1"/>
  <c r="AA84" i="1" s="1"/>
  <c r="Z24" i="1"/>
  <c r="AA24" i="1" s="1"/>
  <c r="Z12" i="1"/>
  <c r="AA12" i="1" s="1"/>
  <c r="Z110" i="1"/>
  <c r="AA110" i="1" s="1"/>
  <c r="Z59" i="1"/>
  <c r="AA59" i="1" s="1"/>
  <c r="Z47" i="1"/>
  <c r="AA47" i="1" s="1"/>
  <c r="Z121" i="1"/>
  <c r="AA121" i="1" s="1"/>
  <c r="Z82" i="1"/>
  <c r="AA82" i="1" s="1"/>
  <c r="Z58" i="1"/>
  <c r="AA58" i="1" s="1"/>
  <c r="Z46" i="1"/>
  <c r="AA46" i="1" s="1"/>
  <c r="Z120" i="1"/>
  <c r="AA120" i="1" s="1"/>
  <c r="Z81" i="1"/>
  <c r="AA81" i="1" s="1"/>
  <c r="Z57" i="1"/>
  <c r="AA57" i="1" s="1"/>
  <c r="AA5" i="1"/>
  <c r="Z30" i="1"/>
  <c r="AA30" i="1" s="1"/>
  <c r="Z104" i="1"/>
  <c r="AA104" i="1" s="1"/>
  <c r="Z89" i="1"/>
  <c r="AA89" i="1" s="1"/>
  <c r="Z77" i="1"/>
  <c r="AA77" i="1" s="1"/>
  <c r="Z65" i="1"/>
  <c r="AA65" i="1" s="1"/>
  <c r="Z64" i="1"/>
  <c r="AA64" i="1" s="1"/>
  <c r="Z78" i="1"/>
  <c r="AA78" i="1" s="1"/>
  <c r="Z26" i="1"/>
  <c r="AA26" i="1" s="1"/>
  <c r="Z96" i="1"/>
  <c r="AA96" i="1" s="1"/>
  <c r="Z122" i="1"/>
  <c r="AA122" i="1" s="1"/>
  <c r="Z23" i="1"/>
  <c r="AA23" i="1" s="1"/>
  <c r="Z109" i="1"/>
  <c r="AA109" i="1" s="1"/>
  <c r="Z70" i="1"/>
  <c r="AA70" i="1" s="1"/>
  <c r="AA22" i="1"/>
  <c r="Z69" i="1"/>
  <c r="AA69" i="1" s="1"/>
  <c r="Z21" i="1"/>
  <c r="AA21" i="1" s="1"/>
  <c r="Z107" i="1"/>
  <c r="AA107" i="1" s="1"/>
  <c r="Z92" i="1"/>
  <c r="AA92" i="1" s="1"/>
  <c r="Z68" i="1"/>
  <c r="AA68" i="1" s="1"/>
  <c r="Z56" i="1"/>
  <c r="AA56" i="1" s="1"/>
  <c r="Z32" i="1"/>
  <c r="AA32" i="1" s="1"/>
  <c r="Z20" i="1"/>
  <c r="AA20" i="1" s="1"/>
  <c r="Z8" i="1"/>
  <c r="AA8" i="1" s="1"/>
  <c r="Z118" i="1"/>
  <c r="AA118" i="1" s="1"/>
  <c r="Z91" i="1"/>
  <c r="AA91" i="1" s="1"/>
  <c r="Z79" i="1"/>
  <c r="AA79" i="1" s="1"/>
  <c r="Z67" i="1"/>
  <c r="AA67" i="1" s="1"/>
  <c r="Z31" i="1"/>
  <c r="AA31" i="1" s="1"/>
  <c r="Z7" i="1"/>
  <c r="AA7" i="1" s="1"/>
  <c r="Z117" i="1"/>
  <c r="AA117" i="1" s="1"/>
  <c r="Z3" i="1"/>
  <c r="AA3" i="1" s="1"/>
  <c r="Y126" i="1"/>
  <c r="AA126" i="1" l="1"/>
  <c r="AE38" i="1" s="1"/>
  <c r="AC5" i="1"/>
  <c r="AC8" i="1"/>
  <c r="AC11" i="1"/>
  <c r="AC14" i="1"/>
  <c r="AC17" i="1"/>
  <c r="AC20" i="1"/>
  <c r="AC23" i="1"/>
  <c r="AC26" i="1"/>
  <c r="AC29" i="1"/>
  <c r="AC32" i="1"/>
  <c r="AC35" i="1"/>
  <c r="AC38" i="1"/>
  <c r="AC41" i="1"/>
  <c r="AC44" i="1"/>
  <c r="AC47" i="1"/>
  <c r="AC50" i="1"/>
  <c r="AC53" i="1"/>
  <c r="AC56" i="1"/>
  <c r="AC59" i="1"/>
  <c r="AC62" i="1"/>
  <c r="AC65" i="1"/>
  <c r="AC68" i="1"/>
  <c r="AC71" i="1"/>
  <c r="AC74" i="1"/>
  <c r="AC77" i="1"/>
  <c r="AC80" i="1"/>
  <c r="AC83" i="1"/>
  <c r="AC86" i="1"/>
  <c r="AC89" i="1"/>
  <c r="AC92" i="1"/>
  <c r="AC95" i="1"/>
  <c r="AC98" i="1"/>
  <c r="AC101" i="1"/>
  <c r="AC104" i="1"/>
  <c r="AC107" i="1"/>
  <c r="AC110" i="1"/>
  <c r="AC113" i="1"/>
  <c r="AC116" i="1"/>
  <c r="AC119" i="1"/>
  <c r="AC122" i="1"/>
  <c r="AC125" i="1"/>
  <c r="AC3" i="1"/>
  <c r="AC4" i="1"/>
  <c r="AC120" i="1"/>
  <c r="AC6" i="1"/>
  <c r="AC13" i="1"/>
  <c r="AC15" i="1"/>
  <c r="AC22" i="1"/>
  <c r="AC24" i="1"/>
  <c r="AC31" i="1"/>
  <c r="AC33" i="1"/>
  <c r="AC40" i="1"/>
  <c r="AC42" i="1"/>
  <c r="AC49" i="1"/>
  <c r="AC51" i="1"/>
  <c r="AC58" i="1"/>
  <c r="AC60" i="1"/>
  <c r="AC67" i="1"/>
  <c r="AC69" i="1"/>
  <c r="AC76" i="1"/>
  <c r="AC78" i="1"/>
  <c r="AC85" i="1"/>
  <c r="AC87" i="1"/>
  <c r="AC94" i="1"/>
  <c r="AC96" i="1"/>
  <c r="AC103" i="1"/>
  <c r="AC105" i="1"/>
  <c r="AC112" i="1"/>
  <c r="AC114" i="1"/>
  <c r="AC121" i="1"/>
  <c r="AC118" i="1"/>
  <c r="AC123" i="1"/>
  <c r="AC10" i="1"/>
  <c r="AC12" i="1"/>
  <c r="AC19" i="1"/>
  <c r="AC21" i="1"/>
  <c r="AC28" i="1"/>
  <c r="AC30" i="1"/>
  <c r="AC37" i="1"/>
  <c r="AC39" i="1"/>
  <c r="AC46" i="1"/>
  <c r="AC48" i="1"/>
  <c r="AC55" i="1"/>
  <c r="AC57" i="1"/>
  <c r="AC64" i="1"/>
  <c r="AC66" i="1"/>
  <c r="AC73" i="1"/>
  <c r="AC75" i="1"/>
  <c r="AC82" i="1"/>
  <c r="AC84" i="1"/>
  <c r="AC91" i="1"/>
  <c r="AC93" i="1"/>
  <c r="AC100" i="1"/>
  <c r="AC102" i="1"/>
  <c r="AC109" i="1"/>
  <c r="AC111" i="1"/>
  <c r="AC7" i="1"/>
  <c r="AC9" i="1"/>
  <c r="AC16" i="1"/>
  <c r="AC18" i="1"/>
  <c r="AC25" i="1"/>
  <c r="AC27" i="1"/>
  <c r="AC34" i="1"/>
  <c r="AC36" i="1"/>
  <c r="AC43" i="1"/>
  <c r="AC45" i="1"/>
  <c r="AC52" i="1"/>
  <c r="AC54" i="1"/>
  <c r="AC61" i="1"/>
  <c r="AC63" i="1"/>
  <c r="AC70" i="1"/>
  <c r="AC72" i="1"/>
  <c r="AC79" i="1"/>
  <c r="AC81" i="1"/>
  <c r="AC88" i="1"/>
  <c r="AC90" i="1"/>
  <c r="AC97" i="1"/>
  <c r="AC99" i="1"/>
  <c r="AC106" i="1"/>
  <c r="AC108" i="1"/>
  <c r="AC115" i="1"/>
  <c r="AC117" i="1"/>
  <c r="AC124" i="1"/>
  <c r="Z126" i="1"/>
  <c r="AE83" i="1" l="1"/>
  <c r="AE28" i="1"/>
  <c r="AE21" i="1"/>
  <c r="AE78" i="1"/>
  <c r="AE33" i="1"/>
  <c r="AE25" i="1"/>
  <c r="AE71" i="1"/>
  <c r="AE54" i="1"/>
  <c r="AE30" i="1"/>
  <c r="AE40" i="1"/>
  <c r="AE94" i="1"/>
  <c r="AE124" i="1"/>
  <c r="AE61" i="1"/>
  <c r="AE4" i="1"/>
  <c r="AE68" i="1"/>
  <c r="AE120" i="1"/>
  <c r="AE19" i="1"/>
  <c r="AE6" i="1"/>
  <c r="AE5" i="1"/>
  <c r="AE53" i="1"/>
  <c r="AE111" i="1"/>
  <c r="AE12" i="1"/>
  <c r="AE36" i="1"/>
  <c r="AE119" i="1"/>
  <c r="AE50" i="1"/>
  <c r="AE102" i="1"/>
  <c r="AE10" i="1"/>
  <c r="AE114" i="1"/>
  <c r="AE116" i="1"/>
  <c r="AE47" i="1"/>
  <c r="AE113" i="1"/>
  <c r="AE81" i="1"/>
  <c r="AE79" i="1"/>
  <c r="AE23" i="1"/>
  <c r="AE73" i="1"/>
  <c r="AE43" i="1"/>
  <c r="AE89" i="1"/>
  <c r="AE20" i="1"/>
  <c r="AE91" i="1"/>
  <c r="AE118" i="1"/>
  <c r="AE85" i="1"/>
  <c r="AE35" i="1"/>
  <c r="AE16" i="1"/>
  <c r="AE84" i="1"/>
  <c r="AE49" i="1"/>
  <c r="AE76" i="1"/>
  <c r="AE98" i="1"/>
  <c r="AE32" i="1"/>
  <c r="AE97" i="1"/>
  <c r="AE82" i="1"/>
  <c r="AE31" i="1"/>
  <c r="AE67" i="1"/>
  <c r="AE95" i="1"/>
  <c r="AE26" i="1"/>
  <c r="AE75" i="1"/>
  <c r="AE51" i="1"/>
  <c r="AE92" i="1"/>
  <c r="AE70" i="1"/>
  <c r="AE63" i="1"/>
  <c r="AE37" i="1"/>
  <c r="AE87" i="1"/>
  <c r="AE86" i="1"/>
  <c r="AE66" i="1"/>
  <c r="AE110" i="1"/>
  <c r="AE65" i="1"/>
  <c r="AE64" i="1"/>
  <c r="AE22" i="1"/>
  <c r="AE14" i="1"/>
  <c r="AE109" i="1"/>
  <c r="AE24" i="1"/>
  <c r="AE34" i="1"/>
  <c r="AE117" i="1"/>
  <c r="AE27" i="1"/>
  <c r="AE108" i="1"/>
  <c r="AE45" i="1"/>
  <c r="AE15" i="1"/>
  <c r="AE90" i="1"/>
  <c r="AE59" i="1"/>
  <c r="AE11" i="1"/>
  <c r="AE9" i="1"/>
  <c r="AE106" i="1"/>
  <c r="AE17" i="1"/>
  <c r="AE122" i="1"/>
  <c r="AE99" i="1"/>
  <c r="AE62" i="1"/>
  <c r="AE57" i="1"/>
  <c r="AE18" i="1"/>
  <c r="AE55" i="1"/>
  <c r="AE58" i="1"/>
  <c r="AE13" i="1"/>
  <c r="AE123" i="1"/>
  <c r="AE56" i="1"/>
  <c r="AE48" i="1"/>
  <c r="AE93" i="1"/>
  <c r="AE69" i="1"/>
  <c r="AE105" i="1"/>
  <c r="AE121" i="1"/>
  <c r="AE107" i="1"/>
  <c r="AE80" i="1"/>
  <c r="AE44" i="1"/>
  <c r="AE29" i="1"/>
  <c r="AE100" i="1"/>
  <c r="AE115" i="1"/>
  <c r="AE46" i="1"/>
  <c r="AE125" i="1"/>
  <c r="AE60" i="1"/>
  <c r="AE112" i="1"/>
  <c r="AE104" i="1"/>
  <c r="AE77" i="1"/>
  <c r="AE41" i="1"/>
  <c r="AE3" i="1"/>
  <c r="AE8" i="1"/>
  <c r="AE7" i="1"/>
  <c r="AE72" i="1"/>
  <c r="AE88" i="1"/>
  <c r="AE39" i="1"/>
  <c r="AE52" i="1"/>
  <c r="AE42" i="1"/>
  <c r="AE96" i="1"/>
  <c r="AE103" i="1"/>
  <c r="AE101" i="1"/>
  <c r="AE74" i="1"/>
  <c r="AD3" i="1"/>
  <c r="AD5" i="1"/>
  <c r="AD8" i="1"/>
  <c r="AD11" i="1"/>
  <c r="AD14" i="1"/>
  <c r="AD17" i="1"/>
  <c r="AD20" i="1"/>
  <c r="AD23" i="1"/>
  <c r="AD26" i="1"/>
  <c r="AD29" i="1"/>
  <c r="AD32" i="1"/>
  <c r="AD35" i="1"/>
  <c r="AD38" i="1"/>
  <c r="AD41" i="1"/>
  <c r="AD44" i="1"/>
  <c r="AD47" i="1"/>
  <c r="AD50" i="1"/>
  <c r="AD53" i="1"/>
  <c r="AD56" i="1"/>
  <c r="AD59" i="1"/>
  <c r="AD62" i="1"/>
  <c r="AD65" i="1"/>
  <c r="AD68" i="1"/>
  <c r="AD71" i="1"/>
  <c r="AD74" i="1"/>
  <c r="AD77" i="1"/>
  <c r="AD80" i="1"/>
  <c r="AD83" i="1"/>
  <c r="AD86" i="1"/>
  <c r="AD89" i="1"/>
  <c r="AD92" i="1"/>
  <c r="AD95" i="1"/>
  <c r="AD98" i="1"/>
  <c r="AD101" i="1"/>
  <c r="AD104" i="1"/>
  <c r="AD107" i="1"/>
  <c r="AD110" i="1"/>
  <c r="AD113" i="1"/>
  <c r="AD116" i="1"/>
  <c r="AD119" i="1"/>
  <c r="AD122" i="1"/>
  <c r="AD125" i="1"/>
  <c r="AD4" i="1"/>
  <c r="AD123" i="1"/>
  <c r="AD124" i="1"/>
  <c r="AD6" i="1"/>
  <c r="AD13" i="1"/>
  <c r="AD15" i="1"/>
  <c r="AD22" i="1"/>
  <c r="AD24" i="1"/>
  <c r="AD31" i="1"/>
  <c r="AD33" i="1"/>
  <c r="AD40" i="1"/>
  <c r="AD42" i="1"/>
  <c r="AD49" i="1"/>
  <c r="AD51" i="1"/>
  <c r="AD58" i="1"/>
  <c r="AD60" i="1"/>
  <c r="AD67" i="1"/>
  <c r="AD69" i="1"/>
  <c r="AD76" i="1"/>
  <c r="AD78" i="1"/>
  <c r="AD85" i="1"/>
  <c r="AD87" i="1"/>
  <c r="AD94" i="1"/>
  <c r="AD96" i="1"/>
  <c r="AD103" i="1"/>
  <c r="AD105" i="1"/>
  <c r="AD112" i="1"/>
  <c r="AD114" i="1"/>
  <c r="AD121" i="1"/>
  <c r="AD10" i="1"/>
  <c r="AD12" i="1"/>
  <c r="AD19" i="1"/>
  <c r="AD21" i="1"/>
  <c r="AD28" i="1"/>
  <c r="AD30" i="1"/>
  <c r="AD37" i="1"/>
  <c r="AD39" i="1"/>
  <c r="AD46" i="1"/>
  <c r="AD48" i="1"/>
  <c r="AD55" i="1"/>
  <c r="AD57" i="1"/>
  <c r="AD64" i="1"/>
  <c r="AD66" i="1"/>
  <c r="AD73" i="1"/>
  <c r="AD75" i="1"/>
  <c r="AD82" i="1"/>
  <c r="AD84" i="1"/>
  <c r="AD91" i="1"/>
  <c r="AD93" i="1"/>
  <c r="AD100" i="1"/>
  <c r="AD102" i="1"/>
  <c r="AD109" i="1"/>
  <c r="AD111" i="1"/>
  <c r="AD118" i="1"/>
  <c r="AD120" i="1"/>
  <c r="AD7" i="1"/>
  <c r="AD9" i="1"/>
  <c r="AD16" i="1"/>
  <c r="AD18" i="1"/>
  <c r="AD25" i="1"/>
  <c r="AD27" i="1"/>
  <c r="AD34" i="1"/>
  <c r="AD36" i="1"/>
  <c r="AD43" i="1"/>
  <c r="AD45" i="1"/>
  <c r="AD52" i="1"/>
  <c r="AD54" i="1"/>
  <c r="AD61" i="1"/>
  <c r="AD63" i="1"/>
  <c r="AD70" i="1"/>
  <c r="AD72" i="1"/>
  <c r="AD79" i="1"/>
  <c r="AD81" i="1"/>
  <c r="AD88" i="1"/>
  <c r="AD90" i="1"/>
  <c r="AD97" i="1"/>
  <c r="AD99" i="1"/>
  <c r="AD106" i="1"/>
  <c r="AD108" i="1"/>
  <c r="AD115" i="1"/>
  <c r="AD117" i="1"/>
</calcChain>
</file>

<file path=xl/sharedStrings.xml><?xml version="1.0" encoding="utf-8"?>
<sst xmlns="http://schemas.openxmlformats.org/spreadsheetml/2006/main" count="281" uniqueCount="156">
  <si>
    <t>Номер</t>
  </si>
  <si>
    <t>ФИО</t>
  </si>
  <si>
    <t>Время плавания</t>
  </si>
  <si>
    <t>Темп плавания</t>
  </si>
  <si>
    <t>Место плавания</t>
  </si>
  <si>
    <t>Время вело</t>
  </si>
  <si>
    <t>Средняя скорость</t>
  </si>
  <si>
    <t>Место вело</t>
  </si>
  <si>
    <t>Время бега</t>
  </si>
  <si>
    <t>Темп бега</t>
  </si>
  <si>
    <t>Место бега</t>
  </si>
  <si>
    <t>Итоговое время</t>
  </si>
  <si>
    <t>Итоговое место</t>
  </si>
  <si>
    <t>Мин</t>
  </si>
  <si>
    <t>Сек</t>
  </si>
  <si>
    <t>мин/100м</t>
  </si>
  <si>
    <t>км/ч</t>
  </si>
  <si>
    <t>мин/км</t>
  </si>
  <si>
    <t>АЛЕКСАНДР СУЗДАЛЕВ</t>
  </si>
  <si>
    <t>СЕРГЕЙ НАРКЕВИЧ</t>
  </si>
  <si>
    <t>YARASLAU KAVALEU</t>
  </si>
  <si>
    <t>АЛЕКСАНДР БУЗО</t>
  </si>
  <si>
    <t>ВЛАДИМИР ГОРЕЛИК</t>
  </si>
  <si>
    <t>АЛЕКСАНДР РОМАНОВИЧ</t>
  </si>
  <si>
    <t>МАКСИМ ГАГАРИН</t>
  </si>
  <si>
    <t>АНДРЕЙ ЛАРИОНОВ</t>
  </si>
  <si>
    <t>ИГОРЬ ТИМОВЕЦ</t>
  </si>
  <si>
    <t>АЛЕКСЕЙ ВИКЕНТЬЕВ</t>
  </si>
  <si>
    <t>ДМИТРИЙ ГОРБУНОВ</t>
  </si>
  <si>
    <t>ДМИТРИЙ ЛОГАШИН</t>
  </si>
  <si>
    <t>АЛЕКСЕЙ ПУЛЬМАН</t>
  </si>
  <si>
    <t>АНДРЕЙ БЕЛЯВСКИЙ</t>
  </si>
  <si>
    <t>АРТЕМ ТАРАСЕНКО</t>
  </si>
  <si>
    <t>АЛЕКСАНДР СОКОЛ</t>
  </si>
  <si>
    <t>ARTYOM MARCHUK</t>
  </si>
  <si>
    <t>PAVEL ZDOR</t>
  </si>
  <si>
    <t>ВИКТОР ТРЕТЬЯК</t>
  </si>
  <si>
    <t>ДАНИИЛ ДАНИК</t>
  </si>
  <si>
    <t>ПАВЕЛ ИВЧЕНКО</t>
  </si>
  <si>
    <t>АЛЕКСЕЙ БОРИСЁНОК</t>
  </si>
  <si>
    <t>АНДРЕЙ НЕДОСЕЙКИН</t>
  </si>
  <si>
    <t>ЕВГЕНИЙ НАРАНОВИЧ</t>
  </si>
  <si>
    <t>DMITRY KAPRUSYNKA</t>
  </si>
  <si>
    <t>AРКАДИЙ КУЛЬБИЦКИЙ</t>
  </si>
  <si>
    <t>ДМИТРИЙ ВОРОБЕЙ</t>
  </si>
  <si>
    <t>RAMAN MAROZAU</t>
  </si>
  <si>
    <t>АЛЕКСАНДР ЖИДЕЛЕВ</t>
  </si>
  <si>
    <t>ВЛАДИМИР БАБИЦКИЙ</t>
  </si>
  <si>
    <t>ДМИТРИЙ ДЕВЯТНИКОВ</t>
  </si>
  <si>
    <t>АНДРЕЙ ШИПУЛЬ</t>
  </si>
  <si>
    <t>КИРИЛЛ ОМЕЛЬЯНЮК</t>
  </si>
  <si>
    <t>ВИТАЛИЙ ЕРМОЛИН</t>
  </si>
  <si>
    <t>АЛЕКСЕЙ КОСТЮК</t>
  </si>
  <si>
    <t>ОЛЕГ ЗЫГМАНТОВИЧ</t>
  </si>
  <si>
    <t>ИГОРЬ МАКСИМЕНКО</t>
  </si>
  <si>
    <t>АЛЕКСАНДР СИМАКОВ</t>
  </si>
  <si>
    <t>АРТУР АХМЕТГАЛИМОВ</t>
  </si>
  <si>
    <t>ДМИТРИЙ ВОЛКОВ</t>
  </si>
  <si>
    <t>ИГОРЬ ЩЕРБЕНОК</t>
  </si>
  <si>
    <t>ЕВГЕНИЙ МАЛЫШЕВ</t>
  </si>
  <si>
    <t>АЛЕКСЕЙ АСТАПКОВИЧ</t>
  </si>
  <si>
    <t>YURY RYZHENKOV</t>
  </si>
  <si>
    <t>АЛЕКСЕЙ ШИНКАРЕВ</t>
  </si>
  <si>
    <t>НИКОЛАЙ НЕСТЕРОВИЧ</t>
  </si>
  <si>
    <t>ИГОРЬ СВИРИДОВ</t>
  </si>
  <si>
    <t>МИХАИЛ БУДАЙ</t>
  </si>
  <si>
    <t>РОМАН САВИЦКИЙ</t>
  </si>
  <si>
    <t>НИКИТА ГУШТЫН</t>
  </si>
  <si>
    <t>YAUHENI YAROTSKI</t>
  </si>
  <si>
    <t>ИГОРЬ ДУБОВИК</t>
  </si>
  <si>
    <t>DMITRY ARTUCHOVSKY</t>
  </si>
  <si>
    <t>ДМИТРИЙ ЛЕОНОВЕЦ</t>
  </si>
  <si>
    <t>АЛЕКСАНДР ДАРМЕЛЬ</t>
  </si>
  <si>
    <t>ВИТАЛИЙ СОРОКО</t>
  </si>
  <si>
    <t>OLEG KACHAEV</t>
  </si>
  <si>
    <t>АРКАДИЙ ВОРОЖУН</t>
  </si>
  <si>
    <t>ОЛЕГ ИВАНОВ</t>
  </si>
  <si>
    <t>ЮРИЙ ШЕЛЕСТ</t>
  </si>
  <si>
    <t>ДМИТРИЙ ГАЦКО</t>
  </si>
  <si>
    <t>АЛЕКСАНДР ТЫЛИНДУС</t>
  </si>
  <si>
    <t>ANDREY IORDAN</t>
  </si>
  <si>
    <t>ВИТАЛИЙ ВЕНСКИЙ</t>
  </si>
  <si>
    <t>СЕРГЕЙ ПРОКОПОВИЧ</t>
  </si>
  <si>
    <t>ANDREI KOZEL</t>
  </si>
  <si>
    <t>ЮРИЙ ЛЕОНЧИК</t>
  </si>
  <si>
    <t>АНДРЕЙ КАРТУН</t>
  </si>
  <si>
    <t>ИВАН ДОБУДЬКО</t>
  </si>
  <si>
    <t>ALEKSANDR MARKOVICH</t>
  </si>
  <si>
    <t>НИКИТА ХАРИТОНОВ</t>
  </si>
  <si>
    <t>МИХАИЛ ШЕМЕТОВ</t>
  </si>
  <si>
    <t>ILYA ARZAMASOV</t>
  </si>
  <si>
    <t>ВАЛЕРИЙ КОЖАН</t>
  </si>
  <si>
    <t>ФЕДОР КОРОТЫШ</t>
  </si>
  <si>
    <t>МАКСИМ ШПАКОВИЧ</t>
  </si>
  <si>
    <t>ИЛЬЯ ГРИЦКЕВИЧ</t>
  </si>
  <si>
    <t>КИРИЛЛ ЗАБАВСКИЙ</t>
  </si>
  <si>
    <t>ВИТАЛИЙ ХРАМОВ</t>
  </si>
  <si>
    <t>ДМИТРИЙ БЕЛОНОГИЙ</t>
  </si>
  <si>
    <t>АЛЕКСАНДР СУДАС</t>
  </si>
  <si>
    <t>ДМИТРИЙ СЛОБОДЬКО</t>
  </si>
  <si>
    <t>АЛЕКСАНДР НОВИЦКИЙ</t>
  </si>
  <si>
    <t>АЛЕКСЕЙ ШПИЛЕНЯ</t>
  </si>
  <si>
    <t>ANDREI KOLTOVICH</t>
  </si>
  <si>
    <t>СЕРГЕЙ РАЁВ</t>
  </si>
  <si>
    <t>АЛЕКСАНДР ТУМАЩИК</t>
  </si>
  <si>
    <t>АЛЕКСАНДР КЛИМУК</t>
  </si>
  <si>
    <t>PAVEL LASHKOV</t>
  </si>
  <si>
    <t>МАКСИМ ГАВРИЛЬЧИК</t>
  </si>
  <si>
    <t>ALIAKSEI MANDRYK</t>
  </si>
  <si>
    <t>DZMITRY BELIANKA</t>
  </si>
  <si>
    <t>SAVELIY ITKIN</t>
  </si>
  <si>
    <t>ИЛЬЯ СЕВЕРИН</t>
  </si>
  <si>
    <t>СЕРГЕЙ БЕЛОВ</t>
  </si>
  <si>
    <t>КАТЕРИНА КУДЕЛКО</t>
  </si>
  <si>
    <t>ELENA VECHORKO</t>
  </si>
  <si>
    <t>ИРИНА ВЛАДИМИРОВНА АДАМОВИЧ</t>
  </si>
  <si>
    <t>ОЛЬГА МАРМЫЛЬ</t>
  </si>
  <si>
    <t>СВЕТЛАНА ГРИГОРЬЕВА</t>
  </si>
  <si>
    <t>ЮЛИЯ КАСПЕРОВИЧ</t>
  </si>
  <si>
    <t>ОЛЬГА ГАЙДУК</t>
  </si>
  <si>
    <t>АННА ТЕРЕХОВА</t>
  </si>
  <si>
    <t>ЮЛИЯ ВРУБЛЕВСКАЯ</t>
  </si>
  <si>
    <t>ОКСАНА ВАНЧУК</t>
  </si>
  <si>
    <t>СВЕТЛАНА ПОПОВА</t>
  </si>
  <si>
    <t>АНАСТАСИЯ СИДОРЕВИЧ</t>
  </si>
  <si>
    <t>АЛЕКСАНДРА ТАНАЧЁВА</t>
  </si>
  <si>
    <t>ANNA CHEREMISINOVA</t>
  </si>
  <si>
    <t>НАТАЛЬЯ ОВЧИННИКОВА</t>
  </si>
  <si>
    <t>ИРИНА АНТОНОВНА АДАМОВИЧ</t>
  </si>
  <si>
    <t>ВЕРОНИКА МОИСЕЕВА</t>
  </si>
  <si>
    <t>НАДЕЖДА ВАНЮКОВА</t>
  </si>
  <si>
    <t>VIKTORYIA KLEBANOVICH</t>
  </si>
  <si>
    <t>АНАСТАСИЯ КУЛЕШ</t>
  </si>
  <si>
    <t>YANA MOLODOVA</t>
  </si>
  <si>
    <t>ЛЮДМИЛА КРИЖАНОВСКАЯ</t>
  </si>
  <si>
    <t>ЕВГЕНИЯ ЗУБОВИЧ</t>
  </si>
  <si>
    <t>АЛЛА ГАВРИЛОВА</t>
  </si>
  <si>
    <t>ЕЛЕНА ВИКЕНТЬЕВА</t>
  </si>
  <si>
    <t>ЕКАТЕРИНА ЦАЦАРИНА</t>
  </si>
  <si>
    <t>Плавание_</t>
  </si>
  <si>
    <t>Вело_</t>
  </si>
  <si>
    <t>Бег_</t>
  </si>
  <si>
    <t>После плавания</t>
  </si>
  <si>
    <t>После вела</t>
  </si>
  <si>
    <t>После бега</t>
  </si>
  <si>
    <t>фИО</t>
  </si>
  <si>
    <t>Total</t>
  </si>
  <si>
    <t>Плавание</t>
  </si>
  <si>
    <t>Бег</t>
  </si>
  <si>
    <t>Вело</t>
  </si>
  <si>
    <t>Старт</t>
  </si>
  <si>
    <t>ИВАН ФЕНЧЕНКО</t>
  </si>
  <si>
    <t>АЛЕКСАНДР ФИЛИППОВ</t>
  </si>
  <si>
    <t>Пол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</si>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</sst>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"/>
    <numFmt numFmtId="165" formatCode="[$-F400]h:mm:ss\ AM/PM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Inconsolata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1" fillId="2" borderId="3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7" xfId="0" applyFont="1" applyFill="1" applyBorder="1"/>
    <xf numFmtId="0" fontId="1" fillId="2" borderId="7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4" borderId="6" xfId="0" applyFont="1" applyFill="1" applyBorder="1"/>
    <xf numFmtId="0" fontId="3" fillId="4" borderId="5" xfId="0" applyFont="1" applyFill="1" applyBorder="1"/>
    <xf numFmtId="0" fontId="5" fillId="5" borderId="7" xfId="0" applyFont="1" applyFill="1" applyBorder="1" applyAlignment="1">
      <alignment horizontal="center"/>
    </xf>
    <xf numFmtId="0" fontId="3" fillId="4" borderId="7" xfId="0" applyFont="1" applyFill="1" applyBorder="1"/>
    <xf numFmtId="0" fontId="3" fillId="5" borderId="7" xfId="0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0" fontId="3" fillId="6" borderId="7" xfId="0" applyFont="1" applyFill="1" applyBorder="1"/>
    <xf numFmtId="0" fontId="3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3" fillId="7" borderId="6" xfId="0" applyFont="1" applyFill="1" applyBorder="1"/>
    <xf numFmtId="0" fontId="3" fillId="7" borderId="5" xfId="0" applyFont="1" applyFill="1" applyBorder="1"/>
    <xf numFmtId="0" fontId="5" fillId="7" borderId="8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3" fillId="7" borderId="7" xfId="0" applyFont="1" applyFill="1" applyBorder="1"/>
    <xf numFmtId="0" fontId="3" fillId="7" borderId="8" xfId="0" applyFont="1" applyFill="1" applyBorder="1" applyAlignment="1">
      <alignment horizontal="center"/>
    </xf>
    <xf numFmtId="164" fontId="3" fillId="5" borderId="8" xfId="0" applyNumberFormat="1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6" borderId="5" xfId="0" applyFont="1" applyFill="1" applyBorder="1"/>
    <xf numFmtId="165" fontId="0" fillId="0" borderId="0" xfId="0" applyNumberFormat="1"/>
    <xf numFmtId="0" fontId="6" fillId="0" borderId="0" xfId="0" applyFont="1"/>
    <xf numFmtId="165" fontId="6" fillId="0" borderId="0" xfId="0" applyNumberFormat="1" applyFont="1"/>
    <xf numFmtId="0" fontId="1" fillId="2" borderId="10" xfId="0" applyFont="1" applyFill="1" applyBorder="1" applyAlignment="1">
      <alignment horizontal="center" wrapText="1"/>
    </xf>
    <xf numFmtId="0" fontId="2" fillId="0" borderId="11" xfId="0" applyFont="1" applyBorder="1"/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2" xfId="0" applyFont="1" applyBorder="1"/>
    <xf numFmtId="0" fontId="1" fillId="2" borderId="1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0" fillId="0" borderId="0" xfId="0" applyNumberFormat="1"/>
    <xf numFmtId="0" fontId="6" fillId="0" borderId="0" xfId="0" applyNumberFormat="1" applyFont="1" applyFill="1"/>
    <xf numFmtId="0" fontId="6" fillId="0" borderId="0" xfId="0" applyNumberFormat="1" applyFont="1" applyAlignment="1">
      <alignment horizontal="center"/>
    </xf>
  </cellXfs>
  <cellStyles count="1">
    <cellStyle name="Normal" xfId="0" builtinId="0"/>
  </cellStyles>
  <dxfs count="12"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5" formatCode="[$-F400]h:mm:ss\ AM/PM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прохождения гонки. Отрыв от последнего на каждой отсчетке. Выше - лучше.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Y"/>
        </a:p>
      </c:txPr>
    </c:title>
    <c:autoTitleDeleted val="0"/>
    <c:plotArea>
      <c:layout>
        <c:manualLayout>
          <c:layoutTarget val="inner"/>
          <c:xMode val="edge"/>
          <c:yMode val="edge"/>
          <c:x val="2.9867212971167942E-2"/>
          <c:y val="4.6672410921631234E-2"/>
          <c:w val="0.96528325266288839"/>
          <c:h val="0.90049279518134084"/>
        </c:manualLayout>
      </c:layout>
      <c:lineChart>
        <c:grouping val="standard"/>
        <c:varyColors val="0"/>
        <c:ser>
          <c:idx val="0"/>
          <c:order val="0"/>
          <c:tx>
            <c:strRef>
              <c:f>Протокол!$U$3</c:f>
              <c:strCache>
                <c:ptCount val="1"/>
                <c:pt idx="0">
                  <c:v>ALEKSANDR MARKOVICH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Протокол!$AB$3:$AE$3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4.5833333333333342E-3</c:v>
                </c:pt>
                <c:pt idx="2">
                  <c:v>7.5578703703703728E-3</c:v>
                </c:pt>
                <c:pt idx="3">
                  <c:v>1.2025462962962963E-2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6C-634A-8418-21DDFCAF0902}"/>
            </c:ext>
          </c:extLst>
        </c:ser>
        <c:ser>
          <c:idx val="1"/>
          <c:order val="1"/>
          <c:tx>
            <c:strRef>
              <c:f>Протокол!$U$4</c:f>
              <c:strCache>
                <c:ptCount val="1"/>
                <c:pt idx="0">
                  <c:v>АЛЕКСАНДР ТЫЛИНДУС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Протокол!$AB$4:$AE$4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3.9004629629629636E-3</c:v>
                </c:pt>
                <c:pt idx="2">
                  <c:v>7.4189814814814847E-3</c:v>
                </c:pt>
                <c:pt idx="3">
                  <c:v>1.1909722222222224E-2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6C-634A-8418-21DDFCAF0902}"/>
            </c:ext>
          </c:extLst>
        </c:ser>
        <c:ser>
          <c:idx val="2"/>
          <c:order val="2"/>
          <c:tx>
            <c:strRef>
              <c:f>Протокол!$U$5</c:f>
              <c:strCache>
                <c:ptCount val="1"/>
                <c:pt idx="0">
                  <c:v>АЛЕКСАНДР НОВИЦКИЙ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Протокол!$AB$5:$AE$5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4.3055555555555555E-3</c:v>
                </c:pt>
                <c:pt idx="2">
                  <c:v>7.5115740740740768E-3</c:v>
                </c:pt>
                <c:pt idx="3">
                  <c:v>1.1643518518518518E-2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6C-634A-8418-21DDFCAF0902}"/>
            </c:ext>
          </c:extLst>
        </c:ser>
        <c:ser>
          <c:idx val="3"/>
          <c:order val="3"/>
          <c:tx>
            <c:strRef>
              <c:f>Протокол!$U$6</c:f>
              <c:strCache>
                <c:ptCount val="1"/>
                <c:pt idx="0">
                  <c:v>ILYA ARZAMASOV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Протокол!$AB$6:$AE$6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4.0162037037037041E-3</c:v>
                </c:pt>
                <c:pt idx="2">
                  <c:v>6.5972222222222248E-3</c:v>
                </c:pt>
                <c:pt idx="3">
                  <c:v>1.1331018518518518E-2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6C-634A-8418-21DDFCAF0902}"/>
            </c:ext>
          </c:extLst>
        </c:ser>
        <c:ser>
          <c:idx val="4"/>
          <c:order val="4"/>
          <c:tx>
            <c:strRef>
              <c:f>Протокол!$U$7</c:f>
              <c:strCache>
                <c:ptCount val="1"/>
                <c:pt idx="0">
                  <c:v>МИХАИЛ ШЕМЕТОВ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Протокол!$AB$7:$AE$7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4.1435185185185186E-3</c:v>
                </c:pt>
                <c:pt idx="2">
                  <c:v>7.5694444444444481E-3</c:v>
                </c:pt>
                <c:pt idx="3">
                  <c:v>1.1284722222222224E-2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6C-634A-8418-21DDFCAF0902}"/>
            </c:ext>
          </c:extLst>
        </c:ser>
        <c:ser>
          <c:idx val="5"/>
          <c:order val="5"/>
          <c:tx>
            <c:strRef>
              <c:f>Протокол!$U$8</c:f>
              <c:strCache>
                <c:ptCount val="1"/>
                <c:pt idx="0">
                  <c:v>АЛЕКСЕЙ ВИКЕНТЬЕВ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Протокол!$AB$8:$AE$8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3.5648148148148154E-3</c:v>
                </c:pt>
                <c:pt idx="2">
                  <c:v>6.5277777777777799E-3</c:v>
                </c:pt>
                <c:pt idx="3">
                  <c:v>1.1168981481481481E-2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6C-634A-8418-21DDFCAF0902}"/>
            </c:ext>
          </c:extLst>
        </c:ser>
        <c:ser>
          <c:idx val="6"/>
          <c:order val="6"/>
          <c:tx>
            <c:strRef>
              <c:f>Протокол!$U$9</c:f>
              <c:strCache>
                <c:ptCount val="1"/>
                <c:pt idx="0">
                  <c:v>ДМИТРИЙ ГАЦКО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Протокол!$AB$9:$AE$9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4.293981481481482E-3</c:v>
                </c:pt>
                <c:pt idx="2">
                  <c:v>7.1875000000000012E-3</c:v>
                </c:pt>
                <c:pt idx="3">
                  <c:v>1.1168981481481481E-2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6C-634A-8418-21DDFCAF0902}"/>
            </c:ext>
          </c:extLst>
        </c:ser>
        <c:ser>
          <c:idx val="7"/>
          <c:order val="7"/>
          <c:tx>
            <c:strRef>
              <c:f>Протокол!$U$10</c:f>
              <c:strCache>
                <c:ptCount val="1"/>
                <c:pt idx="0">
                  <c:v>YARASLAU KAVALEU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Протокол!$AB$10:$AE$10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4.3750000000000004E-3</c:v>
                </c:pt>
                <c:pt idx="2">
                  <c:v>7.2106481481481501E-3</c:v>
                </c:pt>
                <c:pt idx="3">
                  <c:v>1.1134259259259257E-2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6C-634A-8418-21DDFCAF0902}"/>
            </c:ext>
          </c:extLst>
        </c:ser>
        <c:ser>
          <c:idx val="8"/>
          <c:order val="8"/>
          <c:tx>
            <c:strRef>
              <c:f>Протокол!$U$11</c:f>
              <c:strCache>
                <c:ptCount val="1"/>
                <c:pt idx="0">
                  <c:v>SAVELIY ITKIN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Протокол!$AB$11:$AE$11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4.6643518518518518E-3</c:v>
                </c:pt>
                <c:pt idx="2">
                  <c:v>6.6550925925925944E-3</c:v>
                </c:pt>
                <c:pt idx="3">
                  <c:v>1.0960648148148146E-2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6C-634A-8418-21DDFCAF0902}"/>
            </c:ext>
          </c:extLst>
        </c:ser>
        <c:ser>
          <c:idx val="9"/>
          <c:order val="9"/>
          <c:tx>
            <c:strRef>
              <c:f>Протокол!$U$12</c:f>
              <c:strCache>
                <c:ptCount val="1"/>
                <c:pt idx="0">
                  <c:v>АЛЕКСЕЙ ПУЛЬМАН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Протокол!$AB$12:$AE$12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4.2361111111111115E-3</c:v>
                </c:pt>
                <c:pt idx="2">
                  <c:v>7.2685185185185196E-3</c:v>
                </c:pt>
                <c:pt idx="3">
                  <c:v>1.0844907407407404E-2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36C-634A-8418-21DDFCAF0902}"/>
            </c:ext>
          </c:extLst>
        </c:ser>
        <c:ser>
          <c:idx val="10"/>
          <c:order val="10"/>
          <c:tx>
            <c:strRef>
              <c:f>Протокол!$U$13</c:f>
              <c:strCache>
                <c:ptCount val="1"/>
                <c:pt idx="0">
                  <c:v>НИКИТА ХАРИТОНОВ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Протокол!$AB$13:$AE$13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4.5949074074074078E-3</c:v>
                </c:pt>
                <c:pt idx="2">
                  <c:v>6.6319444444444473E-3</c:v>
                </c:pt>
                <c:pt idx="3">
                  <c:v>1.082175925925926E-2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36C-634A-8418-21DDFCAF0902}"/>
            </c:ext>
          </c:extLst>
        </c:ser>
        <c:ser>
          <c:idx val="11"/>
          <c:order val="11"/>
          <c:tx>
            <c:strRef>
              <c:f>Протокол!$U$14</c:f>
              <c:strCache>
                <c:ptCount val="1"/>
                <c:pt idx="0">
                  <c:v>АЛЕКСАНДР ЖИДЕЛЕВ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Протокол!$AB$14:$AE$14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3.9004629629629636E-3</c:v>
                </c:pt>
                <c:pt idx="2">
                  <c:v>6.8518518518518555E-3</c:v>
                </c:pt>
                <c:pt idx="3">
                  <c:v>1.0532407407407407E-2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36C-634A-8418-21DDFCAF0902}"/>
            </c:ext>
          </c:extLst>
        </c:ser>
        <c:ser>
          <c:idx val="12"/>
          <c:order val="12"/>
          <c:tx>
            <c:strRef>
              <c:f>Протокол!$U$15</c:f>
              <c:strCache>
                <c:ptCount val="1"/>
                <c:pt idx="0">
                  <c:v>ANDREI KOLTOVICH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Протокол!$AB$15:$AE$15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3.9814814814814817E-3</c:v>
                </c:pt>
                <c:pt idx="2">
                  <c:v>6.3657407407407447E-3</c:v>
                </c:pt>
                <c:pt idx="3">
                  <c:v>1.0451388888888892E-2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36C-634A-8418-21DDFCAF0902}"/>
            </c:ext>
          </c:extLst>
        </c:ser>
        <c:ser>
          <c:idx val="13"/>
          <c:order val="13"/>
          <c:tx>
            <c:strRef>
              <c:f>Протокол!$U$16</c:f>
              <c:strCache>
                <c:ptCount val="1"/>
                <c:pt idx="0">
                  <c:v>АЛЕКСЕЙ ШИНКАРЕВ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Протокол!$AB$16:$AE$16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3.6689814814814823E-3</c:v>
                </c:pt>
                <c:pt idx="2">
                  <c:v>6.8055555555555577E-3</c:v>
                </c:pt>
                <c:pt idx="3">
                  <c:v>1.0439814814814815E-2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36C-634A-8418-21DDFCAF0902}"/>
            </c:ext>
          </c:extLst>
        </c:ser>
        <c:ser>
          <c:idx val="14"/>
          <c:order val="14"/>
          <c:tx>
            <c:strRef>
              <c:f>Протокол!$U$17</c:f>
              <c:strCache>
                <c:ptCount val="1"/>
                <c:pt idx="0">
                  <c:v>ФЕДОР КОРОТЫШ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Протокол!$AB$17:$AE$17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4.178240740740741E-3</c:v>
                </c:pt>
                <c:pt idx="2">
                  <c:v>6.4467592592592597E-3</c:v>
                </c:pt>
                <c:pt idx="3">
                  <c:v>1.0428240740740738E-2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36C-634A-8418-21DDFCAF0902}"/>
            </c:ext>
          </c:extLst>
        </c:ser>
        <c:ser>
          <c:idx val="15"/>
          <c:order val="15"/>
          <c:tx>
            <c:strRef>
              <c:f>Протокол!$U$18</c:f>
              <c:strCache>
                <c:ptCount val="1"/>
                <c:pt idx="0">
                  <c:v>ИГОРЬ МАКСИМЕНКО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Протокол!$AB$18:$AE$18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4.340277777777778E-3</c:v>
                </c:pt>
                <c:pt idx="2">
                  <c:v>6.8518518518518538E-3</c:v>
                </c:pt>
                <c:pt idx="3">
                  <c:v>1.0393518518518521E-2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36C-634A-8418-21DDFCAF0902}"/>
            </c:ext>
          </c:extLst>
        </c:ser>
        <c:ser>
          <c:idx val="16"/>
          <c:order val="16"/>
          <c:tx>
            <c:strRef>
              <c:f>Протокол!$U$19</c:f>
              <c:strCache>
                <c:ptCount val="1"/>
                <c:pt idx="0">
                  <c:v>ИГОРЬ ЩЕРБЕНОК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Протокол!$AB$19:$AE$19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4.085648148148149E-3</c:v>
                </c:pt>
                <c:pt idx="2">
                  <c:v>6.2500000000000021E-3</c:v>
                </c:pt>
                <c:pt idx="3">
                  <c:v>1.019675925925926E-2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36C-634A-8418-21DDFCAF0902}"/>
            </c:ext>
          </c:extLst>
        </c:ser>
        <c:ser>
          <c:idx val="17"/>
          <c:order val="17"/>
          <c:tx>
            <c:strRef>
              <c:f>Протокол!$U$20</c:f>
              <c:strCache>
                <c:ptCount val="1"/>
                <c:pt idx="0">
                  <c:v>АЛЕКСЕЙ АСТАПКОВИЧ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Протокол!$AB$20:$AE$20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3.9699074074074081E-3</c:v>
                </c:pt>
                <c:pt idx="2">
                  <c:v>6.3078703703703717E-3</c:v>
                </c:pt>
                <c:pt idx="3">
                  <c:v>1.0138888888888888E-2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36C-634A-8418-21DDFCAF0902}"/>
            </c:ext>
          </c:extLst>
        </c:ser>
        <c:ser>
          <c:idx val="18"/>
          <c:order val="18"/>
          <c:tx>
            <c:strRef>
              <c:f>Протокол!$U$21</c:f>
              <c:strCache>
                <c:ptCount val="1"/>
                <c:pt idx="0">
                  <c:v>ВИКТОР ТРЕТЬЯК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Протокол!$AB$21:$AE$21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4.4907407407407413E-3</c:v>
                </c:pt>
                <c:pt idx="2">
                  <c:v>6.5277777777777816E-3</c:v>
                </c:pt>
                <c:pt idx="3">
                  <c:v>1.0138888888888892E-2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36C-634A-8418-21DDFCAF0902}"/>
            </c:ext>
          </c:extLst>
        </c:ser>
        <c:ser>
          <c:idx val="19"/>
          <c:order val="19"/>
          <c:tx>
            <c:strRef>
              <c:f>Протокол!$U$22</c:f>
              <c:strCache>
                <c:ptCount val="1"/>
                <c:pt idx="0">
                  <c:v>ARTYOM MARCHUK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Протокол!$AB$22:$AE$22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3.8657407407407416E-3</c:v>
                </c:pt>
                <c:pt idx="2">
                  <c:v>5.6944444444444482E-3</c:v>
                </c:pt>
                <c:pt idx="3">
                  <c:v>9.8611111111111122E-3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36C-634A-8418-21DDFCAF0902}"/>
            </c:ext>
          </c:extLst>
        </c:ser>
        <c:ser>
          <c:idx val="20"/>
          <c:order val="20"/>
          <c:tx>
            <c:strRef>
              <c:f>Протокол!$U$23</c:f>
              <c:strCache>
                <c:ptCount val="1"/>
                <c:pt idx="0">
                  <c:v>ВАЛЕРИЙ КОЖАН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Протокол!$AB$23:$AE$23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3.1712962962962971E-3</c:v>
                </c:pt>
                <c:pt idx="2">
                  <c:v>5.6481481481481521E-3</c:v>
                </c:pt>
                <c:pt idx="3">
                  <c:v>9.8032407407407408E-3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36C-634A-8418-21DDFCAF0902}"/>
            </c:ext>
          </c:extLst>
        </c:ser>
        <c:ser>
          <c:idx val="21"/>
          <c:order val="21"/>
          <c:tx>
            <c:strRef>
              <c:f>Протокол!$U$24</c:f>
              <c:strCache>
                <c:ptCount val="1"/>
                <c:pt idx="0">
                  <c:v>ДМИТРИЙ СЛОБОДЬКО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Протокол!$AB$24:$AE$24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3.3449074074074084E-3</c:v>
                </c:pt>
                <c:pt idx="2">
                  <c:v>6.0069444444444467E-3</c:v>
                </c:pt>
                <c:pt idx="3">
                  <c:v>9.8032407407407408E-3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36C-634A-8418-21DDFCAF0902}"/>
            </c:ext>
          </c:extLst>
        </c:ser>
        <c:ser>
          <c:idx val="22"/>
          <c:order val="22"/>
          <c:tx>
            <c:strRef>
              <c:f>Протокол!$U$25</c:f>
              <c:strCache>
                <c:ptCount val="1"/>
                <c:pt idx="0">
                  <c:v>ИВАН ДОБУДЬКО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Протокол!$AB$25:$AE$25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3.7037037037037043E-3</c:v>
                </c:pt>
                <c:pt idx="2">
                  <c:v>6.018518518518522E-3</c:v>
                </c:pt>
                <c:pt idx="3">
                  <c:v>9.6296296296296303E-3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36C-634A-8418-21DDFCAF0902}"/>
            </c:ext>
          </c:extLst>
        </c:ser>
        <c:ser>
          <c:idx val="23"/>
          <c:order val="23"/>
          <c:tx>
            <c:strRef>
              <c:f>Протокол!$U$26</c:f>
              <c:strCache>
                <c:ptCount val="1"/>
                <c:pt idx="0">
                  <c:v>ВЛАДИМИР БАБИЦКИЙ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Протокол!$AB$26:$AE$26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3.5300925925925929E-3</c:v>
                </c:pt>
                <c:pt idx="2">
                  <c:v>6.6319444444444473E-3</c:v>
                </c:pt>
                <c:pt idx="3">
                  <c:v>9.3981481481481485E-3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36C-634A-8418-21DDFCAF0902}"/>
            </c:ext>
          </c:extLst>
        </c:ser>
        <c:ser>
          <c:idx val="24"/>
          <c:order val="24"/>
          <c:tx>
            <c:strRef>
              <c:f>Протокол!$U$27</c:f>
              <c:strCache>
                <c:ptCount val="1"/>
                <c:pt idx="0">
                  <c:v>АЛЕКСАНДР БУЗО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Протокол!$AB$27:$AE$27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3.2638888888888891E-3</c:v>
                </c:pt>
                <c:pt idx="2">
                  <c:v>5.1620370370370379E-3</c:v>
                </c:pt>
                <c:pt idx="3">
                  <c:v>9.3865740740740715E-3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36C-634A-8418-21DDFCAF0902}"/>
            </c:ext>
          </c:extLst>
        </c:ser>
        <c:ser>
          <c:idx val="25"/>
          <c:order val="25"/>
          <c:tx>
            <c:strRef>
              <c:f>Протокол!$U$28</c:f>
              <c:strCache>
                <c:ptCount val="1"/>
                <c:pt idx="0">
                  <c:v>АНДРЕЙ ШИПУЛЬ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Протокол!$AB$28:$AE$28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3.7847222222222227E-3</c:v>
                </c:pt>
                <c:pt idx="2">
                  <c:v>5.4282407407407422E-3</c:v>
                </c:pt>
                <c:pt idx="3">
                  <c:v>9.3865740740740715E-3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36C-634A-8418-21DDFCAF0902}"/>
            </c:ext>
          </c:extLst>
        </c:ser>
        <c:ser>
          <c:idx val="26"/>
          <c:order val="26"/>
          <c:tx>
            <c:strRef>
              <c:f>Протокол!$U$29</c:f>
              <c:strCache>
                <c:ptCount val="1"/>
                <c:pt idx="0">
                  <c:v>КИРИЛЛ ОМЕЛЬЯНЮК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Протокол!$AB$29:$AE$29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4.2476851851851859E-3</c:v>
                </c:pt>
                <c:pt idx="2">
                  <c:v>6.9097222222222233E-3</c:v>
                </c:pt>
                <c:pt idx="3">
                  <c:v>9.3287037037037036E-3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36C-634A-8418-21DDFCAF0902}"/>
            </c:ext>
          </c:extLst>
        </c:ser>
        <c:ser>
          <c:idx val="27"/>
          <c:order val="27"/>
          <c:tx>
            <c:strRef>
              <c:f>Протокол!$U$30</c:f>
              <c:strCache>
                <c:ptCount val="1"/>
                <c:pt idx="0">
                  <c:v>АЛЕКСАНДР СУЗДАЛЕВ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Протокол!$AB$30:$AE$30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4.3750000000000004E-3</c:v>
                </c:pt>
                <c:pt idx="2">
                  <c:v>5.3472222222222254E-3</c:v>
                </c:pt>
                <c:pt idx="3">
                  <c:v>9.3171296296296301E-3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36C-634A-8418-21DDFCAF0902}"/>
            </c:ext>
          </c:extLst>
        </c:ser>
        <c:ser>
          <c:idx val="28"/>
          <c:order val="28"/>
          <c:tx>
            <c:strRef>
              <c:f>Протокол!$U$31</c:f>
              <c:strCache>
                <c:ptCount val="1"/>
                <c:pt idx="0">
                  <c:v>СЕРГЕЙ РАЁВ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Протокол!$AB$31:$AE$31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2.6388888888888894E-3</c:v>
                </c:pt>
                <c:pt idx="2">
                  <c:v>5.2314814814814828E-3</c:v>
                </c:pt>
                <c:pt idx="3">
                  <c:v>9.2939814814814795E-3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36C-634A-8418-21DDFCAF0902}"/>
            </c:ext>
          </c:extLst>
        </c:ser>
        <c:ser>
          <c:idx val="29"/>
          <c:order val="29"/>
          <c:tx>
            <c:strRef>
              <c:f>Протокол!$U$32</c:f>
              <c:strCache>
                <c:ptCount val="1"/>
                <c:pt idx="0">
                  <c:v>НИКИТА ГУШТЫН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Протокол!$AB$32:$AE$32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3.5416666666666674E-3</c:v>
                </c:pt>
                <c:pt idx="2">
                  <c:v>5.7523148148148177E-3</c:v>
                </c:pt>
                <c:pt idx="3">
                  <c:v>9.2708333333333358E-3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036C-634A-8418-21DDFCAF0902}"/>
            </c:ext>
          </c:extLst>
        </c:ser>
        <c:ser>
          <c:idx val="30"/>
          <c:order val="30"/>
          <c:tx>
            <c:strRef>
              <c:f>Протокол!$U$33</c:f>
              <c:strCache>
                <c:ptCount val="1"/>
                <c:pt idx="0">
                  <c:v>АНДРЕЙ ЛАРИОНОВ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Протокол!$AB$33:$AE$33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3.5879629629629634E-3</c:v>
                </c:pt>
                <c:pt idx="2">
                  <c:v>5.3472222222222254E-3</c:v>
                </c:pt>
                <c:pt idx="3">
                  <c:v>9.1666666666666667E-3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36C-634A-8418-21DDFCAF0902}"/>
            </c:ext>
          </c:extLst>
        </c:ser>
        <c:ser>
          <c:idx val="31"/>
          <c:order val="31"/>
          <c:tx>
            <c:strRef>
              <c:f>Протокол!$U$34</c:f>
              <c:strCache>
                <c:ptCount val="1"/>
                <c:pt idx="0">
                  <c:v>ДМИТРИЙ ГОРБУНОВ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Протокол!$AB$34:$AE$34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2.7199074074074079E-3</c:v>
                </c:pt>
                <c:pt idx="2">
                  <c:v>5.5324074074074095E-3</c:v>
                </c:pt>
                <c:pt idx="3">
                  <c:v>9.1435185185185196E-3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036C-634A-8418-21DDFCAF0902}"/>
            </c:ext>
          </c:extLst>
        </c:ser>
        <c:ser>
          <c:idx val="32"/>
          <c:order val="32"/>
          <c:tx>
            <c:strRef>
              <c:f>Протокол!$U$35</c:f>
              <c:strCache>
                <c:ptCount val="1"/>
                <c:pt idx="0">
                  <c:v>ЮРИЙ ЛЕОНЧИК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Протокол!$AB$35:$AE$35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3.4490740740740745E-3</c:v>
                </c:pt>
                <c:pt idx="2">
                  <c:v>5.659722222222224E-3</c:v>
                </c:pt>
                <c:pt idx="3">
                  <c:v>9.0856481481481483E-3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036C-634A-8418-21DDFCAF0902}"/>
            </c:ext>
          </c:extLst>
        </c:ser>
        <c:ser>
          <c:idx val="33"/>
          <c:order val="33"/>
          <c:tx>
            <c:strRef>
              <c:f>Протокол!$U$36</c:f>
              <c:strCache>
                <c:ptCount val="1"/>
                <c:pt idx="0">
                  <c:v>ДМИТРИЙ ЛЕОНОВЕЦ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Протокол!$AB$36:$AE$36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2.6157407407407414E-3</c:v>
                </c:pt>
                <c:pt idx="2">
                  <c:v>5.5902777777777808E-3</c:v>
                </c:pt>
                <c:pt idx="3">
                  <c:v>9.0740740740740747E-3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036C-634A-8418-21DDFCAF0902}"/>
            </c:ext>
          </c:extLst>
        </c:ser>
        <c:ser>
          <c:idx val="34"/>
          <c:order val="34"/>
          <c:tx>
            <c:strRef>
              <c:f>Протокол!$U$37</c:f>
              <c:strCache>
                <c:ptCount val="1"/>
                <c:pt idx="0">
                  <c:v>АНДРЕЙ КАРТУН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Протокол!$AB$37:$AE$37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3.8773148148148156E-3</c:v>
                </c:pt>
                <c:pt idx="2">
                  <c:v>5.9375000000000035E-3</c:v>
                </c:pt>
                <c:pt idx="3">
                  <c:v>9.0162037037037034E-3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036C-634A-8418-21DDFCAF0902}"/>
            </c:ext>
          </c:extLst>
        </c:ser>
        <c:ser>
          <c:idx val="35"/>
          <c:order val="35"/>
          <c:tx>
            <c:strRef>
              <c:f>Протокол!$U$38</c:f>
              <c:strCache>
                <c:ptCount val="1"/>
                <c:pt idx="0">
                  <c:v>ВИТАЛИЙ СОРОКО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Протокол!$AB$38:$AE$38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3.2638888888888891E-3</c:v>
                </c:pt>
                <c:pt idx="2">
                  <c:v>5.5324074074074095E-3</c:v>
                </c:pt>
                <c:pt idx="3">
                  <c:v>8.9814814814814792E-3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036C-634A-8418-21DDFCAF0902}"/>
            </c:ext>
          </c:extLst>
        </c:ser>
        <c:ser>
          <c:idx val="36"/>
          <c:order val="36"/>
          <c:tx>
            <c:strRef>
              <c:f>Протокол!$U$39</c:f>
              <c:strCache>
                <c:ptCount val="1"/>
                <c:pt idx="0">
                  <c:v>АЛЕКСЕЙ ШПИЛЕНЯ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Протокол!$AB$39:$AE$39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3.5995370370370374E-3</c:v>
                </c:pt>
                <c:pt idx="2">
                  <c:v>5.4745370370370382E-3</c:v>
                </c:pt>
                <c:pt idx="3">
                  <c:v>8.9699074074074056E-3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036C-634A-8418-21DDFCAF0902}"/>
            </c:ext>
          </c:extLst>
        </c:ser>
        <c:ser>
          <c:idx val="37"/>
          <c:order val="37"/>
          <c:tx>
            <c:strRef>
              <c:f>Протокол!$U$40</c:f>
              <c:strCache>
                <c:ptCount val="1"/>
                <c:pt idx="0">
                  <c:v>ИГОРЬ СВИРИДОВ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Протокол!$AB$40:$AE$40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3.6458333333333334E-3</c:v>
                </c:pt>
                <c:pt idx="2">
                  <c:v>6.2384259259259268E-3</c:v>
                </c:pt>
                <c:pt idx="3">
                  <c:v>8.958333333333332E-3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036C-634A-8418-21DDFCAF0902}"/>
            </c:ext>
          </c:extLst>
        </c:ser>
        <c:ser>
          <c:idx val="38"/>
          <c:order val="38"/>
          <c:tx>
            <c:strRef>
              <c:f>Протокол!$U$41</c:f>
              <c:strCache>
                <c:ptCount val="1"/>
                <c:pt idx="0">
                  <c:v>АЛЕКСАНДР ТУМАЩИК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Протокол!$AB$41:$AE$41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3.2407407407407411E-3</c:v>
                </c:pt>
                <c:pt idx="2">
                  <c:v>5.5787037037037055E-3</c:v>
                </c:pt>
                <c:pt idx="3">
                  <c:v>8.8888888888888871E-3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036C-634A-8418-21DDFCAF0902}"/>
            </c:ext>
          </c:extLst>
        </c:ser>
        <c:ser>
          <c:idx val="39"/>
          <c:order val="39"/>
          <c:tx>
            <c:strRef>
              <c:f>Протокол!$U$42</c:f>
              <c:strCache>
                <c:ptCount val="1"/>
                <c:pt idx="0">
                  <c:v>PAVEL ZDOR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Протокол!$AB$42:$AE$42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3.5300925925925929E-3</c:v>
                </c:pt>
                <c:pt idx="2">
                  <c:v>5.2546296296296317E-3</c:v>
                </c:pt>
                <c:pt idx="3">
                  <c:v>8.8541666666666664E-3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036C-634A-8418-21DDFCAF0902}"/>
            </c:ext>
          </c:extLst>
        </c:ser>
        <c:ser>
          <c:idx val="40"/>
          <c:order val="40"/>
          <c:tx>
            <c:strRef>
              <c:f>Протокол!$U$43</c:f>
              <c:strCache>
                <c:ptCount val="1"/>
                <c:pt idx="0">
                  <c:v>СЕРГЕЙ ПРОКОПОВИЧ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Протокол!$AB$43:$AE$43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3.2523148148148155E-3</c:v>
                </c:pt>
                <c:pt idx="2">
                  <c:v>5.7291666666666706E-3</c:v>
                </c:pt>
                <c:pt idx="3">
                  <c:v>8.8310185185185193E-3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036C-634A-8418-21DDFCAF0902}"/>
            </c:ext>
          </c:extLst>
        </c:ser>
        <c:ser>
          <c:idx val="41"/>
          <c:order val="41"/>
          <c:tx>
            <c:strRef>
              <c:f>Протокол!$U$44</c:f>
              <c:strCache>
                <c:ptCount val="1"/>
                <c:pt idx="0">
                  <c:v>МАКСИМ ГАГАРИН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Протокол!$AB$44:$AE$44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3.5995370370370374E-3</c:v>
                </c:pt>
                <c:pt idx="2">
                  <c:v>5.2777777777777805E-3</c:v>
                </c:pt>
                <c:pt idx="3">
                  <c:v>8.8194444444444457E-3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036C-634A-8418-21DDFCAF0902}"/>
            </c:ext>
          </c:extLst>
        </c:ser>
        <c:ser>
          <c:idx val="42"/>
          <c:order val="42"/>
          <c:tx>
            <c:strRef>
              <c:f>Протокол!$U$45</c:f>
              <c:strCache>
                <c:ptCount val="1"/>
                <c:pt idx="0">
                  <c:v>АРКАДИЙ ВОРОЖУН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Протокол!$AB$45:$AE$45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3.5995370370370374E-3</c:v>
                </c:pt>
                <c:pt idx="2">
                  <c:v>5.451388888888891E-3</c:v>
                </c:pt>
                <c:pt idx="3">
                  <c:v>8.8194444444444457E-3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036C-634A-8418-21DDFCAF0902}"/>
            </c:ext>
          </c:extLst>
        </c:ser>
        <c:ser>
          <c:idx val="43"/>
          <c:order val="43"/>
          <c:tx>
            <c:strRef>
              <c:f>Протокол!$U$46</c:f>
              <c:strCache>
                <c:ptCount val="1"/>
                <c:pt idx="0">
                  <c:v>АРТЕМ ТАРАСЕНКО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Протокол!$AB$46:$AE$46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4.0162037037037041E-3</c:v>
                </c:pt>
                <c:pt idx="2">
                  <c:v>5.4861111111111135E-3</c:v>
                </c:pt>
                <c:pt idx="3">
                  <c:v>8.773148148148148E-3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036C-634A-8418-21DDFCAF0902}"/>
            </c:ext>
          </c:extLst>
        </c:ser>
        <c:ser>
          <c:idx val="44"/>
          <c:order val="44"/>
          <c:tx>
            <c:strRef>
              <c:f>Протокол!$U$47</c:f>
              <c:strCache>
                <c:ptCount val="1"/>
                <c:pt idx="0">
                  <c:v>ИВАН ФЕНЧЕНКО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Протокол!$AB$47:$AE$47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3.8194444444444443E-3</c:v>
                </c:pt>
                <c:pt idx="2">
                  <c:v>5.70601851851852E-3</c:v>
                </c:pt>
                <c:pt idx="3">
                  <c:v>8.6805555555555559E-3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036C-634A-8418-21DDFCAF0902}"/>
            </c:ext>
          </c:extLst>
        </c:ser>
        <c:ser>
          <c:idx val="45"/>
          <c:order val="45"/>
          <c:tx>
            <c:strRef>
              <c:f>Протокол!$U$48</c:f>
              <c:strCache>
                <c:ptCount val="1"/>
                <c:pt idx="0">
                  <c:v>ANDREY IORDAN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Протокол!$AB$48:$AE$48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3.4837962962962965E-3</c:v>
                </c:pt>
                <c:pt idx="2">
                  <c:v>5.2662037037037052E-3</c:v>
                </c:pt>
                <c:pt idx="3">
                  <c:v>8.6226851851851846E-3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036C-634A-8418-21DDFCAF0902}"/>
            </c:ext>
          </c:extLst>
        </c:ser>
        <c:ser>
          <c:idx val="46"/>
          <c:order val="46"/>
          <c:tx>
            <c:strRef>
              <c:f>Протокол!$U$49</c:f>
              <c:strCache>
                <c:ptCount val="1"/>
                <c:pt idx="0">
                  <c:v>АРТУР АХМЕТГАЛИМОВ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Протокол!$AB$49:$AE$49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3.7615740740740743E-3</c:v>
                </c:pt>
                <c:pt idx="2">
                  <c:v>5.752314814814816E-3</c:v>
                </c:pt>
                <c:pt idx="3">
                  <c:v>8.6226851851851846E-3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036C-634A-8418-21DDFCAF0902}"/>
            </c:ext>
          </c:extLst>
        </c:ser>
        <c:ser>
          <c:idx val="47"/>
          <c:order val="47"/>
          <c:tx>
            <c:strRef>
              <c:f>Протокол!$U$50</c:f>
              <c:strCache>
                <c:ptCount val="1"/>
                <c:pt idx="0">
                  <c:v>НИКОЛАЙ НЕСТЕРОВИЧ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Протокол!$AB$50:$AE$50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3.5763888888888898E-3</c:v>
                </c:pt>
                <c:pt idx="2">
                  <c:v>5.6018518518518544E-3</c:v>
                </c:pt>
                <c:pt idx="3">
                  <c:v>8.611111111111111E-3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036C-634A-8418-21DDFCAF0902}"/>
            </c:ext>
          </c:extLst>
        </c:ser>
        <c:ser>
          <c:idx val="48"/>
          <c:order val="48"/>
          <c:tx>
            <c:strRef>
              <c:f>Протокол!$U$51</c:f>
              <c:strCache>
                <c:ptCount val="1"/>
                <c:pt idx="0">
                  <c:v>АЛЕКСАНДР СОКОЛ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Протокол!$AB$51:$AE$51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3.9467592592592592E-3</c:v>
                </c:pt>
                <c:pt idx="2">
                  <c:v>5.1504629629629661E-3</c:v>
                </c:pt>
                <c:pt idx="3">
                  <c:v>8.5879629629629639E-3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036C-634A-8418-21DDFCAF0902}"/>
            </c:ext>
          </c:extLst>
        </c:ser>
        <c:ser>
          <c:idx val="49"/>
          <c:order val="49"/>
          <c:tx>
            <c:strRef>
              <c:f>Протокол!$U$52</c:f>
              <c:strCache>
                <c:ptCount val="1"/>
                <c:pt idx="0">
                  <c:v>OLEG KACHAEV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Протокол!$AB$52:$AE$52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3.368055555555556E-3</c:v>
                </c:pt>
                <c:pt idx="2">
                  <c:v>5.6365740740740751E-3</c:v>
                </c:pt>
                <c:pt idx="3">
                  <c:v>8.5763888888888869E-3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036C-634A-8418-21DDFCAF0902}"/>
            </c:ext>
          </c:extLst>
        </c:ser>
        <c:ser>
          <c:idx val="50"/>
          <c:order val="50"/>
          <c:tx>
            <c:strRef>
              <c:f>Протокол!$U$53</c:f>
              <c:strCache>
                <c:ptCount val="1"/>
                <c:pt idx="0">
                  <c:v>АЛЕКСЕЙ БОРИСЁНОК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Протокол!$AB$53:$AE$53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3.1018518518518522E-3</c:v>
                </c:pt>
                <c:pt idx="2">
                  <c:v>5.3935185185185197E-3</c:v>
                </c:pt>
                <c:pt idx="3">
                  <c:v>8.518518518518519E-3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036C-634A-8418-21DDFCAF0902}"/>
            </c:ext>
          </c:extLst>
        </c:ser>
        <c:ser>
          <c:idx val="51"/>
          <c:order val="51"/>
          <c:tx>
            <c:strRef>
              <c:f>Протокол!$U$54</c:f>
              <c:strCache>
                <c:ptCount val="1"/>
                <c:pt idx="0">
                  <c:v>ОЛЕГ ИВАНОВ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Протокол!$AB$54:$AE$54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3.0902777777777786E-3</c:v>
                </c:pt>
                <c:pt idx="2">
                  <c:v>4.65277777777778E-3</c:v>
                </c:pt>
                <c:pt idx="3">
                  <c:v>8.5069444444444454E-3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036C-634A-8418-21DDFCAF0902}"/>
            </c:ext>
          </c:extLst>
        </c:ser>
        <c:ser>
          <c:idx val="52"/>
          <c:order val="52"/>
          <c:tx>
            <c:strRef>
              <c:f>Протокол!$U$55</c:f>
              <c:strCache>
                <c:ptCount val="1"/>
                <c:pt idx="0">
                  <c:v>ВИТАЛИЙ ХРАМОВ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Протокол!$AB$55:$AE$55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3.9583333333333337E-3</c:v>
                </c:pt>
                <c:pt idx="2">
                  <c:v>5.6944444444444464E-3</c:v>
                </c:pt>
                <c:pt idx="3">
                  <c:v>8.4606481481481477E-3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036C-634A-8418-21DDFCAF0902}"/>
            </c:ext>
          </c:extLst>
        </c:ser>
        <c:ser>
          <c:idx val="53"/>
          <c:order val="53"/>
          <c:tx>
            <c:strRef>
              <c:f>Протокол!$U$56</c:f>
              <c:strCache>
                <c:ptCount val="1"/>
                <c:pt idx="0">
                  <c:v>ДМИТРИЙ ДЕВЯТНИКОВ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Протокол!$AB$56:$AE$56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3.1018518518518522E-3</c:v>
                </c:pt>
                <c:pt idx="2">
                  <c:v>4.8495370370370376E-3</c:v>
                </c:pt>
                <c:pt idx="3">
                  <c:v>8.4259259259259235E-3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036C-634A-8418-21DDFCAF0902}"/>
            </c:ext>
          </c:extLst>
        </c:ser>
        <c:ser>
          <c:idx val="54"/>
          <c:order val="54"/>
          <c:tx>
            <c:strRef>
              <c:f>Протокол!$U$57</c:f>
              <c:strCache>
                <c:ptCount val="1"/>
                <c:pt idx="0">
                  <c:v>ЮРИЙ ШЕЛЕСТ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Протокол!$AB$57:$AE$57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3.4606481481481489E-3</c:v>
                </c:pt>
                <c:pt idx="2">
                  <c:v>5.0462962962963005E-3</c:v>
                </c:pt>
                <c:pt idx="3">
                  <c:v>8.425925925925927E-3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036C-634A-8418-21DDFCAF0902}"/>
            </c:ext>
          </c:extLst>
        </c:ser>
        <c:ser>
          <c:idx val="55"/>
          <c:order val="55"/>
          <c:tx>
            <c:strRef>
              <c:f>Протокол!$U$58</c:f>
              <c:strCache>
                <c:ptCount val="1"/>
                <c:pt idx="0">
                  <c:v>АЛЕКСЕЙ КОСТЮК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Протокол!$AB$58:$AE$58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2.7199074074074079E-3</c:v>
                </c:pt>
                <c:pt idx="2">
                  <c:v>4.2476851851851877E-3</c:v>
                </c:pt>
                <c:pt idx="3">
                  <c:v>8.3680555555555557E-3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036C-634A-8418-21DDFCAF0902}"/>
            </c:ext>
          </c:extLst>
        </c:ser>
        <c:ser>
          <c:idx val="56"/>
          <c:order val="56"/>
          <c:tx>
            <c:strRef>
              <c:f>Протокол!$U$59</c:f>
              <c:strCache>
                <c:ptCount val="1"/>
                <c:pt idx="0">
                  <c:v>АЛЕКСАНДР ДАРМЕЛЬ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Протокол!$AB$59:$AE$59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2.8125000000000008E-3</c:v>
                </c:pt>
                <c:pt idx="2">
                  <c:v>4.65277777777778E-3</c:v>
                </c:pt>
                <c:pt idx="3">
                  <c:v>8.252314814814813E-3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036C-634A-8418-21DDFCAF0902}"/>
            </c:ext>
          </c:extLst>
        </c:ser>
        <c:ser>
          <c:idx val="57"/>
          <c:order val="57"/>
          <c:tx>
            <c:strRef>
              <c:f>Протокол!$U$60</c:f>
              <c:strCache>
                <c:ptCount val="1"/>
                <c:pt idx="0">
                  <c:v>ДМИТРИЙ БЕЛОНОГИЙ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Протокол!$AB$60:$AE$60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4.0740740740740746E-3</c:v>
                </c:pt>
                <c:pt idx="2">
                  <c:v>5.4398148148148175E-3</c:v>
                </c:pt>
                <c:pt idx="3">
                  <c:v>8.2175925925925923E-3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036C-634A-8418-21DDFCAF0902}"/>
            </c:ext>
          </c:extLst>
        </c:ser>
        <c:ser>
          <c:idx val="58"/>
          <c:order val="58"/>
          <c:tx>
            <c:strRef>
              <c:f>Протокол!$U$61</c:f>
              <c:strCache>
                <c:ptCount val="1"/>
                <c:pt idx="0">
                  <c:v>АНДРЕЙ БЕЛЯВСКИЙ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Протокол!$AB$61:$AE$61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2.5000000000000005E-3</c:v>
                </c:pt>
                <c:pt idx="2">
                  <c:v>4.0162037037037059E-3</c:v>
                </c:pt>
                <c:pt idx="3">
                  <c:v>8.2060185185185187E-3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036C-634A-8418-21DDFCAF0902}"/>
            </c:ext>
          </c:extLst>
        </c:ser>
        <c:ser>
          <c:idx val="59"/>
          <c:order val="59"/>
          <c:tx>
            <c:strRef>
              <c:f>Протокол!$U$62</c:f>
              <c:strCache>
                <c:ptCount val="1"/>
                <c:pt idx="0">
                  <c:v>МАКСИМ ШПАКОВИЧ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Протокол!$AB$62:$AE$62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2.5694444444444454E-3</c:v>
                </c:pt>
                <c:pt idx="2">
                  <c:v>4.560185185185188E-3</c:v>
                </c:pt>
                <c:pt idx="3">
                  <c:v>8.1944444444444452E-3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036C-634A-8418-21DDFCAF0902}"/>
            </c:ext>
          </c:extLst>
        </c:ser>
        <c:ser>
          <c:idx val="60"/>
          <c:order val="60"/>
          <c:tx>
            <c:strRef>
              <c:f>Протокол!$U$63</c:f>
              <c:strCache>
                <c:ptCount val="1"/>
                <c:pt idx="0">
                  <c:v>ОЛЕГ ЗЫГМАНТОВИЧ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Протокол!$AB$63:$AE$63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3.1828703703703706E-3</c:v>
                </c:pt>
                <c:pt idx="2">
                  <c:v>5.1851851851851885E-3</c:v>
                </c:pt>
                <c:pt idx="3">
                  <c:v>8.1944444444444452E-3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036C-634A-8418-21DDFCAF0902}"/>
            </c:ext>
          </c:extLst>
        </c:ser>
        <c:ser>
          <c:idx val="61"/>
          <c:order val="61"/>
          <c:tx>
            <c:strRef>
              <c:f>Протокол!$U$64</c:f>
              <c:strCache>
                <c:ptCount val="1"/>
                <c:pt idx="0">
                  <c:v>ИЛЬЯ ГРИЦКЕВИЧ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Протокол!$AB$64:$AE$64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3.8310185185185188E-3</c:v>
                </c:pt>
                <c:pt idx="2">
                  <c:v>4.6064814814814822E-3</c:v>
                </c:pt>
                <c:pt idx="3">
                  <c:v>8.1018518518518497E-3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036C-634A-8418-21DDFCAF0902}"/>
            </c:ext>
          </c:extLst>
        </c:ser>
        <c:ser>
          <c:idx val="62"/>
          <c:order val="62"/>
          <c:tx>
            <c:strRef>
              <c:f>Протокол!$U$65</c:f>
              <c:strCache>
                <c:ptCount val="1"/>
                <c:pt idx="0">
                  <c:v>ДМИТРИЙ ВОЛКОВ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Протокол!$AB$65:$AE$65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4.1666666666666675E-3</c:v>
                </c:pt>
                <c:pt idx="2">
                  <c:v>5.1388888888888908E-3</c:v>
                </c:pt>
                <c:pt idx="3">
                  <c:v>8.0555555555555554E-3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036C-634A-8418-21DDFCAF0902}"/>
            </c:ext>
          </c:extLst>
        </c:ser>
        <c:ser>
          <c:idx val="63"/>
          <c:order val="63"/>
          <c:tx>
            <c:strRef>
              <c:f>Протокол!$U$66</c:f>
              <c:strCache>
                <c:ptCount val="1"/>
                <c:pt idx="0">
                  <c:v>ANDREI KOZEL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Протокол!$AB$66:$AE$66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2.8356481481481488E-3</c:v>
                </c:pt>
                <c:pt idx="2">
                  <c:v>4.8032407407407416E-3</c:v>
                </c:pt>
                <c:pt idx="3">
                  <c:v>8.0439814814814818E-3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036C-634A-8418-21DDFCAF0902}"/>
            </c:ext>
          </c:extLst>
        </c:ser>
        <c:ser>
          <c:idx val="64"/>
          <c:order val="64"/>
          <c:tx>
            <c:strRef>
              <c:f>Протокол!$U$67</c:f>
              <c:strCache>
                <c:ptCount val="1"/>
                <c:pt idx="0">
                  <c:v>ПАВЕЛ ИВЧЕНКО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Протокол!$AB$67:$AE$67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2.9398148148148152E-3</c:v>
                </c:pt>
                <c:pt idx="2">
                  <c:v>5.4166666666666703E-3</c:v>
                </c:pt>
                <c:pt idx="3">
                  <c:v>8.0092592592592611E-3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036C-634A-8418-21DDFCAF0902}"/>
            </c:ext>
          </c:extLst>
        </c:ser>
        <c:ser>
          <c:idx val="65"/>
          <c:order val="65"/>
          <c:tx>
            <c:strRef>
              <c:f>Протокол!$U$68</c:f>
              <c:strCache>
                <c:ptCount val="1"/>
                <c:pt idx="0">
                  <c:v>ДМИТРИЙ ВОРОБЕЙ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Протокол!$AB$68:$AE$68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3.5069444444444453E-3</c:v>
                </c:pt>
                <c:pt idx="2">
                  <c:v>5.1388888888888908E-3</c:v>
                </c:pt>
                <c:pt idx="3">
                  <c:v>7.9166666666666656E-3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036C-634A-8418-21DDFCAF0902}"/>
            </c:ext>
          </c:extLst>
        </c:ser>
        <c:ser>
          <c:idx val="66"/>
          <c:order val="66"/>
          <c:tx>
            <c:strRef>
              <c:f>Протокол!$U$69</c:f>
              <c:strCache>
                <c:ptCount val="1"/>
                <c:pt idx="0">
                  <c:v>ИГОРЬ ТИМОВЕЦ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Протокол!$AB$69:$AE$69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2.6736111111111118E-3</c:v>
                </c:pt>
                <c:pt idx="2">
                  <c:v>4.3171296296296308E-3</c:v>
                </c:pt>
                <c:pt idx="3">
                  <c:v>7.8935185185185185E-3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036C-634A-8418-21DDFCAF0902}"/>
            </c:ext>
          </c:extLst>
        </c:ser>
        <c:ser>
          <c:idx val="67"/>
          <c:order val="67"/>
          <c:tx>
            <c:strRef>
              <c:f>Протокол!$U$70</c:f>
              <c:strCache>
                <c:ptCount val="1"/>
                <c:pt idx="0">
                  <c:v>АЛЕКСАНДР РОМАНОВИЧ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Протокол!$AB$70:$AE$70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2.9513888888888888E-3</c:v>
                </c:pt>
                <c:pt idx="2">
                  <c:v>5.0578703703703723E-3</c:v>
                </c:pt>
                <c:pt idx="3">
                  <c:v>7.8935185185185185E-3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036C-634A-8418-21DDFCAF0902}"/>
            </c:ext>
          </c:extLst>
        </c:ser>
        <c:ser>
          <c:idx val="68"/>
          <c:order val="68"/>
          <c:tx>
            <c:strRef>
              <c:f>Протокол!$U$71</c:f>
              <c:strCache>
                <c:ptCount val="1"/>
                <c:pt idx="0">
                  <c:v>АЛЕКСАНДР КЛИМУК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Протокол!$AB$71:$AE$71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2.7893518518518519E-3</c:v>
                </c:pt>
                <c:pt idx="2">
                  <c:v>4.5486111111111144E-3</c:v>
                </c:pt>
                <c:pt idx="3">
                  <c:v>7.7546296296296287E-3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036C-634A-8418-21DDFCAF0902}"/>
            </c:ext>
          </c:extLst>
        </c:ser>
        <c:ser>
          <c:idx val="69"/>
          <c:order val="69"/>
          <c:tx>
            <c:strRef>
              <c:f>Протокол!$U$72</c:f>
              <c:strCache>
                <c:ptCount val="1"/>
                <c:pt idx="0">
                  <c:v>ДМИТРИЙ ЛОГАШИН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Протокол!$AB$72:$AE$72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3.4837962962962965E-3</c:v>
                </c:pt>
                <c:pt idx="2">
                  <c:v>5.1851851851851868E-3</c:v>
                </c:pt>
                <c:pt idx="3">
                  <c:v>7.719907407407408E-3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036C-634A-8418-21DDFCAF0902}"/>
            </c:ext>
          </c:extLst>
        </c:ser>
        <c:ser>
          <c:idx val="70"/>
          <c:order val="70"/>
          <c:tx>
            <c:strRef>
              <c:f>Протокол!$U$73</c:f>
              <c:strCache>
                <c:ptCount val="1"/>
                <c:pt idx="0">
                  <c:v>МАКСИМ ГАВРИЛЬЧИК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Протокол!$AB$73:$AE$73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3.4259259259259264E-3</c:v>
                </c:pt>
                <c:pt idx="2">
                  <c:v>5.2314814814814845E-3</c:v>
                </c:pt>
                <c:pt idx="3">
                  <c:v>7.6736111111111137E-3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036C-634A-8418-21DDFCAF0902}"/>
            </c:ext>
          </c:extLst>
        </c:ser>
        <c:ser>
          <c:idx val="71"/>
          <c:order val="71"/>
          <c:tx>
            <c:strRef>
              <c:f>Протокол!$U$74</c:f>
              <c:strCache>
                <c:ptCount val="1"/>
                <c:pt idx="0">
                  <c:v>DMITRY KAPRUSYNKA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Протокол!$AB$74:$AE$74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3.1597222222222235E-3</c:v>
                </c:pt>
                <c:pt idx="2">
                  <c:v>4.560185185185188E-3</c:v>
                </c:pt>
                <c:pt idx="3">
                  <c:v>7.6388888888888895E-3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036C-634A-8418-21DDFCAF0902}"/>
            </c:ext>
          </c:extLst>
        </c:ser>
        <c:ser>
          <c:idx val="72"/>
          <c:order val="72"/>
          <c:tx>
            <c:strRef>
              <c:f>Протокол!$U$75</c:f>
              <c:strCache>
                <c:ptCount val="1"/>
                <c:pt idx="0">
                  <c:v>ВИТАЛИЙ ВЕНСКИЙ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Протокол!$AB$75:$AE$75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3.0555555555555561E-3</c:v>
                </c:pt>
                <c:pt idx="2">
                  <c:v>4.5370370370370408E-3</c:v>
                </c:pt>
                <c:pt idx="3">
                  <c:v>7.5925925925925952E-3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036C-634A-8418-21DDFCAF0902}"/>
            </c:ext>
          </c:extLst>
        </c:ser>
        <c:ser>
          <c:idx val="73"/>
          <c:order val="73"/>
          <c:tx>
            <c:strRef>
              <c:f>Протокол!$U$76</c:f>
              <c:strCache>
                <c:ptCount val="1"/>
                <c:pt idx="0">
                  <c:v>АНДРЕЙ НЕДОСЕЙКИН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Протокол!$AB$76:$AE$76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2.604166666666667E-3</c:v>
                </c:pt>
                <c:pt idx="2">
                  <c:v>4.7685185185185209E-3</c:v>
                </c:pt>
                <c:pt idx="3">
                  <c:v>7.5347222222222239E-3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036C-634A-8418-21DDFCAF0902}"/>
            </c:ext>
          </c:extLst>
        </c:ser>
        <c:ser>
          <c:idx val="74"/>
          <c:order val="74"/>
          <c:tx>
            <c:strRef>
              <c:f>Протокол!$U$77</c:f>
              <c:strCache>
                <c:ptCount val="1"/>
                <c:pt idx="0">
                  <c:v>ЕВГЕНИЙ НАРАНОВИЧ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Протокол!$AB$77:$AE$77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3.3449074074074084E-3</c:v>
                </c:pt>
                <c:pt idx="2">
                  <c:v>4.7916666666666698E-3</c:v>
                </c:pt>
                <c:pt idx="3">
                  <c:v>7.4537037037037054E-3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036C-634A-8418-21DDFCAF0902}"/>
            </c:ext>
          </c:extLst>
        </c:ser>
        <c:ser>
          <c:idx val="75"/>
          <c:order val="75"/>
          <c:tx>
            <c:strRef>
              <c:f>Протокол!$U$78</c:f>
              <c:strCache>
                <c:ptCount val="1"/>
                <c:pt idx="0">
                  <c:v>YAUHENI YAROTSKI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Протокол!$AB$78:$AE$78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3.8425925925925932E-3</c:v>
                </c:pt>
                <c:pt idx="2">
                  <c:v>5.1736111111111132E-3</c:v>
                </c:pt>
                <c:pt idx="3">
                  <c:v>7.3611111111111099E-3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036C-634A-8418-21DDFCAF0902}"/>
            </c:ext>
          </c:extLst>
        </c:ser>
        <c:ser>
          <c:idx val="76"/>
          <c:order val="76"/>
          <c:tx>
            <c:strRef>
              <c:f>Протокол!$U$79</c:f>
              <c:strCache>
                <c:ptCount val="1"/>
                <c:pt idx="0">
                  <c:v>КИРИЛЛ ЗАБАВСКИЙ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Протокол!$AB$79:$AE$79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3.356481481481482E-3</c:v>
                </c:pt>
                <c:pt idx="2">
                  <c:v>4.1087962962962979E-3</c:v>
                </c:pt>
                <c:pt idx="3">
                  <c:v>7.0949074074074074E-3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036C-634A-8418-21DDFCAF0902}"/>
            </c:ext>
          </c:extLst>
        </c:ser>
        <c:ser>
          <c:idx val="77"/>
          <c:order val="77"/>
          <c:tx>
            <c:strRef>
              <c:f>Протокол!$U$80</c:f>
              <c:strCache>
                <c:ptCount val="1"/>
                <c:pt idx="0">
                  <c:v>PAVEL LASHKOV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Протокол!$AB$80:$AE$80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2.4074074074074076E-3</c:v>
                </c:pt>
                <c:pt idx="2">
                  <c:v>4.0046296296296323E-3</c:v>
                </c:pt>
                <c:pt idx="3">
                  <c:v>7.013888888888889E-3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036C-634A-8418-21DDFCAF0902}"/>
            </c:ext>
          </c:extLst>
        </c:ser>
        <c:ser>
          <c:idx val="78"/>
          <c:order val="78"/>
          <c:tx>
            <c:strRef>
              <c:f>Протокол!$U$81</c:f>
              <c:strCache>
                <c:ptCount val="1"/>
                <c:pt idx="0">
                  <c:v>DMITRY ARTUCHOVSKY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Протокол!$AB$81:$AE$81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2.8935185185185192E-3</c:v>
                </c:pt>
                <c:pt idx="2">
                  <c:v>4.3518518518518533E-3</c:v>
                </c:pt>
                <c:pt idx="3">
                  <c:v>6.9907407407407383E-3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036C-634A-8418-21DDFCAF0902}"/>
            </c:ext>
          </c:extLst>
        </c:ser>
        <c:ser>
          <c:idx val="79"/>
          <c:order val="79"/>
          <c:tx>
            <c:strRef>
              <c:f>Протокол!$U$82</c:f>
              <c:strCache>
                <c:ptCount val="1"/>
                <c:pt idx="0">
                  <c:v>ALIAKSEI MANDRYK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Протокол!$AB$82:$AE$82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2.44212962962963E-3</c:v>
                </c:pt>
                <c:pt idx="2">
                  <c:v>4.4212962962962982E-3</c:v>
                </c:pt>
                <c:pt idx="3">
                  <c:v>6.7013888888888887E-3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036C-634A-8418-21DDFCAF0902}"/>
            </c:ext>
          </c:extLst>
        </c:ser>
        <c:ser>
          <c:idx val="80"/>
          <c:order val="80"/>
          <c:tx>
            <c:strRef>
              <c:f>Протокол!$U$83</c:f>
              <c:strCache>
                <c:ptCount val="1"/>
                <c:pt idx="0">
                  <c:v>AРКАДИЙ КУЛЬБИЦКИЙ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Протокол!$AB$83:$AE$83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3.5069444444444453E-3</c:v>
                </c:pt>
                <c:pt idx="2">
                  <c:v>4.1550925925925956E-3</c:v>
                </c:pt>
                <c:pt idx="3">
                  <c:v>6.6782407407407415E-3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036C-634A-8418-21DDFCAF0902}"/>
            </c:ext>
          </c:extLst>
        </c:ser>
        <c:ser>
          <c:idx val="81"/>
          <c:order val="81"/>
          <c:tx>
            <c:strRef>
              <c:f>Протокол!$U$84</c:f>
              <c:strCache>
                <c:ptCount val="1"/>
                <c:pt idx="0">
                  <c:v>ИГОРЬ ДУБОВИК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Протокол!$AB$84:$AE$84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3.3796296296296304E-3</c:v>
                </c:pt>
                <c:pt idx="2">
                  <c:v>4.2476851851851877E-3</c:v>
                </c:pt>
                <c:pt idx="3">
                  <c:v>6.6435185185185174E-3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036C-634A-8418-21DDFCAF0902}"/>
            </c:ext>
          </c:extLst>
        </c:ser>
        <c:ser>
          <c:idx val="82"/>
          <c:order val="82"/>
          <c:tx>
            <c:strRef>
              <c:f>Протокол!$U$85</c:f>
              <c:strCache>
                <c:ptCount val="1"/>
                <c:pt idx="0">
                  <c:v>YURY RYZHENKOV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Протокол!$AB$85:$AE$85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3.0208333333333337E-3</c:v>
                </c:pt>
                <c:pt idx="2">
                  <c:v>3.59953703703704E-3</c:v>
                </c:pt>
                <c:pt idx="3">
                  <c:v>6.504629629629631E-3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036C-634A-8418-21DDFCAF0902}"/>
            </c:ext>
          </c:extLst>
        </c:ser>
        <c:ser>
          <c:idx val="83"/>
          <c:order val="83"/>
          <c:tx>
            <c:strRef>
              <c:f>Протокол!$U$86</c:f>
              <c:strCache>
                <c:ptCount val="1"/>
                <c:pt idx="0">
                  <c:v>ВИТАЛИЙ ЕРМОЛИН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Протокол!$AB$86:$AE$86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2.5810185185185189E-3</c:v>
                </c:pt>
                <c:pt idx="2">
                  <c:v>3.4027777777777823E-3</c:v>
                </c:pt>
                <c:pt idx="3">
                  <c:v>6.3425925925925941E-3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036C-634A-8418-21DDFCAF0902}"/>
            </c:ext>
          </c:extLst>
        </c:ser>
        <c:ser>
          <c:idx val="84"/>
          <c:order val="84"/>
          <c:tx>
            <c:strRef>
              <c:f>Протокол!$U$87</c:f>
              <c:strCache>
                <c:ptCount val="1"/>
                <c:pt idx="0">
                  <c:v>ИЛЬЯ СЕВЕРИН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Протокол!$AB$87:$AE$87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2.2222222222222227E-3</c:v>
                </c:pt>
                <c:pt idx="2">
                  <c:v>3.4837962962962973E-3</c:v>
                </c:pt>
                <c:pt idx="3">
                  <c:v>5.8449074074074063E-3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036C-634A-8418-21DDFCAF0902}"/>
            </c:ext>
          </c:extLst>
        </c:ser>
        <c:ser>
          <c:idx val="85"/>
          <c:order val="85"/>
          <c:tx>
            <c:strRef>
              <c:f>Протокол!$U$88</c:f>
              <c:strCache>
                <c:ptCount val="1"/>
                <c:pt idx="0">
                  <c:v>ДАНИИЛ ДАНИК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Протокол!$AB$88:$AE$88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2.6273148148148158E-3</c:v>
                </c:pt>
                <c:pt idx="2">
                  <c:v>3.2754629629629661E-3</c:v>
                </c:pt>
                <c:pt idx="3">
                  <c:v>5.6018518518518544E-3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036C-634A-8418-21DDFCAF0902}"/>
            </c:ext>
          </c:extLst>
        </c:ser>
        <c:ser>
          <c:idx val="86"/>
          <c:order val="86"/>
          <c:tx>
            <c:strRef>
              <c:f>Протокол!$U$89</c:f>
              <c:strCache>
                <c:ptCount val="1"/>
                <c:pt idx="0">
                  <c:v>АЛЕКСАНДР СИМАКОВ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Протокол!$AB$89:$AE$89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2.3495370370370371E-3</c:v>
                </c:pt>
                <c:pt idx="2">
                  <c:v>2.5694444444444471E-3</c:v>
                </c:pt>
                <c:pt idx="3">
                  <c:v>5.3125000000000012E-3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036C-634A-8418-21DDFCAF0902}"/>
            </c:ext>
          </c:extLst>
        </c:ser>
        <c:ser>
          <c:idx val="87"/>
          <c:order val="87"/>
          <c:tx>
            <c:strRef>
              <c:f>Протокол!$U$90</c:f>
              <c:strCache>
                <c:ptCount val="1"/>
                <c:pt idx="0">
                  <c:v>СЕРГЕЙ БЕЛОВ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Протокол!$AB$90:$AE$90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2.7546296296296294E-3</c:v>
                </c:pt>
                <c:pt idx="2">
                  <c:v>2.719907407407407E-3</c:v>
                </c:pt>
                <c:pt idx="3">
                  <c:v>4.918981481481479E-3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036C-634A-8418-21DDFCAF0902}"/>
            </c:ext>
          </c:extLst>
        </c:ser>
        <c:ser>
          <c:idx val="88"/>
          <c:order val="88"/>
          <c:tx>
            <c:strRef>
              <c:f>Протокол!$U$91</c:f>
              <c:strCache>
                <c:ptCount val="1"/>
                <c:pt idx="0">
                  <c:v>RAMAN MAROZAU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Протокол!$AB$91:$AE$91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3.7384259259259267E-3</c:v>
                </c:pt>
                <c:pt idx="2">
                  <c:v>3.1481481481481517E-3</c:v>
                </c:pt>
                <c:pt idx="3">
                  <c:v>4.837962962962964E-3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036C-634A-8418-21DDFCAF0902}"/>
            </c:ext>
          </c:extLst>
        </c:ser>
        <c:ser>
          <c:idx val="89"/>
          <c:order val="89"/>
          <c:tx>
            <c:strRef>
              <c:f>Протокол!$U$92</c:f>
              <c:strCache>
                <c:ptCount val="1"/>
                <c:pt idx="0">
                  <c:v>АЛЕКСАНДР ФИЛИППОВ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Протокол!$AB$92:$AE$92</c:f>
              <c:numCache>
                <c:formatCode>[$-F400]h:mm:ss\ AM/PM</c:formatCode>
                <c:ptCount val="4"/>
                <c:pt idx="0">
                  <c:v>0</c:v>
                </c:pt>
                <c:pt idx="1">
                  <c:v>9.0277777777777839E-4</c:v>
                </c:pt>
                <c:pt idx="2">
                  <c:v>1.1574074074074091E-3</c:v>
                </c:pt>
                <c:pt idx="3">
                  <c:v>4.5370370370370373E-3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036C-634A-8418-21DDFCAF0902}"/>
            </c:ext>
          </c:extLst>
        </c:ser>
        <c:ser>
          <c:idx val="90"/>
          <c:order val="90"/>
          <c:tx>
            <c:strRef>
              <c:f>Протокол!$U$93</c:f>
              <c:strCache>
                <c:ptCount val="1"/>
                <c:pt idx="0">
                  <c:v>АЛЕКСАНДР СУДАС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Протокол!$AB$93:$AE$93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3.6574074074074074E-3</c:v>
                </c:pt>
                <c:pt idx="2">
                  <c:v>3.287037037037038E-3</c:v>
                </c:pt>
                <c:pt idx="3">
                  <c:v>4.4675925925925924E-3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036C-634A-8418-21DDFCAF0902}"/>
            </c:ext>
          </c:extLst>
        </c:ser>
        <c:ser>
          <c:idx val="91"/>
          <c:order val="91"/>
          <c:tx>
            <c:strRef>
              <c:f>Протокол!$U$94</c:f>
              <c:strCache>
                <c:ptCount val="1"/>
                <c:pt idx="0">
                  <c:v>МИХАИЛ БУДАЙ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Протокол!$AB$94:$AE$94</c:f>
              <c:numCache>
                <c:formatCode>[$-F400]h:mm:ss\ AM/PM</c:formatCode>
                <c:ptCount val="4"/>
                <c:pt idx="0">
                  <c:v>0</c:v>
                </c:pt>
                <c:pt idx="1">
                  <c:v>7.2916666666666789E-4</c:v>
                </c:pt>
                <c:pt idx="2">
                  <c:v>1.5162037037037071E-3</c:v>
                </c:pt>
                <c:pt idx="3">
                  <c:v>4.3518518518518533E-3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036C-634A-8418-21DDFCAF0902}"/>
            </c:ext>
          </c:extLst>
        </c:ser>
        <c:ser>
          <c:idx val="92"/>
          <c:order val="92"/>
          <c:tx>
            <c:strRef>
              <c:f>Протокол!$U$95</c:f>
              <c:strCache>
                <c:ptCount val="1"/>
                <c:pt idx="0">
                  <c:v>DZMITRY BELIANKA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Протокол!$AB$95:$AE$95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2.6967592592592599E-3</c:v>
                </c:pt>
                <c:pt idx="2">
                  <c:v>2.6851851851851898E-3</c:v>
                </c:pt>
                <c:pt idx="3">
                  <c:v>3.5416666666666687E-3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036C-634A-8418-21DDFCAF0902}"/>
            </c:ext>
          </c:extLst>
        </c:ser>
        <c:ser>
          <c:idx val="93"/>
          <c:order val="93"/>
          <c:tx>
            <c:strRef>
              <c:f>Протокол!$U$96</c:f>
              <c:strCache>
                <c:ptCount val="1"/>
                <c:pt idx="0">
                  <c:v>СЕРГЕЙ НАРКЕВИЧ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Протокол!$AB$96:$AE$96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3.7615740740740743E-3</c:v>
                </c:pt>
                <c:pt idx="2">
                  <c:v>3.0092592592592619E-3</c:v>
                </c:pt>
                <c:pt idx="3">
                  <c:v>3.4490740740740732E-3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036C-634A-8418-21DDFCAF0902}"/>
            </c:ext>
          </c:extLst>
        </c:ser>
        <c:ser>
          <c:idx val="94"/>
          <c:order val="94"/>
          <c:tx>
            <c:strRef>
              <c:f>Протокол!$U$97</c:f>
              <c:strCache>
                <c:ptCount val="1"/>
                <c:pt idx="0">
                  <c:v>ЕВГЕНИЙ МАЛЫШЕВ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Протокол!$AB$97:$AE$97</c:f>
              <c:numCache>
                <c:formatCode>[$-F400]h:mm:ss\ AM/PM</c:formatCode>
                <c:ptCount val="4"/>
                <c:pt idx="0">
                  <c:v>0</c:v>
                </c:pt>
                <c:pt idx="1">
                  <c:v>1.7939814814814823E-3</c:v>
                </c:pt>
                <c:pt idx="2">
                  <c:v>2.9976851851851883E-3</c:v>
                </c:pt>
                <c:pt idx="3">
                  <c:v>3.425925925925926E-3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036C-634A-8418-21DDFCAF0902}"/>
            </c:ext>
          </c:extLst>
        </c:ser>
        <c:ser>
          <c:idx val="95"/>
          <c:order val="95"/>
          <c:tx>
            <c:strRef>
              <c:f>Протокол!$U$98</c:f>
              <c:strCache>
                <c:ptCount val="1"/>
                <c:pt idx="0">
                  <c:v>ВЛАДИМИР ГОРЕЛИК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Протокол!$AB$98:$AE$98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2.8819444444444448E-3</c:v>
                </c:pt>
                <c:pt idx="2">
                  <c:v>1.6087962962962991E-3</c:v>
                </c:pt>
                <c:pt idx="3">
                  <c:v>2.1643518518518513E-3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036C-634A-8418-21DDFCAF0902}"/>
            </c:ext>
          </c:extLst>
        </c:ser>
        <c:ser>
          <c:idx val="96"/>
          <c:order val="96"/>
          <c:tx>
            <c:strRef>
              <c:f>Протокол!$U$99</c:f>
              <c:strCache>
                <c:ptCount val="1"/>
                <c:pt idx="0">
                  <c:v>РОМАН САВИЦКИЙ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Протокол!$AB$99:$AE$99</c:f>
              <c:numCache>
                <c:formatCode>[$-F400]h:mm:ss\ AM/PM</c:formatCode>
                <c:ptCount val="4"/>
                <c:pt idx="0">
                  <c:v>0</c:v>
                </c:pt>
                <c:pt idx="1">
                  <c:v>1.7939814814814823E-3</c:v>
                </c:pt>
                <c:pt idx="2">
                  <c:v>1.6319444444444497E-3</c:v>
                </c:pt>
                <c:pt idx="3">
                  <c:v>4.629629629629671E-4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036C-634A-8418-21DDFCAF0902}"/>
            </c:ext>
          </c:extLst>
        </c:ser>
        <c:ser>
          <c:idx val="97"/>
          <c:order val="97"/>
          <c:tx>
            <c:strRef>
              <c:f>Протокол!$U$100</c:f>
              <c:strCache>
                <c:ptCount val="1"/>
                <c:pt idx="0">
                  <c:v>ОЛЬГА МАРМЫЛЬ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Протокол!$AB$100:$AE$100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4.6875000000000007E-3</c:v>
                </c:pt>
                <c:pt idx="2">
                  <c:v>5.5092592592592624E-3</c:v>
                </c:pt>
                <c:pt idx="3">
                  <c:v>9.1898148148148139E-3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036C-634A-8418-21DDFCAF0902}"/>
            </c:ext>
          </c:extLst>
        </c:ser>
        <c:ser>
          <c:idx val="98"/>
          <c:order val="98"/>
          <c:tx>
            <c:strRef>
              <c:f>Протокол!$U$101</c:f>
              <c:strCache>
                <c:ptCount val="1"/>
                <c:pt idx="0">
                  <c:v>ЮЛИЯ КАСПЕРОВИЧ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Протокол!$AB$101:$AE$101</c:f>
              <c:numCache>
                <c:formatCode>[$-F400]h:mm:ss\ AM/PM</c:formatCode>
                <c:ptCount val="4"/>
                <c:pt idx="0">
                  <c:v>0</c:v>
                </c:pt>
                <c:pt idx="1">
                  <c:v>4.085648148148149E-3</c:v>
                </c:pt>
                <c:pt idx="2">
                  <c:v>6.0069444444444467E-3</c:v>
                </c:pt>
                <c:pt idx="3">
                  <c:v>9.0972222222222218E-3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036C-634A-8418-21DDFCAF0902}"/>
            </c:ext>
          </c:extLst>
        </c:ser>
        <c:ser>
          <c:idx val="99"/>
          <c:order val="99"/>
          <c:tx>
            <c:strRef>
              <c:f>Протокол!$U$102</c:f>
              <c:strCache>
                <c:ptCount val="1"/>
                <c:pt idx="0">
                  <c:v>КАТЕРИНА КУДЕЛКО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Протокол!$AB$102:$AE$102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3.0092592592592601E-3</c:v>
                </c:pt>
                <c:pt idx="2">
                  <c:v>4.6180555555555593E-3</c:v>
                </c:pt>
                <c:pt idx="3">
                  <c:v>8.5995370370370375E-3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036C-634A-8418-21DDFCAF0902}"/>
            </c:ext>
          </c:extLst>
        </c:ser>
        <c:ser>
          <c:idx val="100"/>
          <c:order val="100"/>
          <c:tx>
            <c:strRef>
              <c:f>Протокол!$U$103</c:f>
              <c:strCache>
                <c:ptCount val="1"/>
                <c:pt idx="0">
                  <c:v>VIKTORYIA KLEBANOVICH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Протокол!$AB$103:$AE$103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3.1828703703703706E-3</c:v>
                </c:pt>
                <c:pt idx="2">
                  <c:v>5.3240740740740748E-3</c:v>
                </c:pt>
                <c:pt idx="3">
                  <c:v>7.7893518518518494E-3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036C-634A-8418-21DDFCAF0902}"/>
            </c:ext>
          </c:extLst>
        </c:ser>
        <c:ser>
          <c:idx val="101"/>
          <c:order val="101"/>
          <c:tx>
            <c:strRef>
              <c:f>Протокол!$U$104</c:f>
              <c:strCache>
                <c:ptCount val="1"/>
                <c:pt idx="0">
                  <c:v>ANNA CHEREMISINOVA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Протокол!$AB$104:$AE$104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3.0208333333333337E-3</c:v>
                </c:pt>
                <c:pt idx="2">
                  <c:v>4.5833333333333351E-3</c:v>
                </c:pt>
                <c:pt idx="3">
                  <c:v>7.6736111111111102E-3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036C-634A-8418-21DDFCAF0902}"/>
            </c:ext>
          </c:extLst>
        </c:ser>
        <c:ser>
          <c:idx val="102"/>
          <c:order val="102"/>
          <c:tx>
            <c:strRef>
              <c:f>Протокол!$U$105</c:f>
              <c:strCache>
                <c:ptCount val="1"/>
                <c:pt idx="0">
                  <c:v>YANA MOLODOVA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Протокол!$AB$105:$AE$105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3.4490740740740745E-3</c:v>
                </c:pt>
                <c:pt idx="2">
                  <c:v>4.2476851851851877E-3</c:v>
                </c:pt>
                <c:pt idx="3">
                  <c:v>7.5810185185185182E-3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036C-634A-8418-21DDFCAF0902}"/>
            </c:ext>
          </c:extLst>
        </c:ser>
        <c:ser>
          <c:idx val="103"/>
          <c:order val="103"/>
          <c:tx>
            <c:strRef>
              <c:f>Протокол!$U$106</c:f>
              <c:strCache>
                <c:ptCount val="1"/>
                <c:pt idx="0">
                  <c:v>ЮЛИЯ ВРУБЛЕВСКАЯ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Протокол!$AB$106:$AE$106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2.9398148148148152E-3</c:v>
                </c:pt>
                <c:pt idx="2">
                  <c:v>3.6689814814814814E-3</c:v>
                </c:pt>
                <c:pt idx="3">
                  <c:v>7.3148148148148122E-3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036C-634A-8418-21DDFCAF0902}"/>
            </c:ext>
          </c:extLst>
        </c:ser>
        <c:ser>
          <c:idx val="104"/>
          <c:order val="104"/>
          <c:tx>
            <c:strRef>
              <c:f>Протокол!$U$107</c:f>
              <c:strCache>
                <c:ptCount val="1"/>
                <c:pt idx="0">
                  <c:v>ОЛЬГА ГАЙДУК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Протокол!$AB$107:$AE$107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3.6226851851851858E-3</c:v>
                </c:pt>
                <c:pt idx="2">
                  <c:v>5.0000000000000027E-3</c:v>
                </c:pt>
                <c:pt idx="3">
                  <c:v>7.0486111111111131E-3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036C-634A-8418-21DDFCAF0902}"/>
            </c:ext>
          </c:extLst>
        </c:ser>
        <c:ser>
          <c:idx val="105"/>
          <c:order val="105"/>
          <c:tx>
            <c:strRef>
              <c:f>Протокол!$U$108</c:f>
              <c:strCache>
                <c:ptCount val="1"/>
                <c:pt idx="0">
                  <c:v>ELENA VECHORKO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Протокол!$AB$108:$AE$108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2.8587962962962968E-3</c:v>
                </c:pt>
                <c:pt idx="2">
                  <c:v>3.6574074074074113E-3</c:v>
                </c:pt>
                <c:pt idx="3">
                  <c:v>6.6550925925925944E-3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036C-634A-8418-21DDFCAF0902}"/>
            </c:ext>
          </c:extLst>
        </c:ser>
        <c:ser>
          <c:idx val="106"/>
          <c:order val="106"/>
          <c:tx>
            <c:strRef>
              <c:f>Протокол!$U$109</c:f>
              <c:strCache>
                <c:ptCount val="1"/>
                <c:pt idx="0">
                  <c:v>ЕВГЕНИЯ ЗУБОВИЧ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Протокол!$AB$109:$AE$109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2.4074074074074076E-3</c:v>
                </c:pt>
                <c:pt idx="2">
                  <c:v>2.7546296296296346E-3</c:v>
                </c:pt>
                <c:pt idx="3">
                  <c:v>6.3541666666666677E-3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036C-634A-8418-21DDFCAF0902}"/>
            </c:ext>
          </c:extLst>
        </c:ser>
        <c:ser>
          <c:idx val="107"/>
          <c:order val="107"/>
          <c:tx>
            <c:strRef>
              <c:f>Протокол!$U$110</c:f>
              <c:strCache>
                <c:ptCount val="1"/>
                <c:pt idx="0">
                  <c:v>ОКСАНА ВАНЧУК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Протокол!$AB$110:$AE$110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3.1828703703703706E-3</c:v>
                </c:pt>
                <c:pt idx="2">
                  <c:v>3.0555555555555579E-3</c:v>
                </c:pt>
                <c:pt idx="3">
                  <c:v>5.9722222222222225E-3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036C-634A-8418-21DDFCAF0902}"/>
            </c:ext>
          </c:extLst>
        </c:ser>
        <c:ser>
          <c:idx val="108"/>
          <c:order val="108"/>
          <c:tx>
            <c:strRef>
              <c:f>Протокол!$U$111</c:f>
              <c:strCache>
                <c:ptCount val="1"/>
                <c:pt idx="0">
                  <c:v>ЕЛЕНА ВИКЕНТЬЕВА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Протокол!$AB$111:$AE$111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2.8703703703703712E-3</c:v>
                </c:pt>
                <c:pt idx="2">
                  <c:v>3.9930555555555587E-3</c:v>
                </c:pt>
                <c:pt idx="3">
                  <c:v>5.9722222222222225E-3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036C-634A-8418-21DDFCAF0902}"/>
            </c:ext>
          </c:extLst>
        </c:ser>
        <c:ser>
          <c:idx val="109"/>
          <c:order val="109"/>
          <c:tx>
            <c:strRef>
              <c:f>Протокол!$U$112</c:f>
              <c:strCache>
                <c:ptCount val="1"/>
                <c:pt idx="0">
                  <c:v>ИРИНА ВЛАДИМИРОВНА АДАМОВИЧ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Протокол!$AB$112:$AE$112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3.4259259259259264E-3</c:v>
                </c:pt>
                <c:pt idx="2">
                  <c:v>5.3356481481481519E-3</c:v>
                </c:pt>
                <c:pt idx="3">
                  <c:v>5.9259259259259282E-3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036C-634A-8418-21DDFCAF0902}"/>
            </c:ext>
          </c:extLst>
        </c:ser>
        <c:ser>
          <c:idx val="110"/>
          <c:order val="110"/>
          <c:tx>
            <c:strRef>
              <c:f>Протокол!$U$113</c:f>
              <c:strCache>
                <c:ptCount val="1"/>
                <c:pt idx="0">
                  <c:v>НАДЕЖДА ВАНЮКОВА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Протокол!$AB$113:$AE$113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2.5115740740740749E-3</c:v>
                </c:pt>
                <c:pt idx="2">
                  <c:v>3.5300925925925968E-3</c:v>
                </c:pt>
                <c:pt idx="3">
                  <c:v>5.8217592592592592E-3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036C-634A-8418-21DDFCAF0902}"/>
            </c:ext>
          </c:extLst>
        </c:ser>
        <c:ser>
          <c:idx val="111"/>
          <c:order val="111"/>
          <c:tx>
            <c:strRef>
              <c:f>Протокол!$U$114</c:f>
              <c:strCache>
                <c:ptCount val="1"/>
                <c:pt idx="0">
                  <c:v>АЛЕКСАНДРА ТАНАЧЁВА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Протокол!$AB$114:$AE$114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3.6921296296296307E-3</c:v>
                </c:pt>
                <c:pt idx="2">
                  <c:v>4.0162037037037076E-3</c:v>
                </c:pt>
                <c:pt idx="3">
                  <c:v>4.9768518518518538E-3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036C-634A-8418-21DDFCAF0902}"/>
            </c:ext>
          </c:extLst>
        </c:ser>
        <c:ser>
          <c:idx val="112"/>
          <c:order val="112"/>
          <c:tx>
            <c:strRef>
              <c:f>Протокол!$U$115</c:f>
              <c:strCache>
                <c:ptCount val="1"/>
                <c:pt idx="0">
                  <c:v>ИРИНА АНТОНОВНА АДАМОВИЧ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Протокол!$AB$115:$AE$115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2.3495370370370371E-3</c:v>
                </c:pt>
                <c:pt idx="2">
                  <c:v>2.4305555555555573E-3</c:v>
                </c:pt>
                <c:pt idx="3">
                  <c:v>4.8958333333333319E-3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036C-634A-8418-21DDFCAF0902}"/>
            </c:ext>
          </c:extLst>
        </c:ser>
        <c:ser>
          <c:idx val="113"/>
          <c:order val="113"/>
          <c:tx>
            <c:strRef>
              <c:f>Протокол!$U$116</c:f>
              <c:strCache>
                <c:ptCount val="1"/>
                <c:pt idx="0">
                  <c:v>АННА ТЕРЕХОВА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Протокол!$AB$116:$AE$116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3.6574074074074074E-3</c:v>
                </c:pt>
                <c:pt idx="2">
                  <c:v>3.1712962962962988E-3</c:v>
                </c:pt>
                <c:pt idx="3">
                  <c:v>4.8495370370370376E-3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036C-634A-8418-21DDFCAF0902}"/>
            </c:ext>
          </c:extLst>
        </c:ser>
        <c:ser>
          <c:idx val="114"/>
          <c:order val="114"/>
          <c:tx>
            <c:strRef>
              <c:f>Протокол!$U$117</c:f>
              <c:strCache>
                <c:ptCount val="1"/>
                <c:pt idx="0">
                  <c:v>СВЕТЛАНА ПОПОВА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Протокол!$AB$117:$AE$117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2.7199074074074079E-3</c:v>
                </c:pt>
                <c:pt idx="2">
                  <c:v>2.7893518518518554E-3</c:v>
                </c:pt>
                <c:pt idx="3">
                  <c:v>4.6296296296296294E-3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036C-634A-8418-21DDFCAF0902}"/>
            </c:ext>
          </c:extLst>
        </c:ser>
        <c:ser>
          <c:idx val="115"/>
          <c:order val="115"/>
          <c:tx>
            <c:strRef>
              <c:f>Протокол!$U$118</c:f>
              <c:strCache>
                <c:ptCount val="1"/>
                <c:pt idx="0">
                  <c:v>СВЕТЛАНА ГРИГОРЬЕВА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Протокол!$AB$118:$AE$118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2.1527777777777786E-3</c:v>
                </c:pt>
                <c:pt idx="2">
                  <c:v>1.2152777777777804E-3</c:v>
                </c:pt>
                <c:pt idx="3">
                  <c:v>4.2708333333333348E-3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036C-634A-8418-21DDFCAF0902}"/>
            </c:ext>
          </c:extLst>
        </c:ser>
        <c:ser>
          <c:idx val="116"/>
          <c:order val="116"/>
          <c:tx>
            <c:strRef>
              <c:f>Протокол!$U$119</c:f>
              <c:strCache>
                <c:ptCount val="1"/>
                <c:pt idx="0">
                  <c:v>АНАСТАСИЯ КУЛЕШ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Протокол!$AB$119:$AE$119</c:f>
              <c:numCache>
                <c:formatCode>[$-F400]h:mm:ss\ AM/PM</c:formatCode>
                <c:ptCount val="4"/>
                <c:pt idx="0">
                  <c:v>0</c:v>
                </c:pt>
                <c:pt idx="1">
                  <c:v>3.4490740740740745E-3</c:v>
                </c:pt>
                <c:pt idx="2">
                  <c:v>3.0555555555555579E-3</c:v>
                </c:pt>
                <c:pt idx="3">
                  <c:v>4.0046296296296323E-3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036C-634A-8418-21DDFCAF0902}"/>
            </c:ext>
          </c:extLst>
        </c:ser>
        <c:ser>
          <c:idx val="117"/>
          <c:order val="117"/>
          <c:tx>
            <c:strRef>
              <c:f>Протокол!$U$120</c:f>
              <c:strCache>
                <c:ptCount val="1"/>
                <c:pt idx="0">
                  <c:v>НАТАЛЬЯ ОВЧИННИКОВА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Протокол!$AB$120:$AE$120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2.8125000000000008E-3</c:v>
                </c:pt>
                <c:pt idx="2">
                  <c:v>2.1180555555555571E-3</c:v>
                </c:pt>
                <c:pt idx="3">
                  <c:v>3.2638888888888891E-3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036C-634A-8418-21DDFCAF0902}"/>
            </c:ext>
          </c:extLst>
        </c:ser>
        <c:ser>
          <c:idx val="118"/>
          <c:order val="118"/>
          <c:tx>
            <c:strRef>
              <c:f>Протокол!$U$121</c:f>
              <c:strCache>
                <c:ptCount val="1"/>
                <c:pt idx="0">
                  <c:v>АЛЛА ГАВРИЛОВА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Протокол!$AB$121:$AE$121</c:f>
              <c:numCache>
                <c:formatCode>[$-F400]h:mm:ss\ AM/PM</c:formatCode>
                <c:ptCount val="4"/>
                <c:pt idx="0">
                  <c:v>0</c:v>
                </c:pt>
                <c:pt idx="1">
                  <c:v>2.5810185185185189E-3</c:v>
                </c:pt>
                <c:pt idx="2">
                  <c:v>1.4699074074074094E-3</c:v>
                </c:pt>
                <c:pt idx="3">
                  <c:v>3.0902777777777786E-3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036C-634A-8418-21DDFCAF0902}"/>
            </c:ext>
          </c:extLst>
        </c:ser>
        <c:ser>
          <c:idx val="119"/>
          <c:order val="119"/>
          <c:tx>
            <c:strRef>
              <c:f>Протокол!$U$122</c:f>
              <c:strCache>
                <c:ptCount val="1"/>
                <c:pt idx="0">
                  <c:v>АНАСТАСИЯ СИДОРЕВИЧ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Протокол!$AB$122:$AE$122</c:f>
              <c:numCache>
                <c:formatCode>[$-F400]h:mm:ss\ AM/PM</c:formatCode>
                <c:ptCount val="4"/>
                <c:pt idx="0">
                  <c:v>0</c:v>
                </c:pt>
                <c:pt idx="1">
                  <c:v>0</c:v>
                </c:pt>
                <c:pt idx="2">
                  <c:v>8.1018518518521931E-5</c:v>
                </c:pt>
                <c:pt idx="3">
                  <c:v>2.0138888888888914E-3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036C-634A-8418-21DDFCAF0902}"/>
            </c:ext>
          </c:extLst>
        </c:ser>
        <c:ser>
          <c:idx val="120"/>
          <c:order val="120"/>
          <c:tx>
            <c:strRef>
              <c:f>Протокол!$U$123</c:f>
              <c:strCache>
                <c:ptCount val="1"/>
                <c:pt idx="0">
                  <c:v>ЛЮДМИЛА КРИЖАНОВСКАЯ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Протокол!$AB$123:$AE$123</c:f>
              <c:numCache>
                <c:formatCode>[$-F400]h:mm:ss\ AM/PM</c:formatCode>
                <c:ptCount val="4"/>
                <c:pt idx="0">
                  <c:v>0</c:v>
                </c:pt>
                <c:pt idx="1">
                  <c:v>6.9444444444444458E-4</c:v>
                </c:pt>
                <c:pt idx="2">
                  <c:v>8.5648148148148584E-4</c:v>
                </c:pt>
                <c:pt idx="3">
                  <c:v>1.1458333333333355E-3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036C-634A-8418-21DDFCAF0902}"/>
            </c:ext>
          </c:extLst>
        </c:ser>
        <c:ser>
          <c:idx val="121"/>
          <c:order val="121"/>
          <c:tx>
            <c:strRef>
              <c:f>Протокол!$U$124</c:f>
              <c:strCache>
                <c:ptCount val="1"/>
                <c:pt idx="0">
                  <c:v>ЕКАТЕРИНА ЦАЦАРИНА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Протокол!$AB$124:$AE$124</c:f>
              <c:numCache>
                <c:formatCode>[$-F400]h:mm:ss\ AM/PM</c:formatCode>
                <c:ptCount val="4"/>
                <c:pt idx="0">
                  <c:v>0</c:v>
                </c:pt>
                <c:pt idx="1">
                  <c:v>1.9675925925925928E-3</c:v>
                </c:pt>
                <c:pt idx="2">
                  <c:v>0</c:v>
                </c:pt>
                <c:pt idx="3">
                  <c:v>5.5555555555555566E-4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036C-634A-8418-21DDFCAF0902}"/>
            </c:ext>
          </c:extLst>
        </c:ser>
        <c:ser>
          <c:idx val="122"/>
          <c:order val="122"/>
          <c:tx>
            <c:strRef>
              <c:f>Протокол!$U$125</c:f>
              <c:strCache>
                <c:ptCount val="1"/>
                <c:pt idx="0">
                  <c:v>ВЕРОНИКА МОИСЕЕВА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Протокол!$AB$2:$AE$2</c:f>
              <c:strCache>
                <c:ptCount val="4"/>
                <c:pt idx="0">
                  <c:v>Старт</c:v>
                </c:pt>
                <c:pt idx="1">
                  <c:v>Плавание</c:v>
                </c:pt>
                <c:pt idx="2">
                  <c:v>Вело</c:v>
                </c:pt>
                <c:pt idx="3">
                  <c:v>Бег</c:v>
                </c:pt>
              </c:strCache>
            </c:strRef>
          </c:cat>
          <c:val>
            <c:numRef>
              <c:f>Протокол!$AB$125:$AE$125</c:f>
              <c:numCache>
                <c:formatCode>[$-F400]h:mm:ss\ AM/PM</c:formatCode>
                <c:ptCount val="4"/>
                <c:pt idx="0">
                  <c:v>0</c:v>
                </c:pt>
                <c:pt idx="1">
                  <c:v>1.574074074074075E-3</c:v>
                </c:pt>
                <c:pt idx="2">
                  <c:v>9.2592592592595502E-5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036C-634A-8418-21DDFCAF0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0644496"/>
        <c:axId val="810646224"/>
      </c:lineChart>
      <c:catAx>
        <c:axId val="81064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Y"/>
          </a:p>
        </c:txPr>
        <c:crossAx val="810646224"/>
        <c:crosses val="autoZero"/>
        <c:auto val="1"/>
        <c:lblAlgn val="ctr"/>
        <c:lblOffset val="100"/>
        <c:noMultiLvlLbl val="0"/>
      </c:catAx>
      <c:valAx>
        <c:axId val="81064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Y"/>
          </a:p>
        </c:txPr>
        <c:crossAx val="81064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147775240310893E-2"/>
          <c:y val="5.2858411580483176E-2"/>
          <c:w val="0.14815041098133144"/>
          <c:h val="0.46361023981314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4534</xdr:colOff>
      <xdr:row>130</xdr:row>
      <xdr:rowOff>4233</xdr:rowOff>
    </xdr:from>
    <xdr:to>
      <xdr:col>26</xdr:col>
      <xdr:colOff>952499</xdr:colOff>
      <xdr:row>180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6E473D-3253-7A53-406B-0C1BB8A0F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691CCF-D0C8-3F4E-93A3-FF6049DE36F2}" name="Table3" displayName="Table3" ref="U2:AF126" totalsRowCount="1" headerRowDxfId="11">
  <autoFilter ref="U2:AF125" xr:uid="{AC691CCF-D0C8-3F4E-93A3-FF6049DE36F2}"/>
  <tableColumns count="12">
    <tableColumn id="1" xr3:uid="{ED6907BF-D959-5F4E-873E-A41F5976AF5E}" name="фИО" totalsRowLabel="Total">
      <calculatedColumnFormula>B3</calculatedColumnFormula>
    </tableColumn>
    <tableColumn id="2" xr3:uid="{68808B23-04D4-2A4B-B041-0650181638D7}" name="Плавание_" dataDxfId="10"/>
    <tableColumn id="3" xr3:uid="{FC62B467-CBB2-B046-BFCC-BD9306FE88C5}" name="Вело_" dataDxfId="9">
      <calculatedColumnFormula>TIME(0,0,H3*60+I3)</calculatedColumnFormula>
    </tableColumn>
    <tableColumn id="4" xr3:uid="{F732AAF8-39DC-114F-827B-3763A97108B5}" name="Бег_" dataDxfId="8">
      <calculatedColumnFormula>TIME(0,0,M3*60+N3)</calculatedColumnFormula>
    </tableColumn>
    <tableColumn id="5" xr3:uid="{836C36A7-5D77-2749-A83E-8D8B76A3C9AC}" name="После плавания" totalsRowFunction="max" totalsRowDxfId="4">
      <calculatedColumnFormula>V3</calculatedColumnFormula>
    </tableColumn>
    <tableColumn id="6" xr3:uid="{B9E81309-42D7-434E-95FB-FAE77B9C22BE}" name="После вела" totalsRowFunction="max" totalsRowDxfId="3">
      <calculatedColumnFormula>SUM(Y3,W3)</calculatedColumnFormula>
    </tableColumn>
    <tableColumn id="7" xr3:uid="{19AC0744-0C44-174F-8900-8D30CBCC680D}" name="После бега" totalsRowFunction="max" totalsRowDxfId="2">
      <calculatedColumnFormula>SUM(Z3,X3)</calculatedColumnFormula>
    </tableColumn>
    <tableColumn id="11" xr3:uid="{FA3FBEF5-2633-DF45-A294-97F830B2E263}" name="Старт" dataDxfId="7" totalsRowDxfId="1">
      <calculatedColumnFormula>TIME(0,0,0)</calculatedColumnFormula>
    </tableColumn>
    <tableColumn id="8" xr3:uid="{70E20FE5-A625-8449-8A12-EEFF06076783}" name="Плавание" dataDxfId="6">
      <calculatedColumnFormula>Table3[[#Totals],[После плавания]]-Table3[[#This Row],[После плавания]]</calculatedColumnFormula>
    </tableColumn>
    <tableColumn id="9" xr3:uid="{32EB36AD-E792-694F-AA8D-9303EC5235C9}" name="Вело">
      <calculatedColumnFormula>Table3[[#Totals],[После вела]]-Table3[[#This Row],[После вела]]</calculatedColumnFormula>
    </tableColumn>
    <tableColumn id="10" xr3:uid="{185D2FB9-BCE4-EC47-8A29-6BB81A0738B5}" name="Бег">
      <calculatedColumnFormula>Table3[[#Totals],[После бега]]-Table3[[#This Row],[После бега]]</calculatedColumnFormula>
    </tableColumn>
    <tableColumn id="12" xr3:uid="{06A2167C-BDFD-1549-BF1B-43E5FD95784F}" name="Пол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26"/>
  <sheetViews>
    <sheetView tabSelected="1" zoomScale="84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AF100" sqref="AF100"/>
    </sheetView>
  </sheetViews>
  <sheetFormatPr baseColWidth="10" defaultColWidth="12.6640625" defaultRowHeight="15.75" customHeight="1" x14ac:dyDescent="0.15"/>
  <cols>
    <col min="1" max="1" width="7.83203125" customWidth="1"/>
    <col min="2" max="2" width="26.1640625" customWidth="1"/>
    <col min="5" max="5" width="13.6640625" customWidth="1"/>
    <col min="6" max="6" width="12.6640625" hidden="1"/>
    <col min="10" max="10" width="16" customWidth="1"/>
    <col min="11" max="11" width="12.6640625" hidden="1"/>
    <col min="16" max="16" width="12.6640625" hidden="1"/>
    <col min="18" max="18" width="14.1640625" customWidth="1"/>
    <col min="19" max="19" width="12.6640625" hidden="1"/>
    <col min="21" max="21" width="22.1640625" customWidth="1"/>
    <col min="22" max="22" width="12.83203125" style="29" customWidth="1"/>
    <col min="23" max="24" width="12.6640625" style="29"/>
    <col min="25" max="25" width="17.83203125" customWidth="1"/>
    <col min="26" max="26" width="13.33203125" customWidth="1"/>
    <col min="27" max="27" width="12.83203125" customWidth="1"/>
    <col min="32" max="32" width="12.6640625" style="41"/>
  </cols>
  <sheetData>
    <row r="1" spans="1:32" ht="15.75" customHeight="1" x14ac:dyDescent="0.15">
      <c r="A1" s="35" t="s">
        <v>0</v>
      </c>
      <c r="B1" s="35" t="s">
        <v>1</v>
      </c>
      <c r="C1" s="37" t="s">
        <v>2</v>
      </c>
      <c r="D1" s="38"/>
      <c r="E1" s="1" t="s">
        <v>3</v>
      </c>
      <c r="F1" s="2"/>
      <c r="G1" s="32" t="s">
        <v>4</v>
      </c>
      <c r="H1" s="40" t="s">
        <v>5</v>
      </c>
      <c r="I1" s="38"/>
      <c r="J1" s="1" t="s">
        <v>6</v>
      </c>
      <c r="K1" s="3"/>
      <c r="L1" s="32" t="s">
        <v>7</v>
      </c>
      <c r="M1" s="40" t="s">
        <v>8</v>
      </c>
      <c r="N1" s="38"/>
      <c r="O1" s="1" t="s">
        <v>9</v>
      </c>
      <c r="P1" s="3"/>
      <c r="Q1" s="32" t="s">
        <v>10</v>
      </c>
      <c r="R1" s="34" t="s">
        <v>11</v>
      </c>
      <c r="S1" s="3"/>
      <c r="T1" s="32" t="s">
        <v>12</v>
      </c>
    </row>
    <row r="2" spans="1:32" ht="15.75" customHeight="1" x14ac:dyDescent="0.15">
      <c r="A2" s="36"/>
      <c r="B2" s="36"/>
      <c r="C2" s="4" t="s">
        <v>13</v>
      </c>
      <c r="D2" s="5" t="s">
        <v>14</v>
      </c>
      <c r="E2" s="6" t="s">
        <v>15</v>
      </c>
      <c r="F2" s="7"/>
      <c r="G2" s="39"/>
      <c r="H2" s="4" t="s">
        <v>13</v>
      </c>
      <c r="I2" s="5" t="s">
        <v>14</v>
      </c>
      <c r="J2" s="6" t="s">
        <v>16</v>
      </c>
      <c r="K2" s="8"/>
      <c r="L2" s="33"/>
      <c r="M2" s="4" t="s">
        <v>13</v>
      </c>
      <c r="N2" s="5" t="s">
        <v>14</v>
      </c>
      <c r="O2" s="6" t="s">
        <v>17</v>
      </c>
      <c r="P2" s="8"/>
      <c r="Q2" s="33"/>
      <c r="R2" s="33"/>
      <c r="S2" s="3"/>
      <c r="T2" s="33"/>
      <c r="U2" s="30" t="s">
        <v>145</v>
      </c>
      <c r="V2" s="31" t="s">
        <v>139</v>
      </c>
      <c r="W2" s="31" t="s">
        <v>140</v>
      </c>
      <c r="X2" s="31" t="s">
        <v>141</v>
      </c>
      <c r="Y2" s="31" t="s">
        <v>142</v>
      </c>
      <c r="Z2" s="31" t="s">
        <v>143</v>
      </c>
      <c r="AA2" s="31" t="s">
        <v>144</v>
      </c>
      <c r="AB2" s="31" t="s">
        <v>150</v>
      </c>
      <c r="AC2" s="31" t="s">
        <v>147</v>
      </c>
      <c r="AD2" s="31" t="s">
        <v>149</v>
      </c>
      <c r="AE2" s="31" t="s">
        <v>148</v>
      </c>
      <c r="AF2" s="42" t="s">
        <v>153</v>
      </c>
    </row>
    <row r="3" spans="1:32" ht="13" x14ac:dyDescent="0.15">
      <c r="A3" s="9">
        <v>106</v>
      </c>
      <c r="B3" s="10" t="s">
        <v>87</v>
      </c>
      <c r="C3" s="11">
        <v>3</v>
      </c>
      <c r="D3" s="12">
        <v>48</v>
      </c>
      <c r="E3" s="13" t="str">
        <f t="shared" ref="E3:E99" si="0">CONCATENATE(QUOTIENT(QUOTIENT(C3*60+D3,3),60),":",IF(INT(QUOTIENT(C3*60+D3,3)-QUOTIENT(QUOTIENT(C3*60+D3,3),60)*60)&gt;9,INT(QUOTIENT(C3*60+D3,3)-QUOTIENT(QUOTIENT(C3*60+D3,3),60)*60),0&amp;INT(QUOTIENT(C3*60+D3,3)-QUOTIENT(QUOTIENT(C3*60+D3,3),60)*60)))</f>
        <v>1:16</v>
      </c>
      <c r="F3" s="13">
        <f t="shared" ref="F3:F99" si="1">C3*60+D3</f>
        <v>228</v>
      </c>
      <c r="G3" s="14">
        <v>3</v>
      </c>
      <c r="H3" s="11">
        <v>12</v>
      </c>
      <c r="I3" s="12">
        <v>6</v>
      </c>
      <c r="J3" s="15">
        <f t="shared" ref="J3:J99" si="2">IFERROR(ROUND(8000/(H3*60+I3)*3.6,2),"")</f>
        <v>39.67</v>
      </c>
      <c r="K3" s="14">
        <f t="shared" ref="K3:K99" si="3">H3*60+I3</f>
        <v>726</v>
      </c>
      <c r="L3" s="14">
        <v>8</v>
      </c>
      <c r="M3" s="11">
        <v>7</v>
      </c>
      <c r="N3" s="12">
        <v>18</v>
      </c>
      <c r="O3" s="15" t="str">
        <f t="shared" ref="O3:O99" si="4">CONCATENATE(QUOTIENT(QUOTIENT(M3*60+N3,2),60),":",IF(INT(QUOTIENT(M3*60+N3,2)-QUOTIENT(QUOTIENT(M3*60+N3,2),60)*60)&gt;9,INT(QUOTIENT(M3*60+N3,2)-QUOTIENT(QUOTIENT(M3*60+N3,2),60)*60),0&amp;INT(QUOTIENT(M3*60+N3,2)-QUOTIENT(QUOTIENT(M3*60+N3,2),60)*60)))</f>
        <v>3:39</v>
      </c>
      <c r="P3" s="14">
        <f t="shared" ref="P3:P99" si="5">M3*60+N3</f>
        <v>438</v>
      </c>
      <c r="Q3" s="14">
        <v>4</v>
      </c>
      <c r="R3" s="16" t="str">
        <f t="shared" ref="R3:R99" si="6">CONCATENATE(QUOTIENT(C3*60+D3+H3*60+I3+M3*60+N3,60),":",IF(MOD(C3*60+D3+H3*60+I3+M3*60+N3,60)&gt;9,MOD(C3*60+D3+H3*60+I3+M3*60+N3,60),0&amp;MOD(C3*60+D3+H3*60+I3+M3*60+N3,60)))</f>
        <v>23:12</v>
      </c>
      <c r="S3" s="17">
        <f t="shared" ref="S3:S99" si="7">(C3+H3+M3)*60+D3+I3+N3</f>
        <v>1392</v>
      </c>
      <c r="T3" s="17">
        <v>1</v>
      </c>
      <c r="U3" t="str">
        <f>B3</f>
        <v>ALEKSANDR MARKOVICH</v>
      </c>
      <c r="V3" s="29">
        <f>TIME(0,0,C3*60+D3)</f>
        <v>2.6388888888888885E-3</v>
      </c>
      <c r="W3" s="29">
        <f>TIME(0,0,H3*60+I3)</f>
        <v>8.4027777777777781E-3</v>
      </c>
      <c r="X3" s="29">
        <f>TIME(0,0,M3*60+N3)</f>
        <v>5.0694444444444441E-3</v>
      </c>
      <c r="Y3" s="29">
        <f>V3</f>
        <v>2.6388888888888885E-3</v>
      </c>
      <c r="Z3" s="29">
        <f>SUM(Y3,W3)</f>
        <v>1.1041666666666667E-2</v>
      </c>
      <c r="AA3" s="29">
        <f>SUM(Z3,X3)</f>
        <v>1.6111111111111111E-2</v>
      </c>
      <c r="AB3" s="29">
        <f t="shared" ref="AB3:AB34" si="8">TIME(0,0,0)</f>
        <v>0</v>
      </c>
      <c r="AC3" s="29">
        <f>Table3[[#Totals],[После плавания]]-Table3[[#This Row],[После плавания]]</f>
        <v>4.5833333333333342E-3</v>
      </c>
      <c r="AD3" s="29">
        <f>Table3[[#Totals],[После вела]]-Table3[[#This Row],[После вела]]</f>
        <v>7.5578703703703728E-3</v>
      </c>
      <c r="AE3" s="29">
        <f>Table3[[#Totals],[После бега]]-Table3[[#This Row],[После бега]]</f>
        <v>1.2025462962962963E-2</v>
      </c>
      <c r="AF3" s="43" t="s">
        <v>154</v>
      </c>
    </row>
    <row r="4" spans="1:32" ht="13" x14ac:dyDescent="0.15">
      <c r="A4" s="9">
        <v>71</v>
      </c>
      <c r="B4" s="10" t="s">
        <v>79</v>
      </c>
      <c r="C4" s="11">
        <v>4</v>
      </c>
      <c r="D4" s="12">
        <v>47</v>
      </c>
      <c r="E4" s="13" t="str">
        <f t="shared" si="0"/>
        <v>1:35</v>
      </c>
      <c r="F4" s="13">
        <f t="shared" si="1"/>
        <v>287</v>
      </c>
      <c r="G4" s="14">
        <v>24</v>
      </c>
      <c r="H4" s="11">
        <v>11</v>
      </c>
      <c r="I4" s="12">
        <v>19</v>
      </c>
      <c r="J4" s="15">
        <f t="shared" si="2"/>
        <v>42.42</v>
      </c>
      <c r="K4" s="14">
        <f t="shared" si="3"/>
        <v>679</v>
      </c>
      <c r="L4" s="14">
        <v>1</v>
      </c>
      <c r="M4" s="11">
        <v>7</v>
      </c>
      <c r="N4" s="12">
        <v>16</v>
      </c>
      <c r="O4" s="15" t="str">
        <f t="shared" si="4"/>
        <v>3:38</v>
      </c>
      <c r="P4" s="14">
        <f t="shared" si="5"/>
        <v>436</v>
      </c>
      <c r="Q4" s="14">
        <v>3</v>
      </c>
      <c r="R4" s="16" t="str">
        <f t="shared" si="6"/>
        <v>23:22</v>
      </c>
      <c r="S4" s="17">
        <f t="shared" si="7"/>
        <v>1402</v>
      </c>
      <c r="T4" s="17">
        <v>2</v>
      </c>
      <c r="U4" t="str">
        <f t="shared" ref="U4:U67" si="9">B4</f>
        <v>АЛЕКСАНДР ТЫЛИНДУС</v>
      </c>
      <c r="V4" s="29">
        <f>TIME(0,0,C4*60+D4)</f>
        <v>3.3217592592592591E-3</v>
      </c>
      <c r="W4" s="29">
        <f t="shared" ref="W4:W67" si="10">TIME(0,0,H4*60+I4)</f>
        <v>7.858796296296296E-3</v>
      </c>
      <c r="X4" s="29">
        <f t="shared" ref="X4:X67" si="11">TIME(0,0,M4*60+N4)</f>
        <v>5.0462962962962961E-3</v>
      </c>
      <c r="Y4" s="29">
        <f t="shared" ref="Y4:Y67" si="12">V4</f>
        <v>3.3217592592592591E-3</v>
      </c>
      <c r="Z4" s="29">
        <f t="shared" ref="Z4:AA4" si="13">SUM(Y4,W4)</f>
        <v>1.1180555555555555E-2</v>
      </c>
      <c r="AA4" s="29">
        <f t="shared" si="13"/>
        <v>1.622685185185185E-2</v>
      </c>
      <c r="AB4" s="29">
        <f t="shared" si="8"/>
        <v>0</v>
      </c>
      <c r="AC4" s="29">
        <f>Table3[[#Totals],[После плавания]]-Table3[[#This Row],[После плавания]]</f>
        <v>3.9004629629629636E-3</v>
      </c>
      <c r="AD4" s="29">
        <f>Table3[[#Totals],[После вела]]-Table3[[#This Row],[После вела]]</f>
        <v>7.4189814814814847E-3</v>
      </c>
      <c r="AE4" s="29">
        <f>Table3[[#Totals],[После бега]]-Table3[[#This Row],[После бега]]</f>
        <v>1.1909722222222224E-2</v>
      </c>
      <c r="AF4" s="43" t="s">
        <v>154</v>
      </c>
    </row>
    <row r="5" spans="1:32" ht="13" x14ac:dyDescent="0.15">
      <c r="A5" s="9">
        <v>120</v>
      </c>
      <c r="B5" s="10" t="s">
        <v>100</v>
      </c>
      <c r="C5" s="11">
        <v>4</v>
      </c>
      <c r="D5" s="12">
        <v>12</v>
      </c>
      <c r="E5" s="13" t="str">
        <f t="shared" si="0"/>
        <v>1:24</v>
      </c>
      <c r="F5" s="13">
        <f t="shared" si="1"/>
        <v>252</v>
      </c>
      <c r="G5" s="14">
        <v>8</v>
      </c>
      <c r="H5" s="11">
        <v>11</v>
      </c>
      <c r="I5" s="12">
        <v>46</v>
      </c>
      <c r="J5" s="15">
        <f t="shared" si="2"/>
        <v>40.79</v>
      </c>
      <c r="K5" s="14">
        <f t="shared" si="3"/>
        <v>706</v>
      </c>
      <c r="L5" s="14">
        <v>3</v>
      </c>
      <c r="M5" s="11">
        <v>7</v>
      </c>
      <c r="N5" s="12">
        <v>47</v>
      </c>
      <c r="O5" s="15" t="str">
        <f t="shared" si="4"/>
        <v>3:53</v>
      </c>
      <c r="P5" s="14">
        <f t="shared" si="5"/>
        <v>467</v>
      </c>
      <c r="Q5" s="14">
        <v>11</v>
      </c>
      <c r="R5" s="16" t="str">
        <f t="shared" si="6"/>
        <v>23:45</v>
      </c>
      <c r="S5" s="17">
        <f t="shared" si="7"/>
        <v>1425</v>
      </c>
      <c r="T5" s="17">
        <v>3</v>
      </c>
      <c r="U5" t="str">
        <f t="shared" si="9"/>
        <v>АЛЕКСАНДР НОВИЦКИЙ</v>
      </c>
      <c r="V5" s="29">
        <f t="shared" ref="V5:V68" si="14">TIME(0,0,C5*60+D5)</f>
        <v>2.9166666666666668E-3</v>
      </c>
      <c r="W5" s="29">
        <f t="shared" si="10"/>
        <v>8.1712962962962963E-3</v>
      </c>
      <c r="X5" s="29">
        <f t="shared" si="11"/>
        <v>5.4050925925925924E-3</v>
      </c>
      <c r="Y5" s="29">
        <f t="shared" si="12"/>
        <v>2.9166666666666668E-3</v>
      </c>
      <c r="Z5" s="29">
        <f t="shared" ref="Z5:AA5" si="15">SUM(Y5,W5)</f>
        <v>1.1087962962962963E-2</v>
      </c>
      <c r="AA5" s="29">
        <f t="shared" si="15"/>
        <v>1.6493055555555556E-2</v>
      </c>
      <c r="AB5" s="29">
        <f t="shared" si="8"/>
        <v>0</v>
      </c>
      <c r="AC5" s="29">
        <f>Table3[[#Totals],[После плавания]]-Table3[[#This Row],[После плавания]]</f>
        <v>4.3055555555555555E-3</v>
      </c>
      <c r="AD5" s="29">
        <f>Table3[[#Totals],[После вела]]-Table3[[#This Row],[После вела]]</f>
        <v>7.5115740740740768E-3</v>
      </c>
      <c r="AE5" s="29">
        <f>Table3[[#Totals],[После бега]]-Table3[[#This Row],[После бега]]</f>
        <v>1.1643518518518518E-2</v>
      </c>
      <c r="AF5" s="43" t="s">
        <v>154</v>
      </c>
    </row>
    <row r="6" spans="1:32" ht="13" x14ac:dyDescent="0.15">
      <c r="A6" s="9">
        <v>109</v>
      </c>
      <c r="B6" s="10" t="s">
        <v>90</v>
      </c>
      <c r="C6" s="11">
        <v>4</v>
      </c>
      <c r="D6" s="12">
        <v>37</v>
      </c>
      <c r="E6" s="13" t="str">
        <f t="shared" si="0"/>
        <v>1:32</v>
      </c>
      <c r="F6" s="13">
        <f t="shared" si="1"/>
        <v>277</v>
      </c>
      <c r="G6" s="14">
        <v>18</v>
      </c>
      <c r="H6" s="11">
        <v>12</v>
      </c>
      <c r="I6" s="12">
        <v>40</v>
      </c>
      <c r="J6" s="15">
        <f t="shared" si="2"/>
        <v>37.89</v>
      </c>
      <c r="K6" s="14">
        <f t="shared" si="3"/>
        <v>760</v>
      </c>
      <c r="L6" s="14">
        <v>18</v>
      </c>
      <c r="M6" s="11">
        <v>6</v>
      </c>
      <c r="N6" s="12">
        <v>55</v>
      </c>
      <c r="O6" s="15" t="str">
        <f t="shared" si="4"/>
        <v>3:27</v>
      </c>
      <c r="P6" s="14">
        <f t="shared" si="5"/>
        <v>415</v>
      </c>
      <c r="Q6" s="14">
        <v>1</v>
      </c>
      <c r="R6" s="16" t="str">
        <f t="shared" si="6"/>
        <v>24:12</v>
      </c>
      <c r="S6" s="17">
        <f t="shared" si="7"/>
        <v>1452</v>
      </c>
      <c r="T6" s="17">
        <v>4</v>
      </c>
      <c r="U6" t="str">
        <f t="shared" si="9"/>
        <v>ILYA ARZAMASOV</v>
      </c>
      <c r="V6" s="29">
        <f t="shared" si="14"/>
        <v>3.2060185185185182E-3</v>
      </c>
      <c r="W6" s="29">
        <f t="shared" si="10"/>
        <v>8.7962962962962968E-3</v>
      </c>
      <c r="X6" s="29">
        <f t="shared" si="11"/>
        <v>4.8032407407407407E-3</v>
      </c>
      <c r="Y6" s="29">
        <f t="shared" si="12"/>
        <v>3.2060185185185182E-3</v>
      </c>
      <c r="Z6" s="29">
        <f t="shared" ref="Z6:AA6" si="16">SUM(Y6,W6)</f>
        <v>1.2002314814814815E-2</v>
      </c>
      <c r="AA6" s="29">
        <f t="shared" si="16"/>
        <v>1.6805555555555556E-2</v>
      </c>
      <c r="AB6" s="29">
        <f t="shared" si="8"/>
        <v>0</v>
      </c>
      <c r="AC6" s="29">
        <f>Table3[[#Totals],[После плавания]]-Table3[[#This Row],[После плавания]]</f>
        <v>4.0162037037037041E-3</v>
      </c>
      <c r="AD6" s="29">
        <f>Table3[[#Totals],[После вела]]-Table3[[#This Row],[После вела]]</f>
        <v>6.5972222222222248E-3</v>
      </c>
      <c r="AE6" s="29">
        <f>Table3[[#Totals],[После бега]]-Table3[[#This Row],[После бега]]</f>
        <v>1.1331018518518518E-2</v>
      </c>
      <c r="AF6" s="43" t="s">
        <v>154</v>
      </c>
    </row>
    <row r="7" spans="1:32" ht="13" x14ac:dyDescent="0.15">
      <c r="A7" s="9">
        <v>108</v>
      </c>
      <c r="B7" s="10" t="s">
        <v>89</v>
      </c>
      <c r="C7" s="11">
        <v>4</v>
      </c>
      <c r="D7" s="12">
        <v>26</v>
      </c>
      <c r="E7" s="13" t="str">
        <f t="shared" si="0"/>
        <v>1:28</v>
      </c>
      <c r="F7" s="13">
        <f t="shared" si="1"/>
        <v>266</v>
      </c>
      <c r="G7" s="14">
        <v>14</v>
      </c>
      <c r="H7" s="11">
        <v>11</v>
      </c>
      <c r="I7" s="12">
        <v>27</v>
      </c>
      <c r="J7" s="15">
        <f t="shared" si="2"/>
        <v>41.92</v>
      </c>
      <c r="K7" s="14">
        <f t="shared" si="3"/>
        <v>687</v>
      </c>
      <c r="L7" s="14">
        <v>2</v>
      </c>
      <c r="M7" s="11">
        <v>8</v>
      </c>
      <c r="N7" s="12">
        <v>23</v>
      </c>
      <c r="O7" s="15" t="str">
        <f t="shared" si="4"/>
        <v>4:11</v>
      </c>
      <c r="P7" s="14">
        <f t="shared" si="5"/>
        <v>503</v>
      </c>
      <c r="Q7" s="14">
        <v>25</v>
      </c>
      <c r="R7" s="16" t="str">
        <f t="shared" si="6"/>
        <v>24:16</v>
      </c>
      <c r="S7" s="17">
        <f t="shared" si="7"/>
        <v>1456</v>
      </c>
      <c r="T7" s="17">
        <v>5</v>
      </c>
      <c r="U7" t="str">
        <f t="shared" si="9"/>
        <v>МИХАИЛ ШЕМЕТОВ</v>
      </c>
      <c r="V7" s="29">
        <f t="shared" si="14"/>
        <v>3.0787037037037037E-3</v>
      </c>
      <c r="W7" s="29">
        <f t="shared" si="10"/>
        <v>7.951388888888888E-3</v>
      </c>
      <c r="X7" s="29">
        <f t="shared" si="11"/>
        <v>5.8217592592592592E-3</v>
      </c>
      <c r="Y7" s="29">
        <f t="shared" si="12"/>
        <v>3.0787037037037037E-3</v>
      </c>
      <c r="Z7" s="29">
        <f t="shared" ref="Z7:AA7" si="17">SUM(Y7,W7)</f>
        <v>1.1030092592592591E-2</v>
      </c>
      <c r="AA7" s="29">
        <f t="shared" si="17"/>
        <v>1.6851851851851851E-2</v>
      </c>
      <c r="AB7" s="29">
        <f t="shared" si="8"/>
        <v>0</v>
      </c>
      <c r="AC7" s="29">
        <f>Table3[[#Totals],[После плавания]]-Table3[[#This Row],[После плавания]]</f>
        <v>4.1435185185185186E-3</v>
      </c>
      <c r="AD7" s="29">
        <f>Table3[[#Totals],[После вела]]-Table3[[#This Row],[После вела]]</f>
        <v>7.5694444444444481E-3</v>
      </c>
      <c r="AE7" s="29">
        <f>Table3[[#Totals],[После бега]]-Table3[[#This Row],[После бега]]</f>
        <v>1.1284722222222224E-2</v>
      </c>
      <c r="AF7" s="43" t="s">
        <v>154</v>
      </c>
    </row>
    <row r="8" spans="1:32" ht="13" x14ac:dyDescent="0.15">
      <c r="A8" s="9">
        <v>11</v>
      </c>
      <c r="B8" s="10" t="s">
        <v>27</v>
      </c>
      <c r="C8" s="11">
        <v>5</v>
      </c>
      <c r="D8" s="12">
        <v>16</v>
      </c>
      <c r="E8" s="13" t="str">
        <f t="shared" si="0"/>
        <v>1:45</v>
      </c>
      <c r="F8" s="13">
        <f t="shared" si="1"/>
        <v>316</v>
      </c>
      <c r="G8" s="14">
        <v>45</v>
      </c>
      <c r="H8" s="11">
        <v>12</v>
      </c>
      <c r="I8" s="12">
        <v>7</v>
      </c>
      <c r="J8" s="15">
        <f t="shared" si="2"/>
        <v>39.61</v>
      </c>
      <c r="K8" s="14">
        <f t="shared" si="3"/>
        <v>727</v>
      </c>
      <c r="L8" s="14">
        <v>9</v>
      </c>
      <c r="M8" s="11">
        <v>7</v>
      </c>
      <c r="N8" s="12">
        <v>3</v>
      </c>
      <c r="O8" s="15" t="str">
        <f t="shared" si="4"/>
        <v>3:31</v>
      </c>
      <c r="P8" s="14">
        <f t="shared" si="5"/>
        <v>423</v>
      </c>
      <c r="Q8" s="14">
        <v>2</v>
      </c>
      <c r="R8" s="16" t="str">
        <f t="shared" si="6"/>
        <v>24:26</v>
      </c>
      <c r="S8" s="17">
        <f t="shared" si="7"/>
        <v>1466</v>
      </c>
      <c r="T8" s="17">
        <v>6</v>
      </c>
      <c r="U8" t="str">
        <f t="shared" si="9"/>
        <v>АЛЕКСЕЙ ВИКЕНТЬЕВ</v>
      </c>
      <c r="V8" s="29">
        <f t="shared" si="14"/>
        <v>3.6574074074074074E-3</v>
      </c>
      <c r="W8" s="29">
        <f t="shared" si="10"/>
        <v>8.4143518518518517E-3</v>
      </c>
      <c r="X8" s="29">
        <f t="shared" si="11"/>
        <v>4.8958333333333328E-3</v>
      </c>
      <c r="Y8" s="29">
        <f t="shared" si="12"/>
        <v>3.6574074074074074E-3</v>
      </c>
      <c r="Z8" s="29">
        <f t="shared" ref="Z8:AA8" si="18">SUM(Y8,W8)</f>
        <v>1.207175925925926E-2</v>
      </c>
      <c r="AA8" s="29">
        <f t="shared" si="18"/>
        <v>1.6967592592592593E-2</v>
      </c>
      <c r="AB8" s="29">
        <f t="shared" si="8"/>
        <v>0</v>
      </c>
      <c r="AC8" s="29">
        <f>Table3[[#Totals],[После плавания]]-Table3[[#This Row],[После плавания]]</f>
        <v>3.5648148148148154E-3</v>
      </c>
      <c r="AD8" s="29">
        <f>Table3[[#Totals],[После вела]]-Table3[[#This Row],[После вела]]</f>
        <v>6.5277777777777799E-3</v>
      </c>
      <c r="AE8" s="29">
        <f>Table3[[#Totals],[После бега]]-Table3[[#This Row],[После бега]]</f>
        <v>1.1168981481481481E-2</v>
      </c>
      <c r="AF8" s="43" t="s">
        <v>154</v>
      </c>
    </row>
    <row r="9" spans="1:32" ht="13" x14ac:dyDescent="0.15">
      <c r="A9" s="9">
        <v>70</v>
      </c>
      <c r="B9" s="10" t="s">
        <v>78</v>
      </c>
      <c r="C9" s="11">
        <v>4</v>
      </c>
      <c r="D9" s="12">
        <v>13</v>
      </c>
      <c r="E9" s="13" t="str">
        <f t="shared" si="0"/>
        <v>1:24</v>
      </c>
      <c r="F9" s="13">
        <f t="shared" si="1"/>
        <v>253</v>
      </c>
      <c r="G9" s="14">
        <v>9</v>
      </c>
      <c r="H9" s="11">
        <v>12</v>
      </c>
      <c r="I9" s="12">
        <v>13</v>
      </c>
      <c r="J9" s="15">
        <f t="shared" si="2"/>
        <v>39.29</v>
      </c>
      <c r="K9" s="14">
        <f t="shared" si="3"/>
        <v>733</v>
      </c>
      <c r="L9" s="14">
        <v>11</v>
      </c>
      <c r="M9" s="11">
        <v>8</v>
      </c>
      <c r="N9" s="12">
        <v>0</v>
      </c>
      <c r="O9" s="15" t="str">
        <f t="shared" si="4"/>
        <v>4:00</v>
      </c>
      <c r="P9" s="14">
        <f t="shared" si="5"/>
        <v>480</v>
      </c>
      <c r="Q9" s="14">
        <v>15</v>
      </c>
      <c r="R9" s="16" t="str">
        <f t="shared" si="6"/>
        <v>24:26</v>
      </c>
      <c r="S9" s="17">
        <f t="shared" si="7"/>
        <v>1466</v>
      </c>
      <c r="T9" s="17">
        <v>7</v>
      </c>
      <c r="U9" t="str">
        <f t="shared" si="9"/>
        <v>ДМИТРИЙ ГАЦКО</v>
      </c>
      <c r="V9" s="29">
        <f t="shared" si="14"/>
        <v>2.9282407407407412E-3</v>
      </c>
      <c r="W9" s="29">
        <f t="shared" si="10"/>
        <v>8.4837962962962966E-3</v>
      </c>
      <c r="X9" s="29">
        <f t="shared" si="11"/>
        <v>5.5555555555555558E-3</v>
      </c>
      <c r="Y9" s="29">
        <f t="shared" si="12"/>
        <v>2.9282407407407412E-3</v>
      </c>
      <c r="Z9" s="29">
        <f t="shared" ref="Z9:AA9" si="19">SUM(Y9,W9)</f>
        <v>1.1412037037037038E-2</v>
      </c>
      <c r="AA9" s="29">
        <f t="shared" si="19"/>
        <v>1.6967592592592593E-2</v>
      </c>
      <c r="AB9" s="29">
        <f t="shared" si="8"/>
        <v>0</v>
      </c>
      <c r="AC9" s="29">
        <f>Table3[[#Totals],[После плавания]]-Table3[[#This Row],[После плавания]]</f>
        <v>4.293981481481482E-3</v>
      </c>
      <c r="AD9" s="29">
        <f>Table3[[#Totals],[После вела]]-Table3[[#This Row],[После вела]]</f>
        <v>7.1875000000000012E-3</v>
      </c>
      <c r="AE9" s="29">
        <f>Table3[[#Totals],[После бега]]-Table3[[#This Row],[После бега]]</f>
        <v>1.1168981481481481E-2</v>
      </c>
      <c r="AF9" s="43" t="s">
        <v>154</v>
      </c>
    </row>
    <row r="10" spans="1:32" ht="13" x14ac:dyDescent="0.15">
      <c r="A10" s="9">
        <v>3</v>
      </c>
      <c r="B10" s="10" t="s">
        <v>20</v>
      </c>
      <c r="C10" s="11">
        <v>4</v>
      </c>
      <c r="D10" s="12">
        <v>6</v>
      </c>
      <c r="E10" s="13" t="str">
        <f t="shared" si="0"/>
        <v>1:22</v>
      </c>
      <c r="F10" s="13">
        <f t="shared" si="1"/>
        <v>246</v>
      </c>
      <c r="G10" s="14">
        <v>6</v>
      </c>
      <c r="H10" s="11">
        <v>12</v>
      </c>
      <c r="I10" s="12">
        <v>18</v>
      </c>
      <c r="J10" s="15">
        <f t="shared" si="2"/>
        <v>39.020000000000003</v>
      </c>
      <c r="K10" s="14">
        <f t="shared" si="3"/>
        <v>738</v>
      </c>
      <c r="L10" s="14">
        <v>12</v>
      </c>
      <c r="M10" s="11">
        <v>8</v>
      </c>
      <c r="N10" s="12">
        <v>5</v>
      </c>
      <c r="O10" s="15" t="str">
        <f t="shared" si="4"/>
        <v>4:02</v>
      </c>
      <c r="P10" s="14">
        <f t="shared" si="5"/>
        <v>485</v>
      </c>
      <c r="Q10" s="14">
        <v>20</v>
      </c>
      <c r="R10" s="16" t="str">
        <f t="shared" si="6"/>
        <v>24:29</v>
      </c>
      <c r="S10" s="17">
        <f t="shared" si="7"/>
        <v>1469</v>
      </c>
      <c r="T10" s="17">
        <v>8</v>
      </c>
      <c r="U10" t="str">
        <f t="shared" si="9"/>
        <v>YARASLAU KAVALEU</v>
      </c>
      <c r="V10" s="29">
        <f t="shared" si="14"/>
        <v>2.8472222222222219E-3</v>
      </c>
      <c r="W10" s="29">
        <f t="shared" si="10"/>
        <v>8.5416666666666679E-3</v>
      </c>
      <c r="X10" s="29">
        <f t="shared" si="11"/>
        <v>5.6134259259259271E-3</v>
      </c>
      <c r="Y10" s="29">
        <f t="shared" si="12"/>
        <v>2.8472222222222219E-3</v>
      </c>
      <c r="Z10" s="29">
        <f t="shared" ref="Z10:AA10" si="20">SUM(Y10,W10)</f>
        <v>1.1388888888888889E-2</v>
      </c>
      <c r="AA10" s="29">
        <f t="shared" si="20"/>
        <v>1.7002314814814817E-2</v>
      </c>
      <c r="AB10" s="29">
        <f t="shared" si="8"/>
        <v>0</v>
      </c>
      <c r="AC10" s="29">
        <f>Table3[[#Totals],[После плавания]]-Table3[[#This Row],[После плавания]]</f>
        <v>4.3750000000000004E-3</v>
      </c>
      <c r="AD10" s="29">
        <f>Table3[[#Totals],[После вела]]-Table3[[#This Row],[После вела]]</f>
        <v>7.2106481481481501E-3</v>
      </c>
      <c r="AE10" s="29">
        <f>Table3[[#Totals],[После бега]]-Table3[[#This Row],[После бега]]</f>
        <v>1.1134259259259257E-2</v>
      </c>
      <c r="AF10" s="43" t="s">
        <v>154</v>
      </c>
    </row>
    <row r="11" spans="1:32" ht="13" x14ac:dyDescent="0.15">
      <c r="A11" s="9">
        <v>130</v>
      </c>
      <c r="B11" s="10" t="s">
        <v>110</v>
      </c>
      <c r="C11" s="11">
        <v>3</v>
      </c>
      <c r="D11" s="12">
        <v>41</v>
      </c>
      <c r="E11" s="13" t="str">
        <f t="shared" si="0"/>
        <v>1:13</v>
      </c>
      <c r="F11" s="13">
        <f t="shared" si="1"/>
        <v>221</v>
      </c>
      <c r="G11" s="14">
        <v>1</v>
      </c>
      <c r="H11" s="11">
        <v>13</v>
      </c>
      <c r="I11" s="12">
        <v>31</v>
      </c>
      <c r="J11" s="15">
        <f t="shared" si="2"/>
        <v>35.51</v>
      </c>
      <c r="K11" s="14">
        <f t="shared" si="3"/>
        <v>811</v>
      </c>
      <c r="L11" s="14">
        <v>43</v>
      </c>
      <c r="M11" s="11">
        <v>7</v>
      </c>
      <c r="N11" s="12">
        <v>32</v>
      </c>
      <c r="O11" s="15" t="str">
        <f t="shared" si="4"/>
        <v>3:46</v>
      </c>
      <c r="P11" s="14">
        <f t="shared" si="5"/>
        <v>452</v>
      </c>
      <c r="Q11" s="14">
        <v>5</v>
      </c>
      <c r="R11" s="16" t="str">
        <f t="shared" si="6"/>
        <v>24:44</v>
      </c>
      <c r="S11" s="17">
        <f t="shared" si="7"/>
        <v>1484</v>
      </c>
      <c r="T11" s="17">
        <v>9</v>
      </c>
      <c r="U11" t="str">
        <f t="shared" si="9"/>
        <v>SAVELIY ITKIN</v>
      </c>
      <c r="V11" s="29">
        <f t="shared" si="14"/>
        <v>2.5578703703703705E-3</v>
      </c>
      <c r="W11" s="29">
        <f t="shared" si="10"/>
        <v>9.386574074074075E-3</v>
      </c>
      <c r="X11" s="29">
        <f t="shared" si="11"/>
        <v>5.2314814814814819E-3</v>
      </c>
      <c r="Y11" s="29">
        <f t="shared" si="12"/>
        <v>2.5578703703703705E-3</v>
      </c>
      <c r="Z11" s="29">
        <f t="shared" ref="Z11:AA11" si="21">SUM(Y11,W11)</f>
        <v>1.1944444444444445E-2</v>
      </c>
      <c r="AA11" s="29">
        <f t="shared" si="21"/>
        <v>1.7175925925925928E-2</v>
      </c>
      <c r="AB11" s="29">
        <f t="shared" si="8"/>
        <v>0</v>
      </c>
      <c r="AC11" s="29">
        <f>Table3[[#Totals],[После плавания]]-Table3[[#This Row],[После плавания]]</f>
        <v>4.6643518518518518E-3</v>
      </c>
      <c r="AD11" s="29">
        <f>Table3[[#Totals],[После вела]]-Table3[[#This Row],[После вела]]</f>
        <v>6.6550925925925944E-3</v>
      </c>
      <c r="AE11" s="29">
        <f>Table3[[#Totals],[После бега]]-Table3[[#This Row],[После бега]]</f>
        <v>1.0960648148148146E-2</v>
      </c>
      <c r="AF11" s="43" t="s">
        <v>154</v>
      </c>
    </row>
    <row r="12" spans="1:32" ht="13" x14ac:dyDescent="0.15">
      <c r="A12" s="9">
        <v>14</v>
      </c>
      <c r="B12" s="10" t="s">
        <v>30</v>
      </c>
      <c r="C12" s="11">
        <v>4</v>
      </c>
      <c r="D12" s="12">
        <v>18</v>
      </c>
      <c r="E12" s="13" t="str">
        <f t="shared" si="0"/>
        <v>1:26</v>
      </c>
      <c r="F12" s="13">
        <f t="shared" si="1"/>
        <v>258</v>
      </c>
      <c r="G12" s="14">
        <v>11</v>
      </c>
      <c r="H12" s="11">
        <v>12</v>
      </c>
      <c r="I12" s="12">
        <v>1</v>
      </c>
      <c r="J12" s="15">
        <f t="shared" si="2"/>
        <v>39.94</v>
      </c>
      <c r="K12" s="14">
        <f t="shared" si="3"/>
        <v>721</v>
      </c>
      <c r="L12" s="14">
        <v>6</v>
      </c>
      <c r="M12" s="11">
        <v>8</v>
      </c>
      <c r="N12" s="12">
        <v>35</v>
      </c>
      <c r="O12" s="15" t="str">
        <f t="shared" si="4"/>
        <v>4:17</v>
      </c>
      <c r="P12" s="14">
        <f t="shared" si="5"/>
        <v>515</v>
      </c>
      <c r="Q12" s="14">
        <v>35</v>
      </c>
      <c r="R12" s="16" t="str">
        <f t="shared" si="6"/>
        <v>24:54</v>
      </c>
      <c r="S12" s="17">
        <f t="shared" si="7"/>
        <v>1494</v>
      </c>
      <c r="T12" s="17">
        <v>10</v>
      </c>
      <c r="U12" t="str">
        <f t="shared" si="9"/>
        <v>АЛЕКСЕЙ ПУЛЬМАН</v>
      </c>
      <c r="V12" s="29">
        <f t="shared" si="14"/>
        <v>2.9861111111111113E-3</v>
      </c>
      <c r="W12" s="29">
        <f t="shared" si="10"/>
        <v>8.3449074074074085E-3</v>
      </c>
      <c r="X12" s="29">
        <f t="shared" si="11"/>
        <v>5.9606481481481489E-3</v>
      </c>
      <c r="Y12" s="29">
        <f t="shared" si="12"/>
        <v>2.9861111111111113E-3</v>
      </c>
      <c r="Z12" s="29">
        <f t="shared" ref="Z12:AA12" si="22">SUM(Y12,W12)</f>
        <v>1.133101851851852E-2</v>
      </c>
      <c r="AA12" s="29">
        <f t="shared" si="22"/>
        <v>1.729166666666667E-2</v>
      </c>
      <c r="AB12" s="29">
        <f t="shared" si="8"/>
        <v>0</v>
      </c>
      <c r="AC12" s="29">
        <f>Table3[[#Totals],[После плавания]]-Table3[[#This Row],[После плавания]]</f>
        <v>4.2361111111111115E-3</v>
      </c>
      <c r="AD12" s="29">
        <f>Table3[[#Totals],[После вела]]-Table3[[#This Row],[После вела]]</f>
        <v>7.2685185185185196E-3</v>
      </c>
      <c r="AE12" s="29">
        <f>Table3[[#Totals],[После бега]]-Table3[[#This Row],[После бега]]</f>
        <v>1.0844907407407404E-2</v>
      </c>
      <c r="AF12" s="43" t="s">
        <v>154</v>
      </c>
    </row>
    <row r="13" spans="1:32" ht="13" x14ac:dyDescent="0.15">
      <c r="A13" s="9">
        <v>107</v>
      </c>
      <c r="B13" s="10" t="s">
        <v>88</v>
      </c>
      <c r="C13" s="11">
        <v>3</v>
      </c>
      <c r="D13" s="12">
        <v>47</v>
      </c>
      <c r="E13" s="13" t="str">
        <f t="shared" si="0"/>
        <v>1:15</v>
      </c>
      <c r="F13" s="13">
        <f t="shared" si="1"/>
        <v>227</v>
      </c>
      <c r="G13" s="14">
        <v>2</v>
      </c>
      <c r="H13" s="11">
        <v>13</v>
      </c>
      <c r="I13" s="12">
        <v>27</v>
      </c>
      <c r="J13" s="15">
        <f t="shared" si="2"/>
        <v>35.69</v>
      </c>
      <c r="K13" s="14">
        <f t="shared" si="3"/>
        <v>807</v>
      </c>
      <c r="L13" s="14">
        <v>38</v>
      </c>
      <c r="M13" s="11">
        <v>7</v>
      </c>
      <c r="N13" s="12">
        <v>42</v>
      </c>
      <c r="O13" s="15" t="str">
        <f t="shared" si="4"/>
        <v>3:51</v>
      </c>
      <c r="P13" s="14">
        <f t="shared" si="5"/>
        <v>462</v>
      </c>
      <c r="Q13" s="14">
        <v>8</v>
      </c>
      <c r="R13" s="16" t="str">
        <f t="shared" si="6"/>
        <v>24:56</v>
      </c>
      <c r="S13" s="17">
        <f t="shared" si="7"/>
        <v>1496</v>
      </c>
      <c r="T13" s="17">
        <v>11</v>
      </c>
      <c r="U13" t="str">
        <f t="shared" si="9"/>
        <v>НИКИТА ХАРИТОНОВ</v>
      </c>
      <c r="V13" s="29">
        <f t="shared" si="14"/>
        <v>2.627314814814815E-3</v>
      </c>
      <c r="W13" s="29">
        <f t="shared" si="10"/>
        <v>9.3402777777777772E-3</v>
      </c>
      <c r="X13" s="29">
        <f t="shared" si="11"/>
        <v>5.347222222222222E-3</v>
      </c>
      <c r="Y13" s="29">
        <f t="shared" si="12"/>
        <v>2.627314814814815E-3</v>
      </c>
      <c r="Z13" s="29">
        <f t="shared" ref="Z13:AA13" si="23">SUM(Y13,W13)</f>
        <v>1.1967592592592592E-2</v>
      </c>
      <c r="AA13" s="29">
        <f t="shared" si="23"/>
        <v>1.7314814814814814E-2</v>
      </c>
      <c r="AB13" s="29">
        <f t="shared" si="8"/>
        <v>0</v>
      </c>
      <c r="AC13" s="29">
        <f>Table3[[#Totals],[После плавания]]-Table3[[#This Row],[После плавания]]</f>
        <v>4.5949074074074078E-3</v>
      </c>
      <c r="AD13" s="29">
        <f>Table3[[#Totals],[После вела]]-Table3[[#This Row],[После вела]]</f>
        <v>6.6319444444444473E-3</v>
      </c>
      <c r="AE13" s="29">
        <f>Table3[[#Totals],[После бега]]-Table3[[#This Row],[После бега]]</f>
        <v>1.082175925925926E-2</v>
      </c>
      <c r="AF13" s="43" t="s">
        <v>154</v>
      </c>
    </row>
    <row r="14" spans="1:32" ht="13" x14ac:dyDescent="0.15">
      <c r="A14" s="9">
        <v>34</v>
      </c>
      <c r="B14" s="10" t="s">
        <v>46</v>
      </c>
      <c r="C14" s="11">
        <v>4</v>
      </c>
      <c r="D14" s="12">
        <v>47</v>
      </c>
      <c r="E14" s="13" t="str">
        <f t="shared" si="0"/>
        <v>1:35</v>
      </c>
      <c r="F14" s="13">
        <f t="shared" si="1"/>
        <v>287</v>
      </c>
      <c r="G14" s="14">
        <v>23</v>
      </c>
      <c r="H14" s="11">
        <v>12</v>
      </c>
      <c r="I14" s="12">
        <v>8</v>
      </c>
      <c r="J14" s="15">
        <f t="shared" si="2"/>
        <v>39.56</v>
      </c>
      <c r="K14" s="14">
        <f t="shared" si="3"/>
        <v>728</v>
      </c>
      <c r="L14" s="14">
        <v>10</v>
      </c>
      <c r="M14" s="11">
        <v>8</v>
      </c>
      <c r="N14" s="12">
        <v>26</v>
      </c>
      <c r="O14" s="15" t="str">
        <f t="shared" si="4"/>
        <v>4:13</v>
      </c>
      <c r="P14" s="14">
        <f t="shared" si="5"/>
        <v>506</v>
      </c>
      <c r="Q14" s="14">
        <v>26</v>
      </c>
      <c r="R14" s="16" t="str">
        <f t="shared" si="6"/>
        <v>25:21</v>
      </c>
      <c r="S14" s="17">
        <f t="shared" si="7"/>
        <v>1521</v>
      </c>
      <c r="T14" s="17">
        <v>12</v>
      </c>
      <c r="U14" t="str">
        <f t="shared" si="9"/>
        <v>АЛЕКСАНДР ЖИДЕЛЕВ</v>
      </c>
      <c r="V14" s="29">
        <f t="shared" si="14"/>
        <v>3.3217592592592591E-3</v>
      </c>
      <c r="W14" s="29">
        <f t="shared" si="10"/>
        <v>8.4259259259259253E-3</v>
      </c>
      <c r="X14" s="29">
        <f t="shared" si="11"/>
        <v>5.8564814814814825E-3</v>
      </c>
      <c r="Y14" s="29">
        <f t="shared" si="12"/>
        <v>3.3217592592592591E-3</v>
      </c>
      <c r="Z14" s="29">
        <f t="shared" ref="Z14:AA14" si="24">SUM(Y14,W14)</f>
        <v>1.1747685185185184E-2</v>
      </c>
      <c r="AA14" s="29">
        <f t="shared" si="24"/>
        <v>1.7604166666666667E-2</v>
      </c>
      <c r="AB14" s="29">
        <f t="shared" si="8"/>
        <v>0</v>
      </c>
      <c r="AC14" s="29">
        <f>Table3[[#Totals],[После плавания]]-Table3[[#This Row],[После плавания]]</f>
        <v>3.9004629629629636E-3</v>
      </c>
      <c r="AD14" s="29">
        <f>Table3[[#Totals],[После вела]]-Table3[[#This Row],[После вела]]</f>
        <v>6.8518518518518555E-3</v>
      </c>
      <c r="AE14" s="29">
        <f>Table3[[#Totals],[После бега]]-Table3[[#This Row],[После бега]]</f>
        <v>1.0532407407407407E-2</v>
      </c>
      <c r="AF14" s="43" t="s">
        <v>154</v>
      </c>
    </row>
    <row r="15" spans="1:32" ht="13" x14ac:dyDescent="0.15">
      <c r="A15" s="9">
        <v>122</v>
      </c>
      <c r="B15" s="10" t="s">
        <v>102</v>
      </c>
      <c r="C15" s="11">
        <v>4</v>
      </c>
      <c r="D15" s="12">
        <v>40</v>
      </c>
      <c r="E15" s="13" t="str">
        <f t="shared" si="0"/>
        <v>1:33</v>
      </c>
      <c r="F15" s="13">
        <f t="shared" si="1"/>
        <v>280</v>
      </c>
      <c r="G15" s="14">
        <v>19</v>
      </c>
      <c r="H15" s="11">
        <v>12</v>
      </c>
      <c r="I15" s="12">
        <v>57</v>
      </c>
      <c r="J15" s="15">
        <f t="shared" si="2"/>
        <v>37.07</v>
      </c>
      <c r="K15" s="14">
        <f t="shared" si="3"/>
        <v>777</v>
      </c>
      <c r="L15" s="14">
        <v>23</v>
      </c>
      <c r="M15" s="11">
        <v>7</v>
      </c>
      <c r="N15" s="12">
        <v>51</v>
      </c>
      <c r="O15" s="15" t="str">
        <f t="shared" si="4"/>
        <v>3:55</v>
      </c>
      <c r="P15" s="14">
        <f t="shared" si="5"/>
        <v>471</v>
      </c>
      <c r="Q15" s="14">
        <v>13</v>
      </c>
      <c r="R15" s="16" t="str">
        <f t="shared" si="6"/>
        <v>25:28</v>
      </c>
      <c r="S15" s="17">
        <f t="shared" si="7"/>
        <v>1528</v>
      </c>
      <c r="T15" s="17">
        <v>13</v>
      </c>
      <c r="U15" t="str">
        <f t="shared" si="9"/>
        <v>ANDREI KOLTOVICH</v>
      </c>
      <c r="V15" s="29">
        <f t="shared" si="14"/>
        <v>3.2407407407407406E-3</v>
      </c>
      <c r="W15" s="29">
        <f t="shared" si="10"/>
        <v>8.9930555555555545E-3</v>
      </c>
      <c r="X15" s="29">
        <f t="shared" si="11"/>
        <v>5.4513888888888884E-3</v>
      </c>
      <c r="Y15" s="29">
        <f t="shared" si="12"/>
        <v>3.2407407407407406E-3</v>
      </c>
      <c r="Z15" s="29">
        <f t="shared" ref="Z15:AA15" si="25">SUM(Y15,W15)</f>
        <v>1.2233796296296295E-2</v>
      </c>
      <c r="AA15" s="29">
        <f t="shared" si="25"/>
        <v>1.7685185185185182E-2</v>
      </c>
      <c r="AB15" s="29">
        <f t="shared" si="8"/>
        <v>0</v>
      </c>
      <c r="AC15" s="29">
        <f>Table3[[#Totals],[После плавания]]-Table3[[#This Row],[После плавания]]</f>
        <v>3.9814814814814817E-3</v>
      </c>
      <c r="AD15" s="29">
        <f>Table3[[#Totals],[После вела]]-Table3[[#This Row],[После вела]]</f>
        <v>6.3657407407407447E-3</v>
      </c>
      <c r="AE15" s="29">
        <f>Table3[[#Totals],[После бега]]-Table3[[#This Row],[После бега]]</f>
        <v>1.0451388888888892E-2</v>
      </c>
      <c r="AF15" s="43" t="s">
        <v>154</v>
      </c>
    </row>
    <row r="16" spans="1:32" ht="13" x14ac:dyDescent="0.15">
      <c r="A16" s="9">
        <v>51</v>
      </c>
      <c r="B16" s="10" t="s">
        <v>62</v>
      </c>
      <c r="C16" s="11">
        <v>5</v>
      </c>
      <c r="D16" s="12">
        <v>7</v>
      </c>
      <c r="E16" s="13" t="str">
        <f t="shared" si="0"/>
        <v>1:42</v>
      </c>
      <c r="F16" s="13">
        <f t="shared" si="1"/>
        <v>307</v>
      </c>
      <c r="G16" s="14">
        <v>37</v>
      </c>
      <c r="H16" s="11">
        <v>11</v>
      </c>
      <c r="I16" s="12">
        <v>52</v>
      </c>
      <c r="J16" s="15">
        <f t="shared" si="2"/>
        <v>40.450000000000003</v>
      </c>
      <c r="K16" s="14">
        <f t="shared" si="3"/>
        <v>712</v>
      </c>
      <c r="L16" s="14">
        <v>4</v>
      </c>
      <c r="M16" s="11">
        <v>8</v>
      </c>
      <c r="N16" s="12">
        <v>30</v>
      </c>
      <c r="O16" s="15" t="str">
        <f t="shared" si="4"/>
        <v>4:15</v>
      </c>
      <c r="P16" s="14">
        <f t="shared" si="5"/>
        <v>510</v>
      </c>
      <c r="Q16" s="14">
        <v>27</v>
      </c>
      <c r="R16" s="16" t="str">
        <f t="shared" si="6"/>
        <v>25:29</v>
      </c>
      <c r="S16" s="17">
        <f t="shared" si="7"/>
        <v>1529</v>
      </c>
      <c r="T16" s="17">
        <v>14</v>
      </c>
      <c r="U16" t="str">
        <f t="shared" si="9"/>
        <v>АЛЕКСЕЙ ШИНКАРЕВ</v>
      </c>
      <c r="V16" s="29">
        <f t="shared" si="14"/>
        <v>3.5532407407407405E-3</v>
      </c>
      <c r="W16" s="29">
        <f t="shared" si="10"/>
        <v>8.2407407407407412E-3</v>
      </c>
      <c r="X16" s="29">
        <f t="shared" si="11"/>
        <v>5.9027777777777776E-3</v>
      </c>
      <c r="Y16" s="29">
        <f t="shared" si="12"/>
        <v>3.5532407407407405E-3</v>
      </c>
      <c r="Z16" s="29">
        <f t="shared" ref="Z16:AA16" si="26">SUM(Y16,W16)</f>
        <v>1.1793981481481482E-2</v>
      </c>
      <c r="AA16" s="29">
        <f t="shared" si="26"/>
        <v>1.7696759259259259E-2</v>
      </c>
      <c r="AB16" s="29">
        <f t="shared" si="8"/>
        <v>0</v>
      </c>
      <c r="AC16" s="29">
        <f>Table3[[#Totals],[После плавания]]-Table3[[#This Row],[После плавания]]</f>
        <v>3.6689814814814823E-3</v>
      </c>
      <c r="AD16" s="29">
        <f>Table3[[#Totals],[После вела]]-Table3[[#This Row],[После вела]]</f>
        <v>6.8055555555555577E-3</v>
      </c>
      <c r="AE16" s="29">
        <f>Table3[[#Totals],[После бега]]-Table3[[#This Row],[После бега]]</f>
        <v>1.0439814814814815E-2</v>
      </c>
      <c r="AF16" s="43" t="s">
        <v>154</v>
      </c>
    </row>
    <row r="17" spans="1:32" ht="13" x14ac:dyDescent="0.15">
      <c r="A17" s="9">
        <v>111</v>
      </c>
      <c r="B17" s="10" t="s">
        <v>92</v>
      </c>
      <c r="C17" s="11">
        <v>4</v>
      </c>
      <c r="D17" s="12">
        <v>23</v>
      </c>
      <c r="E17" s="13" t="str">
        <f t="shared" si="0"/>
        <v>1:27</v>
      </c>
      <c r="F17" s="13">
        <f t="shared" si="1"/>
        <v>263</v>
      </c>
      <c r="G17" s="14">
        <v>12</v>
      </c>
      <c r="H17" s="11">
        <v>13</v>
      </c>
      <c r="I17" s="12">
        <v>7</v>
      </c>
      <c r="J17" s="15">
        <f t="shared" si="2"/>
        <v>36.590000000000003</v>
      </c>
      <c r="K17" s="14">
        <f t="shared" si="3"/>
        <v>787</v>
      </c>
      <c r="L17" s="14">
        <v>30</v>
      </c>
      <c r="M17" s="11">
        <v>8</v>
      </c>
      <c r="N17" s="12">
        <v>0</v>
      </c>
      <c r="O17" s="15" t="str">
        <f t="shared" si="4"/>
        <v>4:00</v>
      </c>
      <c r="P17" s="14">
        <f t="shared" si="5"/>
        <v>480</v>
      </c>
      <c r="Q17" s="14">
        <v>16</v>
      </c>
      <c r="R17" s="16" t="str">
        <f t="shared" si="6"/>
        <v>25:30</v>
      </c>
      <c r="S17" s="17">
        <f t="shared" si="7"/>
        <v>1530</v>
      </c>
      <c r="T17" s="17">
        <v>15</v>
      </c>
      <c r="U17" t="str">
        <f t="shared" si="9"/>
        <v>ФЕДОР КОРОТЫШ</v>
      </c>
      <c r="V17" s="29">
        <f t="shared" si="14"/>
        <v>3.0439814814814821E-3</v>
      </c>
      <c r="W17" s="29">
        <f t="shared" si="10"/>
        <v>9.1087962962962971E-3</v>
      </c>
      <c r="X17" s="29">
        <f t="shared" si="11"/>
        <v>5.5555555555555558E-3</v>
      </c>
      <c r="Y17" s="29">
        <f t="shared" si="12"/>
        <v>3.0439814814814821E-3</v>
      </c>
      <c r="Z17" s="29">
        <f t="shared" ref="Z17:AA17" si="27">SUM(Y17,W17)</f>
        <v>1.215277777777778E-2</v>
      </c>
      <c r="AA17" s="29">
        <f t="shared" si="27"/>
        <v>1.7708333333333336E-2</v>
      </c>
      <c r="AB17" s="29">
        <f t="shared" si="8"/>
        <v>0</v>
      </c>
      <c r="AC17" s="29">
        <f>Table3[[#Totals],[После плавания]]-Table3[[#This Row],[После плавания]]</f>
        <v>4.178240740740741E-3</v>
      </c>
      <c r="AD17" s="29">
        <f>Table3[[#Totals],[После вела]]-Table3[[#This Row],[После вела]]</f>
        <v>6.4467592592592597E-3</v>
      </c>
      <c r="AE17" s="29">
        <f>Table3[[#Totals],[После бега]]-Table3[[#This Row],[После бега]]</f>
        <v>1.0428240740740738E-2</v>
      </c>
      <c r="AF17" s="43" t="s">
        <v>154</v>
      </c>
    </row>
    <row r="18" spans="1:32" ht="13" x14ac:dyDescent="0.15">
      <c r="A18" s="9">
        <v>42</v>
      </c>
      <c r="B18" s="10" t="s">
        <v>54</v>
      </c>
      <c r="C18" s="11">
        <v>4</v>
      </c>
      <c r="D18" s="12">
        <v>9</v>
      </c>
      <c r="E18" s="13" t="str">
        <f t="shared" si="0"/>
        <v>1:23</v>
      </c>
      <c r="F18" s="13">
        <f t="shared" si="1"/>
        <v>249</v>
      </c>
      <c r="G18" s="14">
        <v>7</v>
      </c>
      <c r="H18" s="11">
        <v>12</v>
      </c>
      <c r="I18" s="12">
        <v>46</v>
      </c>
      <c r="J18" s="15">
        <f t="shared" si="2"/>
        <v>37.6</v>
      </c>
      <c r="K18" s="14">
        <f t="shared" si="3"/>
        <v>766</v>
      </c>
      <c r="L18" s="14">
        <v>19</v>
      </c>
      <c r="M18" s="11">
        <v>8</v>
      </c>
      <c r="N18" s="12">
        <v>38</v>
      </c>
      <c r="O18" s="15" t="str">
        <f t="shared" si="4"/>
        <v>4:19</v>
      </c>
      <c r="P18" s="14">
        <f t="shared" si="5"/>
        <v>518</v>
      </c>
      <c r="Q18" s="14">
        <v>38</v>
      </c>
      <c r="R18" s="16" t="str">
        <f t="shared" si="6"/>
        <v>25:33</v>
      </c>
      <c r="S18" s="17">
        <f t="shared" si="7"/>
        <v>1533</v>
      </c>
      <c r="T18" s="17">
        <v>16</v>
      </c>
      <c r="U18" t="str">
        <f t="shared" si="9"/>
        <v>ИГОРЬ МАКСИМЕНКО</v>
      </c>
      <c r="V18" s="29">
        <f t="shared" si="14"/>
        <v>2.8819444444444444E-3</v>
      </c>
      <c r="W18" s="29">
        <f t="shared" si="10"/>
        <v>8.8657407407407417E-3</v>
      </c>
      <c r="X18" s="29">
        <f t="shared" si="11"/>
        <v>5.9953703703703697E-3</v>
      </c>
      <c r="Y18" s="29">
        <f t="shared" si="12"/>
        <v>2.8819444444444444E-3</v>
      </c>
      <c r="Z18" s="29">
        <f t="shared" ref="Z18:AA18" si="28">SUM(Y18,W18)</f>
        <v>1.1747685185185186E-2</v>
      </c>
      <c r="AA18" s="29">
        <f t="shared" si="28"/>
        <v>1.7743055555555554E-2</v>
      </c>
      <c r="AB18" s="29">
        <f t="shared" si="8"/>
        <v>0</v>
      </c>
      <c r="AC18" s="29">
        <f>Table3[[#Totals],[После плавания]]-Table3[[#This Row],[После плавания]]</f>
        <v>4.340277777777778E-3</v>
      </c>
      <c r="AD18" s="29">
        <f>Table3[[#Totals],[После вела]]-Table3[[#This Row],[После вела]]</f>
        <v>6.8518518518518538E-3</v>
      </c>
      <c r="AE18" s="29">
        <f>Table3[[#Totals],[После бега]]-Table3[[#This Row],[После бега]]</f>
        <v>1.0393518518518521E-2</v>
      </c>
      <c r="AF18" s="43" t="s">
        <v>154</v>
      </c>
    </row>
    <row r="19" spans="1:32" ht="13" x14ac:dyDescent="0.15">
      <c r="A19" s="9">
        <v>47</v>
      </c>
      <c r="B19" s="10" t="s">
        <v>58</v>
      </c>
      <c r="C19" s="11">
        <v>4</v>
      </c>
      <c r="D19" s="12">
        <v>31</v>
      </c>
      <c r="E19" s="13" t="str">
        <f t="shared" si="0"/>
        <v>1:30</v>
      </c>
      <c r="F19" s="13">
        <f t="shared" si="1"/>
        <v>271</v>
      </c>
      <c r="G19" s="14">
        <v>15</v>
      </c>
      <c r="H19" s="11">
        <v>13</v>
      </c>
      <c r="I19" s="12">
        <v>16</v>
      </c>
      <c r="J19" s="15">
        <f t="shared" si="2"/>
        <v>36.18</v>
      </c>
      <c r="K19" s="14">
        <f t="shared" si="3"/>
        <v>796</v>
      </c>
      <c r="L19" s="14">
        <v>34</v>
      </c>
      <c r="M19" s="11">
        <v>8</v>
      </c>
      <c r="N19" s="12">
        <v>3</v>
      </c>
      <c r="O19" s="15" t="str">
        <f t="shared" si="4"/>
        <v>4:01</v>
      </c>
      <c r="P19" s="14">
        <f t="shared" si="5"/>
        <v>483</v>
      </c>
      <c r="Q19" s="14">
        <v>19</v>
      </c>
      <c r="R19" s="16" t="str">
        <f t="shared" si="6"/>
        <v>25:50</v>
      </c>
      <c r="S19" s="17">
        <f t="shared" si="7"/>
        <v>1550</v>
      </c>
      <c r="T19" s="17">
        <v>17</v>
      </c>
      <c r="U19" t="str">
        <f t="shared" si="9"/>
        <v>ИГОРЬ ЩЕРБЕНОК</v>
      </c>
      <c r="V19" s="29">
        <f t="shared" si="14"/>
        <v>3.1365740740740742E-3</v>
      </c>
      <c r="W19" s="29">
        <f t="shared" si="10"/>
        <v>9.2129629629629627E-3</v>
      </c>
      <c r="X19" s="29">
        <f t="shared" si="11"/>
        <v>5.5902777777777782E-3</v>
      </c>
      <c r="Y19" s="29">
        <f t="shared" si="12"/>
        <v>3.1365740740740742E-3</v>
      </c>
      <c r="Z19" s="29">
        <f t="shared" ref="Z19:AA19" si="29">SUM(Y19,W19)</f>
        <v>1.2349537037037037E-2</v>
      </c>
      <c r="AA19" s="29">
        <f t="shared" si="29"/>
        <v>1.7939814814814815E-2</v>
      </c>
      <c r="AB19" s="29">
        <f t="shared" si="8"/>
        <v>0</v>
      </c>
      <c r="AC19" s="29">
        <f>Table3[[#Totals],[После плавания]]-Table3[[#This Row],[После плавания]]</f>
        <v>4.085648148148149E-3</v>
      </c>
      <c r="AD19" s="29">
        <f>Table3[[#Totals],[После вела]]-Table3[[#This Row],[После вела]]</f>
        <v>6.2500000000000021E-3</v>
      </c>
      <c r="AE19" s="29">
        <f>Table3[[#Totals],[После бега]]-Table3[[#This Row],[После бега]]</f>
        <v>1.019675925925926E-2</v>
      </c>
      <c r="AF19" s="43" t="s">
        <v>154</v>
      </c>
    </row>
    <row r="20" spans="1:32" ht="13" x14ac:dyDescent="0.15">
      <c r="A20" s="9">
        <v>49</v>
      </c>
      <c r="B20" s="10" t="s">
        <v>60</v>
      </c>
      <c r="C20" s="11">
        <v>4</v>
      </c>
      <c r="D20" s="12">
        <v>41</v>
      </c>
      <c r="E20" s="13" t="str">
        <f t="shared" si="0"/>
        <v>1:33</v>
      </c>
      <c r="F20" s="13">
        <f t="shared" si="1"/>
        <v>281</v>
      </c>
      <c r="G20" s="14">
        <v>20</v>
      </c>
      <c r="H20" s="11">
        <v>13</v>
      </c>
      <c r="I20" s="12">
        <v>1</v>
      </c>
      <c r="J20" s="15">
        <f t="shared" si="2"/>
        <v>36.880000000000003</v>
      </c>
      <c r="K20" s="14">
        <f t="shared" si="3"/>
        <v>781</v>
      </c>
      <c r="L20" s="14">
        <v>24</v>
      </c>
      <c r="M20" s="11">
        <v>8</v>
      </c>
      <c r="N20" s="12">
        <v>13</v>
      </c>
      <c r="O20" s="15" t="str">
        <f t="shared" si="4"/>
        <v>4:06</v>
      </c>
      <c r="P20" s="14">
        <f t="shared" si="5"/>
        <v>493</v>
      </c>
      <c r="Q20" s="14">
        <v>22</v>
      </c>
      <c r="R20" s="16" t="str">
        <f t="shared" si="6"/>
        <v>25:55</v>
      </c>
      <c r="S20" s="17">
        <f t="shared" si="7"/>
        <v>1555</v>
      </c>
      <c r="T20" s="17">
        <v>18</v>
      </c>
      <c r="U20" t="str">
        <f t="shared" si="9"/>
        <v>АЛЕКСЕЙ АСТАПКОВИЧ</v>
      </c>
      <c r="V20" s="29">
        <f t="shared" si="14"/>
        <v>3.2523148148148151E-3</v>
      </c>
      <c r="W20" s="29">
        <f t="shared" si="10"/>
        <v>9.0393518518518522E-3</v>
      </c>
      <c r="X20" s="29">
        <f t="shared" si="11"/>
        <v>5.7060185185185191E-3</v>
      </c>
      <c r="Y20" s="29">
        <f t="shared" si="12"/>
        <v>3.2523148148148151E-3</v>
      </c>
      <c r="Z20" s="29">
        <f t="shared" ref="Z20:AA20" si="30">SUM(Y20,W20)</f>
        <v>1.2291666666666668E-2</v>
      </c>
      <c r="AA20" s="29">
        <f t="shared" si="30"/>
        <v>1.7997685185185186E-2</v>
      </c>
      <c r="AB20" s="29">
        <f t="shared" si="8"/>
        <v>0</v>
      </c>
      <c r="AC20" s="29">
        <f>Table3[[#Totals],[После плавания]]-Table3[[#This Row],[После плавания]]</f>
        <v>3.9699074074074081E-3</v>
      </c>
      <c r="AD20" s="29">
        <f>Table3[[#Totals],[После вела]]-Table3[[#This Row],[После вела]]</f>
        <v>6.3078703703703717E-3</v>
      </c>
      <c r="AE20" s="29">
        <f>Table3[[#Totals],[После бега]]-Table3[[#This Row],[После бега]]</f>
        <v>1.0138888888888888E-2</v>
      </c>
      <c r="AF20" s="43" t="s">
        <v>154</v>
      </c>
    </row>
    <row r="21" spans="1:32" ht="13" x14ac:dyDescent="0.15">
      <c r="A21" s="9">
        <v>22</v>
      </c>
      <c r="B21" s="10" t="s">
        <v>36</v>
      </c>
      <c r="C21" s="11">
        <v>3</v>
      </c>
      <c r="D21" s="12">
        <v>56</v>
      </c>
      <c r="E21" s="13" t="str">
        <f t="shared" si="0"/>
        <v>1:18</v>
      </c>
      <c r="F21" s="13">
        <f t="shared" si="1"/>
        <v>236</v>
      </c>
      <c r="G21" s="14">
        <v>4</v>
      </c>
      <c r="H21" s="11">
        <v>13</v>
      </c>
      <c r="I21" s="12">
        <v>27</v>
      </c>
      <c r="J21" s="15">
        <f t="shared" si="2"/>
        <v>35.69</v>
      </c>
      <c r="K21" s="14">
        <f t="shared" si="3"/>
        <v>807</v>
      </c>
      <c r="L21" s="14">
        <v>37</v>
      </c>
      <c r="M21" s="11">
        <v>8</v>
      </c>
      <c r="N21" s="12">
        <v>32</v>
      </c>
      <c r="O21" s="15" t="str">
        <f t="shared" si="4"/>
        <v>4:16</v>
      </c>
      <c r="P21" s="14">
        <f t="shared" si="5"/>
        <v>512</v>
      </c>
      <c r="Q21" s="14">
        <v>30</v>
      </c>
      <c r="R21" s="16" t="str">
        <f t="shared" si="6"/>
        <v>25:55</v>
      </c>
      <c r="S21" s="17">
        <f t="shared" si="7"/>
        <v>1555</v>
      </c>
      <c r="T21" s="17">
        <v>19</v>
      </c>
      <c r="U21" t="str">
        <f t="shared" si="9"/>
        <v>ВИКТОР ТРЕТЬЯК</v>
      </c>
      <c r="V21" s="29">
        <f t="shared" si="14"/>
        <v>2.731481481481481E-3</v>
      </c>
      <c r="W21" s="29">
        <f t="shared" si="10"/>
        <v>9.3402777777777772E-3</v>
      </c>
      <c r="X21" s="29">
        <f t="shared" si="11"/>
        <v>5.9259259259259256E-3</v>
      </c>
      <c r="Y21" s="29">
        <f t="shared" si="12"/>
        <v>2.731481481481481E-3</v>
      </c>
      <c r="Z21" s="29">
        <f t="shared" ref="Z21:AA21" si="31">SUM(Y21,W21)</f>
        <v>1.2071759259259258E-2</v>
      </c>
      <c r="AA21" s="29">
        <f t="shared" si="31"/>
        <v>1.7997685185185183E-2</v>
      </c>
      <c r="AB21" s="29">
        <f t="shared" si="8"/>
        <v>0</v>
      </c>
      <c r="AC21" s="29">
        <f>Table3[[#Totals],[После плавания]]-Table3[[#This Row],[После плавания]]</f>
        <v>4.4907407407407413E-3</v>
      </c>
      <c r="AD21" s="29">
        <f>Table3[[#Totals],[После вела]]-Table3[[#This Row],[После вела]]</f>
        <v>6.5277777777777816E-3</v>
      </c>
      <c r="AE21" s="29">
        <f>Table3[[#Totals],[После бега]]-Table3[[#This Row],[После бега]]</f>
        <v>1.0138888888888892E-2</v>
      </c>
      <c r="AF21" s="43" t="s">
        <v>154</v>
      </c>
    </row>
    <row r="22" spans="1:32" ht="13" x14ac:dyDescent="0.15">
      <c r="A22" s="9">
        <v>19</v>
      </c>
      <c r="B22" s="10" t="s">
        <v>34</v>
      </c>
      <c r="C22" s="11">
        <v>4</v>
      </c>
      <c r="D22" s="12">
        <v>50</v>
      </c>
      <c r="E22" s="13" t="str">
        <f t="shared" si="0"/>
        <v>1:36</v>
      </c>
      <c r="F22" s="13">
        <f t="shared" si="1"/>
        <v>290</v>
      </c>
      <c r="G22" s="14">
        <v>26</v>
      </c>
      <c r="H22" s="11">
        <v>13</v>
      </c>
      <c r="I22" s="12">
        <v>45</v>
      </c>
      <c r="J22" s="15">
        <f t="shared" si="2"/>
        <v>34.909999999999997</v>
      </c>
      <c r="K22" s="14">
        <f t="shared" si="3"/>
        <v>825</v>
      </c>
      <c r="L22" s="14">
        <v>51</v>
      </c>
      <c r="M22" s="11">
        <v>7</v>
      </c>
      <c r="N22" s="12">
        <v>44</v>
      </c>
      <c r="O22" s="15" t="str">
        <f t="shared" si="4"/>
        <v>3:52</v>
      </c>
      <c r="P22" s="14">
        <f t="shared" si="5"/>
        <v>464</v>
      </c>
      <c r="Q22" s="14">
        <v>9</v>
      </c>
      <c r="R22" s="16" t="str">
        <f t="shared" si="6"/>
        <v>26:19</v>
      </c>
      <c r="S22" s="17">
        <f t="shared" si="7"/>
        <v>1579</v>
      </c>
      <c r="T22" s="17">
        <v>20</v>
      </c>
      <c r="U22" t="str">
        <f t="shared" si="9"/>
        <v>ARTYOM MARCHUK</v>
      </c>
      <c r="V22" s="29">
        <f t="shared" si="14"/>
        <v>3.3564814814814811E-3</v>
      </c>
      <c r="W22" s="29">
        <f t="shared" si="10"/>
        <v>9.5486111111111101E-3</v>
      </c>
      <c r="X22" s="29">
        <f t="shared" si="11"/>
        <v>5.37037037037037E-3</v>
      </c>
      <c r="Y22" s="29">
        <f t="shared" si="12"/>
        <v>3.3564814814814811E-3</v>
      </c>
      <c r="Z22" s="29">
        <f t="shared" ref="Z22:AA22" si="32">SUM(Y22,W22)</f>
        <v>1.2905092592592591E-2</v>
      </c>
      <c r="AA22" s="29">
        <f t="shared" si="32"/>
        <v>1.8275462962962962E-2</v>
      </c>
      <c r="AB22" s="29">
        <f t="shared" si="8"/>
        <v>0</v>
      </c>
      <c r="AC22" s="29">
        <f>Table3[[#Totals],[После плавания]]-Table3[[#This Row],[После плавания]]</f>
        <v>3.8657407407407416E-3</v>
      </c>
      <c r="AD22" s="29">
        <f>Table3[[#Totals],[После вела]]-Table3[[#This Row],[После вела]]</f>
        <v>5.6944444444444482E-3</v>
      </c>
      <c r="AE22" s="29">
        <f>Table3[[#Totals],[После бега]]-Table3[[#This Row],[После бега]]</f>
        <v>9.8611111111111122E-3</v>
      </c>
      <c r="AF22" s="43" t="s">
        <v>154</v>
      </c>
    </row>
    <row r="23" spans="1:32" ht="13" x14ac:dyDescent="0.15">
      <c r="A23" s="9">
        <v>110</v>
      </c>
      <c r="B23" s="10" t="s">
        <v>91</v>
      </c>
      <c r="C23" s="11">
        <v>5</v>
      </c>
      <c r="D23" s="12">
        <v>50</v>
      </c>
      <c r="E23" s="13" t="str">
        <f t="shared" si="0"/>
        <v>1:56</v>
      </c>
      <c r="F23" s="13">
        <f t="shared" si="1"/>
        <v>350</v>
      </c>
      <c r="G23" s="14">
        <v>66</v>
      </c>
      <c r="H23" s="11">
        <v>12</v>
      </c>
      <c r="I23" s="12">
        <v>49</v>
      </c>
      <c r="J23" s="15">
        <f t="shared" si="2"/>
        <v>37.450000000000003</v>
      </c>
      <c r="K23" s="14">
        <f t="shared" si="3"/>
        <v>769</v>
      </c>
      <c r="L23" s="14">
        <v>22</v>
      </c>
      <c r="M23" s="11">
        <v>7</v>
      </c>
      <c r="N23" s="12">
        <v>45</v>
      </c>
      <c r="O23" s="15" t="str">
        <f t="shared" si="4"/>
        <v>3:52</v>
      </c>
      <c r="P23" s="14">
        <f t="shared" si="5"/>
        <v>465</v>
      </c>
      <c r="Q23" s="14">
        <v>10</v>
      </c>
      <c r="R23" s="16" t="str">
        <f t="shared" si="6"/>
        <v>26:24</v>
      </c>
      <c r="S23" s="17">
        <f t="shared" si="7"/>
        <v>1584</v>
      </c>
      <c r="T23" s="17">
        <v>21</v>
      </c>
      <c r="U23" t="str">
        <f t="shared" si="9"/>
        <v>ВАЛЕРИЙ КОЖАН</v>
      </c>
      <c r="V23" s="29">
        <f t="shared" si="14"/>
        <v>4.0509259259259257E-3</v>
      </c>
      <c r="W23" s="29">
        <f t="shared" si="10"/>
        <v>8.9004629629629625E-3</v>
      </c>
      <c r="X23" s="29">
        <f t="shared" si="11"/>
        <v>5.3819444444444453E-3</v>
      </c>
      <c r="Y23" s="29">
        <f t="shared" si="12"/>
        <v>4.0509259259259257E-3</v>
      </c>
      <c r="Z23" s="29">
        <f t="shared" ref="Z23:AA23" si="33">SUM(Y23,W23)</f>
        <v>1.2951388888888887E-2</v>
      </c>
      <c r="AA23" s="29">
        <f t="shared" si="33"/>
        <v>1.8333333333333333E-2</v>
      </c>
      <c r="AB23" s="29">
        <f t="shared" si="8"/>
        <v>0</v>
      </c>
      <c r="AC23" s="29">
        <f>Table3[[#Totals],[После плавания]]-Table3[[#This Row],[После плавания]]</f>
        <v>3.1712962962962971E-3</v>
      </c>
      <c r="AD23" s="29">
        <f>Table3[[#Totals],[После вела]]-Table3[[#This Row],[После вела]]</f>
        <v>5.6481481481481521E-3</v>
      </c>
      <c r="AE23" s="29">
        <f>Table3[[#Totals],[После бега]]-Table3[[#This Row],[После бега]]</f>
        <v>9.8032407407407408E-3</v>
      </c>
      <c r="AF23" s="43" t="s">
        <v>154</v>
      </c>
    </row>
    <row r="24" spans="1:32" ht="13" x14ac:dyDescent="0.15">
      <c r="A24" s="9">
        <v>119</v>
      </c>
      <c r="B24" s="10" t="s">
        <v>99</v>
      </c>
      <c r="C24" s="11">
        <v>5</v>
      </c>
      <c r="D24" s="12">
        <v>35</v>
      </c>
      <c r="E24" s="13" t="str">
        <f t="shared" si="0"/>
        <v>1:51</v>
      </c>
      <c r="F24" s="13">
        <f t="shared" si="1"/>
        <v>335</v>
      </c>
      <c r="G24" s="14">
        <v>60</v>
      </c>
      <c r="H24" s="11">
        <v>12</v>
      </c>
      <c r="I24" s="12">
        <v>33</v>
      </c>
      <c r="J24" s="15">
        <f t="shared" si="2"/>
        <v>38.25</v>
      </c>
      <c r="K24" s="14">
        <f t="shared" si="3"/>
        <v>753</v>
      </c>
      <c r="L24" s="14">
        <v>15</v>
      </c>
      <c r="M24" s="11">
        <v>8</v>
      </c>
      <c r="N24" s="12">
        <v>16</v>
      </c>
      <c r="O24" s="15" t="str">
        <f t="shared" si="4"/>
        <v>4:08</v>
      </c>
      <c r="P24" s="14">
        <f t="shared" si="5"/>
        <v>496</v>
      </c>
      <c r="Q24" s="14">
        <v>24</v>
      </c>
      <c r="R24" s="16" t="str">
        <f t="shared" si="6"/>
        <v>26:24</v>
      </c>
      <c r="S24" s="17">
        <f t="shared" si="7"/>
        <v>1584</v>
      </c>
      <c r="T24" s="17">
        <v>22</v>
      </c>
      <c r="U24" t="str">
        <f t="shared" si="9"/>
        <v>ДМИТРИЙ СЛОБОДЬКО</v>
      </c>
      <c r="V24" s="29">
        <f t="shared" si="14"/>
        <v>3.8773148148148143E-3</v>
      </c>
      <c r="W24" s="29">
        <f t="shared" si="10"/>
        <v>8.7152777777777784E-3</v>
      </c>
      <c r="X24" s="29">
        <f t="shared" si="11"/>
        <v>5.7407407407407416E-3</v>
      </c>
      <c r="Y24" s="29">
        <f t="shared" si="12"/>
        <v>3.8773148148148143E-3</v>
      </c>
      <c r="Z24" s="29">
        <f t="shared" ref="Z24:AA24" si="34">SUM(Y24,W24)</f>
        <v>1.2592592592592593E-2</v>
      </c>
      <c r="AA24" s="29">
        <f t="shared" si="34"/>
        <v>1.8333333333333333E-2</v>
      </c>
      <c r="AB24" s="29">
        <f t="shared" si="8"/>
        <v>0</v>
      </c>
      <c r="AC24" s="29">
        <f>Table3[[#Totals],[После плавания]]-Table3[[#This Row],[После плавания]]</f>
        <v>3.3449074074074084E-3</v>
      </c>
      <c r="AD24" s="29">
        <f>Table3[[#Totals],[После вела]]-Table3[[#This Row],[После вела]]</f>
        <v>6.0069444444444467E-3</v>
      </c>
      <c r="AE24" s="29">
        <f>Table3[[#Totals],[После бега]]-Table3[[#This Row],[После бега]]</f>
        <v>9.8032407407407408E-3</v>
      </c>
      <c r="AF24" s="43" t="s">
        <v>154</v>
      </c>
    </row>
    <row r="25" spans="1:32" ht="13" x14ac:dyDescent="0.15">
      <c r="A25" s="9">
        <v>78</v>
      </c>
      <c r="B25" s="10" t="s">
        <v>86</v>
      </c>
      <c r="C25" s="11">
        <v>5</v>
      </c>
      <c r="D25" s="12">
        <v>4</v>
      </c>
      <c r="E25" s="13" t="str">
        <f t="shared" si="0"/>
        <v>1:41</v>
      </c>
      <c r="F25" s="13">
        <f t="shared" si="1"/>
        <v>304</v>
      </c>
      <c r="G25" s="14">
        <v>36</v>
      </c>
      <c r="H25" s="11">
        <v>13</v>
      </c>
      <c r="I25" s="12">
        <v>3</v>
      </c>
      <c r="J25" s="15">
        <f t="shared" si="2"/>
        <v>36.78</v>
      </c>
      <c r="K25" s="14">
        <f t="shared" si="3"/>
        <v>783</v>
      </c>
      <c r="L25" s="14">
        <v>26</v>
      </c>
      <c r="M25" s="11">
        <v>8</v>
      </c>
      <c r="N25" s="12">
        <v>32</v>
      </c>
      <c r="O25" s="15" t="str">
        <f t="shared" si="4"/>
        <v>4:16</v>
      </c>
      <c r="P25" s="14">
        <f t="shared" si="5"/>
        <v>512</v>
      </c>
      <c r="Q25" s="14">
        <v>31</v>
      </c>
      <c r="R25" s="16" t="str">
        <f t="shared" si="6"/>
        <v>26:39</v>
      </c>
      <c r="S25" s="17">
        <f t="shared" si="7"/>
        <v>1599</v>
      </c>
      <c r="T25" s="17">
        <v>23</v>
      </c>
      <c r="U25" t="str">
        <f t="shared" si="9"/>
        <v>ИВАН ДОБУДЬКО</v>
      </c>
      <c r="V25" s="29">
        <f t="shared" si="14"/>
        <v>3.5185185185185185E-3</v>
      </c>
      <c r="W25" s="29">
        <f t="shared" si="10"/>
        <v>9.0624999999999994E-3</v>
      </c>
      <c r="X25" s="29">
        <f t="shared" si="11"/>
        <v>5.9259259259259256E-3</v>
      </c>
      <c r="Y25" s="29">
        <f t="shared" si="12"/>
        <v>3.5185185185185185E-3</v>
      </c>
      <c r="Z25" s="29">
        <f t="shared" ref="Z25:AA25" si="35">SUM(Y25,W25)</f>
        <v>1.2581018518518517E-2</v>
      </c>
      <c r="AA25" s="29">
        <f t="shared" si="35"/>
        <v>1.8506944444444444E-2</v>
      </c>
      <c r="AB25" s="29">
        <f t="shared" si="8"/>
        <v>0</v>
      </c>
      <c r="AC25" s="29">
        <f>Table3[[#Totals],[После плавания]]-Table3[[#This Row],[После плавания]]</f>
        <v>3.7037037037037043E-3</v>
      </c>
      <c r="AD25" s="29">
        <f>Table3[[#Totals],[После вела]]-Table3[[#This Row],[После вела]]</f>
        <v>6.018518518518522E-3</v>
      </c>
      <c r="AE25" s="29">
        <f>Table3[[#Totals],[После бега]]-Table3[[#This Row],[После бега]]</f>
        <v>9.6296296296296303E-3</v>
      </c>
      <c r="AF25" s="43" t="s">
        <v>154</v>
      </c>
    </row>
    <row r="26" spans="1:32" ht="13" x14ac:dyDescent="0.15">
      <c r="A26" s="9">
        <v>35</v>
      </c>
      <c r="B26" s="10" t="s">
        <v>47</v>
      </c>
      <c r="C26" s="11">
        <v>5</v>
      </c>
      <c r="D26" s="12">
        <v>19</v>
      </c>
      <c r="E26" s="13" t="str">
        <f t="shared" si="0"/>
        <v>1:46</v>
      </c>
      <c r="F26" s="13">
        <f t="shared" si="1"/>
        <v>319</v>
      </c>
      <c r="G26" s="14">
        <v>48</v>
      </c>
      <c r="H26" s="11">
        <v>11</v>
      </c>
      <c r="I26" s="12">
        <v>55</v>
      </c>
      <c r="J26" s="15">
        <f t="shared" si="2"/>
        <v>40.28</v>
      </c>
      <c r="K26" s="14">
        <f t="shared" si="3"/>
        <v>715</v>
      </c>
      <c r="L26" s="14">
        <v>5</v>
      </c>
      <c r="M26" s="11">
        <v>9</v>
      </c>
      <c r="N26" s="12">
        <v>45</v>
      </c>
      <c r="O26" s="15" t="str">
        <f t="shared" si="4"/>
        <v>4:52</v>
      </c>
      <c r="P26" s="14">
        <f t="shared" si="5"/>
        <v>585</v>
      </c>
      <c r="Q26" s="14">
        <v>74</v>
      </c>
      <c r="R26" s="16" t="str">
        <f t="shared" si="6"/>
        <v>26:59</v>
      </c>
      <c r="S26" s="17">
        <f t="shared" si="7"/>
        <v>1619</v>
      </c>
      <c r="T26" s="17">
        <v>24</v>
      </c>
      <c r="U26" t="str">
        <f t="shared" si="9"/>
        <v>ВЛАДИМИР БАБИЦКИЙ</v>
      </c>
      <c r="V26" s="29">
        <f t="shared" si="14"/>
        <v>3.6921296296296298E-3</v>
      </c>
      <c r="W26" s="29">
        <f t="shared" si="10"/>
        <v>8.2754629629629619E-3</v>
      </c>
      <c r="X26" s="29">
        <f t="shared" si="11"/>
        <v>6.7708333333333336E-3</v>
      </c>
      <c r="Y26" s="29">
        <f t="shared" si="12"/>
        <v>3.6921296296296298E-3</v>
      </c>
      <c r="Z26" s="29">
        <f t="shared" ref="Z26:AA26" si="36">SUM(Y26,W26)</f>
        <v>1.1967592592592592E-2</v>
      </c>
      <c r="AA26" s="29">
        <f t="shared" si="36"/>
        <v>1.8738425925925926E-2</v>
      </c>
      <c r="AB26" s="29">
        <f t="shared" si="8"/>
        <v>0</v>
      </c>
      <c r="AC26" s="29">
        <f>Table3[[#Totals],[После плавания]]-Table3[[#This Row],[После плавания]]</f>
        <v>3.5300925925925929E-3</v>
      </c>
      <c r="AD26" s="29">
        <f>Table3[[#Totals],[После вела]]-Table3[[#This Row],[После вела]]</f>
        <v>6.6319444444444473E-3</v>
      </c>
      <c r="AE26" s="29">
        <f>Table3[[#Totals],[После бега]]-Table3[[#This Row],[После бега]]</f>
        <v>9.3981481481481485E-3</v>
      </c>
      <c r="AF26" s="43" t="s">
        <v>154</v>
      </c>
    </row>
    <row r="27" spans="1:32" ht="13" x14ac:dyDescent="0.15">
      <c r="A27" s="9">
        <v>4</v>
      </c>
      <c r="B27" s="10" t="s">
        <v>21</v>
      </c>
      <c r="C27" s="11">
        <v>5</v>
      </c>
      <c r="D27" s="12">
        <v>42</v>
      </c>
      <c r="E27" s="13" t="str">
        <f t="shared" si="0"/>
        <v>1:54</v>
      </c>
      <c r="F27" s="13">
        <f t="shared" si="1"/>
        <v>342</v>
      </c>
      <c r="G27" s="14">
        <v>61</v>
      </c>
      <c r="H27" s="11">
        <v>13</v>
      </c>
      <c r="I27" s="12">
        <v>39</v>
      </c>
      <c r="J27" s="15">
        <f t="shared" si="2"/>
        <v>35.159999999999997</v>
      </c>
      <c r="K27" s="14">
        <f t="shared" si="3"/>
        <v>819</v>
      </c>
      <c r="L27" s="14">
        <v>46</v>
      </c>
      <c r="M27" s="11">
        <v>7</v>
      </c>
      <c r="N27" s="12">
        <v>39</v>
      </c>
      <c r="O27" s="15" t="str">
        <f t="shared" si="4"/>
        <v>3:49</v>
      </c>
      <c r="P27" s="14">
        <f t="shared" si="5"/>
        <v>459</v>
      </c>
      <c r="Q27" s="14">
        <v>6</v>
      </c>
      <c r="R27" s="16" t="str">
        <f t="shared" si="6"/>
        <v>27:00</v>
      </c>
      <c r="S27" s="17">
        <f t="shared" si="7"/>
        <v>1620</v>
      </c>
      <c r="T27" s="17">
        <v>25</v>
      </c>
      <c r="U27" t="str">
        <f t="shared" si="9"/>
        <v>АЛЕКСАНДР БУЗО</v>
      </c>
      <c r="V27" s="29">
        <f t="shared" si="14"/>
        <v>3.9583333333333337E-3</v>
      </c>
      <c r="W27" s="29">
        <f t="shared" si="10"/>
        <v>9.479166666666667E-3</v>
      </c>
      <c r="X27" s="29">
        <f t="shared" si="11"/>
        <v>5.3125000000000004E-3</v>
      </c>
      <c r="Y27" s="29">
        <f t="shared" si="12"/>
        <v>3.9583333333333337E-3</v>
      </c>
      <c r="Z27" s="29">
        <f t="shared" ref="Z27:AA27" si="37">SUM(Y27,W27)</f>
        <v>1.3437500000000002E-2</v>
      </c>
      <c r="AA27" s="29">
        <f t="shared" si="37"/>
        <v>1.8750000000000003E-2</v>
      </c>
      <c r="AB27" s="29">
        <f t="shared" si="8"/>
        <v>0</v>
      </c>
      <c r="AC27" s="29">
        <f>Table3[[#Totals],[После плавания]]-Table3[[#This Row],[После плавания]]</f>
        <v>3.2638888888888891E-3</v>
      </c>
      <c r="AD27" s="29">
        <f>Table3[[#Totals],[После вела]]-Table3[[#This Row],[После вела]]</f>
        <v>5.1620370370370379E-3</v>
      </c>
      <c r="AE27" s="29">
        <f>Table3[[#Totals],[После бега]]-Table3[[#This Row],[После бега]]</f>
        <v>9.3865740740740715E-3</v>
      </c>
      <c r="AF27" s="43" t="s">
        <v>154</v>
      </c>
    </row>
    <row r="28" spans="1:32" ht="13" x14ac:dyDescent="0.15">
      <c r="A28" s="9">
        <v>37</v>
      </c>
      <c r="B28" s="10" t="s">
        <v>49</v>
      </c>
      <c r="C28" s="11">
        <v>4</v>
      </c>
      <c r="D28" s="12">
        <v>57</v>
      </c>
      <c r="E28" s="13" t="str">
        <f t="shared" si="0"/>
        <v>1:39</v>
      </c>
      <c r="F28" s="13">
        <f t="shared" si="1"/>
        <v>297</v>
      </c>
      <c r="G28" s="14">
        <v>31</v>
      </c>
      <c r="H28" s="11">
        <v>14</v>
      </c>
      <c r="I28" s="12">
        <v>1</v>
      </c>
      <c r="J28" s="15">
        <f t="shared" si="2"/>
        <v>34.24</v>
      </c>
      <c r="K28" s="14">
        <f t="shared" si="3"/>
        <v>841</v>
      </c>
      <c r="L28" s="14">
        <v>62</v>
      </c>
      <c r="M28" s="11">
        <v>8</v>
      </c>
      <c r="N28" s="12">
        <v>2</v>
      </c>
      <c r="O28" s="15" t="str">
        <f t="shared" si="4"/>
        <v>4:01</v>
      </c>
      <c r="P28" s="14">
        <f t="shared" si="5"/>
        <v>482</v>
      </c>
      <c r="Q28" s="14">
        <v>18</v>
      </c>
      <c r="R28" s="16" t="str">
        <f t="shared" si="6"/>
        <v>27:00</v>
      </c>
      <c r="S28" s="17">
        <f t="shared" si="7"/>
        <v>1620</v>
      </c>
      <c r="T28" s="17">
        <v>26</v>
      </c>
      <c r="U28" t="str">
        <f t="shared" si="9"/>
        <v>АНДРЕЙ ШИПУЛЬ</v>
      </c>
      <c r="V28" s="29">
        <f t="shared" si="14"/>
        <v>3.4375E-3</v>
      </c>
      <c r="W28" s="29">
        <f t="shared" si="10"/>
        <v>9.7337962962962977E-3</v>
      </c>
      <c r="X28" s="29">
        <f t="shared" si="11"/>
        <v>5.5787037037037038E-3</v>
      </c>
      <c r="Y28" s="29">
        <f t="shared" si="12"/>
        <v>3.4375E-3</v>
      </c>
      <c r="Z28" s="29">
        <f t="shared" ref="Z28:AA28" si="38">SUM(Y28,W28)</f>
        <v>1.3171296296296297E-2</v>
      </c>
      <c r="AA28" s="29">
        <f t="shared" si="38"/>
        <v>1.8750000000000003E-2</v>
      </c>
      <c r="AB28" s="29">
        <f t="shared" si="8"/>
        <v>0</v>
      </c>
      <c r="AC28" s="29">
        <f>Table3[[#Totals],[После плавания]]-Table3[[#This Row],[После плавания]]</f>
        <v>3.7847222222222227E-3</v>
      </c>
      <c r="AD28" s="29">
        <f>Table3[[#Totals],[После вела]]-Table3[[#This Row],[После вела]]</f>
        <v>5.4282407407407422E-3</v>
      </c>
      <c r="AE28" s="29">
        <f>Table3[[#Totals],[После бега]]-Table3[[#This Row],[После бега]]</f>
        <v>9.3865740740740715E-3</v>
      </c>
      <c r="AF28" s="43" t="s">
        <v>154</v>
      </c>
    </row>
    <row r="29" spans="1:32" ht="13" x14ac:dyDescent="0.15">
      <c r="A29" s="9">
        <v>38</v>
      </c>
      <c r="B29" s="10" t="s">
        <v>50</v>
      </c>
      <c r="C29" s="11">
        <v>4</v>
      </c>
      <c r="D29" s="12">
        <v>17</v>
      </c>
      <c r="E29" s="13" t="str">
        <f t="shared" si="0"/>
        <v>1:25</v>
      </c>
      <c r="F29" s="13">
        <f t="shared" si="1"/>
        <v>257</v>
      </c>
      <c r="G29" s="14">
        <v>10</v>
      </c>
      <c r="H29" s="11">
        <v>12</v>
      </c>
      <c r="I29" s="12">
        <v>33</v>
      </c>
      <c r="J29" s="15">
        <f t="shared" si="2"/>
        <v>38.25</v>
      </c>
      <c r="K29" s="14">
        <f t="shared" si="3"/>
        <v>753</v>
      </c>
      <c r="L29" s="14">
        <v>14</v>
      </c>
      <c r="M29" s="11">
        <v>10</v>
      </c>
      <c r="N29" s="12">
        <v>15</v>
      </c>
      <c r="O29" s="15" t="str">
        <f t="shared" si="4"/>
        <v>5:07</v>
      </c>
      <c r="P29" s="14">
        <f t="shared" si="5"/>
        <v>615</v>
      </c>
      <c r="Q29" s="14">
        <v>84</v>
      </c>
      <c r="R29" s="16" t="str">
        <f t="shared" si="6"/>
        <v>27:05</v>
      </c>
      <c r="S29" s="17">
        <f t="shared" si="7"/>
        <v>1625</v>
      </c>
      <c r="T29" s="17">
        <v>27</v>
      </c>
      <c r="U29" t="str">
        <f t="shared" si="9"/>
        <v>КИРИЛЛ ОМЕЛЬЯНЮК</v>
      </c>
      <c r="V29" s="29">
        <f t="shared" si="14"/>
        <v>2.9745370370370373E-3</v>
      </c>
      <c r="W29" s="29">
        <f t="shared" si="10"/>
        <v>8.7152777777777784E-3</v>
      </c>
      <c r="X29" s="29">
        <f t="shared" si="11"/>
        <v>7.1180555555555554E-3</v>
      </c>
      <c r="Y29" s="29">
        <f t="shared" si="12"/>
        <v>2.9745370370370373E-3</v>
      </c>
      <c r="Z29" s="29">
        <f t="shared" ref="Z29:AA29" si="39">SUM(Y29,W29)</f>
        <v>1.1689814814814816E-2</v>
      </c>
      <c r="AA29" s="29">
        <f t="shared" si="39"/>
        <v>1.8807870370370371E-2</v>
      </c>
      <c r="AB29" s="29">
        <f t="shared" si="8"/>
        <v>0</v>
      </c>
      <c r="AC29" s="29">
        <f>Table3[[#Totals],[После плавания]]-Table3[[#This Row],[После плавания]]</f>
        <v>4.2476851851851859E-3</v>
      </c>
      <c r="AD29" s="29">
        <f>Table3[[#Totals],[После вела]]-Table3[[#This Row],[После вела]]</f>
        <v>6.9097222222222233E-3</v>
      </c>
      <c r="AE29" s="29">
        <f>Table3[[#Totals],[После бега]]-Table3[[#This Row],[После бега]]</f>
        <v>9.3287037037037036E-3</v>
      </c>
      <c r="AF29" s="43" t="s">
        <v>154</v>
      </c>
    </row>
    <row r="30" spans="1:32" ht="13" x14ac:dyDescent="0.15">
      <c r="A30" s="9">
        <v>1</v>
      </c>
      <c r="B30" s="10" t="s">
        <v>18</v>
      </c>
      <c r="C30" s="11">
        <v>4</v>
      </c>
      <c r="D30" s="12">
        <v>6</v>
      </c>
      <c r="E30" s="13" t="str">
        <f t="shared" si="0"/>
        <v>1:22</v>
      </c>
      <c r="F30" s="13">
        <f t="shared" si="1"/>
        <v>246</v>
      </c>
      <c r="G30" s="14">
        <v>5</v>
      </c>
      <c r="H30" s="11">
        <v>14</v>
      </c>
      <c r="I30" s="12">
        <v>59</v>
      </c>
      <c r="J30" s="15">
        <f t="shared" si="2"/>
        <v>32.04</v>
      </c>
      <c r="K30" s="14">
        <f t="shared" si="3"/>
        <v>899</v>
      </c>
      <c r="L30" s="14">
        <v>81</v>
      </c>
      <c r="M30" s="11">
        <v>8</v>
      </c>
      <c r="N30" s="12">
        <v>1</v>
      </c>
      <c r="O30" s="15" t="str">
        <f t="shared" si="4"/>
        <v>4:00</v>
      </c>
      <c r="P30" s="14">
        <f t="shared" si="5"/>
        <v>481</v>
      </c>
      <c r="Q30" s="14">
        <v>17</v>
      </c>
      <c r="R30" s="16" t="str">
        <f t="shared" si="6"/>
        <v>27:06</v>
      </c>
      <c r="S30" s="17">
        <f t="shared" si="7"/>
        <v>1626</v>
      </c>
      <c r="T30" s="17">
        <v>28</v>
      </c>
      <c r="U30" t="str">
        <f t="shared" si="9"/>
        <v>АЛЕКСАНДР СУЗДАЛЕВ</v>
      </c>
      <c r="V30" s="29">
        <f t="shared" si="14"/>
        <v>2.8472222222222219E-3</v>
      </c>
      <c r="W30" s="29">
        <f t="shared" si="10"/>
        <v>1.0405092592592593E-2</v>
      </c>
      <c r="X30" s="29">
        <f t="shared" si="11"/>
        <v>5.5671296296296302E-3</v>
      </c>
      <c r="Y30" s="29">
        <f t="shared" si="12"/>
        <v>2.8472222222222219E-3</v>
      </c>
      <c r="Z30" s="29">
        <f t="shared" ref="Z30:AA30" si="40">SUM(Y30,W30)</f>
        <v>1.3252314814814814E-2</v>
      </c>
      <c r="AA30" s="29">
        <f t="shared" si="40"/>
        <v>1.8819444444444444E-2</v>
      </c>
      <c r="AB30" s="29">
        <f t="shared" si="8"/>
        <v>0</v>
      </c>
      <c r="AC30" s="29">
        <f>Table3[[#Totals],[После плавания]]-Table3[[#This Row],[После плавания]]</f>
        <v>4.3750000000000004E-3</v>
      </c>
      <c r="AD30" s="29">
        <f>Table3[[#Totals],[После вела]]-Table3[[#This Row],[После вела]]</f>
        <v>5.3472222222222254E-3</v>
      </c>
      <c r="AE30" s="29">
        <f>Table3[[#Totals],[После бега]]-Table3[[#This Row],[После бега]]</f>
        <v>9.3171296296296301E-3</v>
      </c>
      <c r="AF30" s="43" t="s">
        <v>154</v>
      </c>
    </row>
    <row r="31" spans="1:32" ht="13" x14ac:dyDescent="0.15">
      <c r="A31" s="9">
        <v>123</v>
      </c>
      <c r="B31" s="10" t="s">
        <v>103</v>
      </c>
      <c r="C31" s="11">
        <v>6</v>
      </c>
      <c r="D31" s="12">
        <v>36</v>
      </c>
      <c r="E31" s="13" t="str">
        <f t="shared" si="0"/>
        <v>2:12</v>
      </c>
      <c r="F31" s="13">
        <f t="shared" si="1"/>
        <v>396</v>
      </c>
      <c r="G31" s="14">
        <v>85</v>
      </c>
      <c r="H31" s="11">
        <v>12</v>
      </c>
      <c r="I31" s="12">
        <v>39</v>
      </c>
      <c r="J31" s="15">
        <f t="shared" si="2"/>
        <v>37.94</v>
      </c>
      <c r="K31" s="14">
        <f t="shared" si="3"/>
        <v>759</v>
      </c>
      <c r="L31" s="14">
        <v>17</v>
      </c>
      <c r="M31" s="11">
        <v>7</v>
      </c>
      <c r="N31" s="12">
        <v>53</v>
      </c>
      <c r="O31" s="15" t="str">
        <f t="shared" si="4"/>
        <v>3:56</v>
      </c>
      <c r="P31" s="14">
        <f t="shared" si="5"/>
        <v>473</v>
      </c>
      <c r="Q31" s="14">
        <v>14</v>
      </c>
      <c r="R31" s="16" t="str">
        <f t="shared" si="6"/>
        <v>27:08</v>
      </c>
      <c r="S31" s="17">
        <f t="shared" si="7"/>
        <v>1628</v>
      </c>
      <c r="T31" s="17">
        <v>29</v>
      </c>
      <c r="U31" t="str">
        <f t="shared" si="9"/>
        <v>СЕРГЕЙ РАЁВ</v>
      </c>
      <c r="V31" s="29">
        <f t="shared" si="14"/>
        <v>4.5833333333333334E-3</v>
      </c>
      <c r="W31" s="29">
        <f t="shared" si="10"/>
        <v>8.7847222222222233E-3</v>
      </c>
      <c r="X31" s="29">
        <f t="shared" si="11"/>
        <v>5.4745370370370373E-3</v>
      </c>
      <c r="Y31" s="29">
        <f t="shared" si="12"/>
        <v>4.5833333333333334E-3</v>
      </c>
      <c r="Z31" s="29">
        <f t="shared" ref="Z31:AA31" si="41">SUM(Y31,W31)</f>
        <v>1.3368055555555557E-2</v>
      </c>
      <c r="AA31" s="29">
        <f t="shared" si="41"/>
        <v>1.8842592592592595E-2</v>
      </c>
      <c r="AB31" s="29">
        <f t="shared" si="8"/>
        <v>0</v>
      </c>
      <c r="AC31" s="29">
        <f>Table3[[#Totals],[После плавания]]-Table3[[#This Row],[После плавания]]</f>
        <v>2.6388888888888894E-3</v>
      </c>
      <c r="AD31" s="29">
        <f>Table3[[#Totals],[После вела]]-Table3[[#This Row],[После вела]]</f>
        <v>5.2314814814814828E-3</v>
      </c>
      <c r="AE31" s="29">
        <f>Table3[[#Totals],[После бега]]-Table3[[#This Row],[После бега]]</f>
        <v>9.2939814814814795E-3</v>
      </c>
      <c r="AF31" s="43" t="s">
        <v>154</v>
      </c>
    </row>
    <row r="32" spans="1:32" ht="13" x14ac:dyDescent="0.15">
      <c r="A32" s="9">
        <v>56</v>
      </c>
      <c r="B32" s="10" t="s">
        <v>67</v>
      </c>
      <c r="C32" s="11">
        <v>5</v>
      </c>
      <c r="D32" s="12">
        <v>18</v>
      </c>
      <c r="E32" s="13" t="str">
        <f t="shared" si="0"/>
        <v>1:46</v>
      </c>
      <c r="F32" s="13">
        <f t="shared" si="1"/>
        <v>318</v>
      </c>
      <c r="G32" s="14">
        <v>46</v>
      </c>
      <c r="H32" s="11">
        <v>13</v>
      </c>
      <c r="I32" s="12">
        <v>12</v>
      </c>
      <c r="J32" s="15">
        <f t="shared" si="2"/>
        <v>36.36</v>
      </c>
      <c r="K32" s="14">
        <f t="shared" si="3"/>
        <v>792</v>
      </c>
      <c r="L32" s="14">
        <v>31</v>
      </c>
      <c r="M32" s="11">
        <v>8</v>
      </c>
      <c r="N32" s="12">
        <v>40</v>
      </c>
      <c r="O32" s="15" t="str">
        <f t="shared" si="4"/>
        <v>4:20</v>
      </c>
      <c r="P32" s="14">
        <f t="shared" si="5"/>
        <v>520</v>
      </c>
      <c r="Q32" s="14">
        <v>39</v>
      </c>
      <c r="R32" s="16" t="str">
        <f t="shared" si="6"/>
        <v>27:10</v>
      </c>
      <c r="S32" s="17">
        <f t="shared" si="7"/>
        <v>1630</v>
      </c>
      <c r="T32" s="17">
        <v>30</v>
      </c>
      <c r="U32" t="str">
        <f t="shared" si="9"/>
        <v>НИКИТА ГУШТЫН</v>
      </c>
      <c r="V32" s="29">
        <f t="shared" si="14"/>
        <v>3.6805555555555554E-3</v>
      </c>
      <c r="W32" s="29">
        <f t="shared" si="10"/>
        <v>9.1666666666666667E-3</v>
      </c>
      <c r="X32" s="29">
        <f t="shared" si="11"/>
        <v>6.0185185185185177E-3</v>
      </c>
      <c r="Y32" s="29">
        <f t="shared" si="12"/>
        <v>3.6805555555555554E-3</v>
      </c>
      <c r="Z32" s="29">
        <f t="shared" ref="Z32:AA32" si="42">SUM(Y32,W32)</f>
        <v>1.2847222222222222E-2</v>
      </c>
      <c r="AA32" s="29">
        <f t="shared" si="42"/>
        <v>1.8865740740740738E-2</v>
      </c>
      <c r="AB32" s="29">
        <f t="shared" si="8"/>
        <v>0</v>
      </c>
      <c r="AC32" s="29">
        <f>Table3[[#Totals],[После плавания]]-Table3[[#This Row],[После плавания]]</f>
        <v>3.5416666666666674E-3</v>
      </c>
      <c r="AD32" s="29">
        <f>Table3[[#Totals],[После вела]]-Table3[[#This Row],[После вела]]</f>
        <v>5.7523148148148177E-3</v>
      </c>
      <c r="AE32" s="29">
        <f>Table3[[#Totals],[После бега]]-Table3[[#This Row],[После бега]]</f>
        <v>9.2708333333333358E-3</v>
      </c>
      <c r="AF32" s="43" t="s">
        <v>154</v>
      </c>
    </row>
    <row r="33" spans="1:32" ht="13" x14ac:dyDescent="0.15">
      <c r="A33" s="9">
        <v>9</v>
      </c>
      <c r="B33" s="10" t="s">
        <v>25</v>
      </c>
      <c r="C33" s="11">
        <v>5</v>
      </c>
      <c r="D33" s="12">
        <v>14</v>
      </c>
      <c r="E33" s="13" t="str">
        <f t="shared" si="0"/>
        <v>1:44</v>
      </c>
      <c r="F33" s="13">
        <f t="shared" si="1"/>
        <v>314</v>
      </c>
      <c r="G33" s="14">
        <v>43</v>
      </c>
      <c r="H33" s="11">
        <v>13</v>
      </c>
      <c r="I33" s="12">
        <v>51</v>
      </c>
      <c r="J33" s="15">
        <f t="shared" si="2"/>
        <v>34.659999999999997</v>
      </c>
      <c r="K33" s="14">
        <f t="shared" si="3"/>
        <v>831</v>
      </c>
      <c r="L33" s="14">
        <v>54</v>
      </c>
      <c r="M33" s="11">
        <v>8</v>
      </c>
      <c r="N33" s="12">
        <v>14</v>
      </c>
      <c r="O33" s="15" t="str">
        <f t="shared" si="4"/>
        <v>4:07</v>
      </c>
      <c r="P33" s="14">
        <f t="shared" si="5"/>
        <v>494</v>
      </c>
      <c r="Q33" s="14">
        <v>23</v>
      </c>
      <c r="R33" s="16" t="str">
        <f t="shared" si="6"/>
        <v>27:19</v>
      </c>
      <c r="S33" s="17">
        <f t="shared" si="7"/>
        <v>1639</v>
      </c>
      <c r="T33" s="17">
        <v>31</v>
      </c>
      <c r="U33" t="str">
        <f t="shared" si="9"/>
        <v>АНДРЕЙ ЛАРИОНОВ</v>
      </c>
      <c r="V33" s="29">
        <f t="shared" si="14"/>
        <v>3.6342592592592594E-3</v>
      </c>
      <c r="W33" s="29">
        <f t="shared" si="10"/>
        <v>9.618055555555555E-3</v>
      </c>
      <c r="X33" s="29">
        <f t="shared" si="11"/>
        <v>5.7175925925925927E-3</v>
      </c>
      <c r="Y33" s="29">
        <f t="shared" si="12"/>
        <v>3.6342592592592594E-3</v>
      </c>
      <c r="Z33" s="29">
        <f t="shared" ref="Z33:AA33" si="43">SUM(Y33,W33)</f>
        <v>1.3252314814814814E-2</v>
      </c>
      <c r="AA33" s="29">
        <f t="shared" si="43"/>
        <v>1.8969907407407408E-2</v>
      </c>
      <c r="AB33" s="29">
        <f t="shared" si="8"/>
        <v>0</v>
      </c>
      <c r="AC33" s="29">
        <f>Table3[[#Totals],[После плавания]]-Table3[[#This Row],[После плавания]]</f>
        <v>3.5879629629629634E-3</v>
      </c>
      <c r="AD33" s="29">
        <f>Table3[[#Totals],[После вела]]-Table3[[#This Row],[После вела]]</f>
        <v>5.3472222222222254E-3</v>
      </c>
      <c r="AE33" s="29">
        <f>Table3[[#Totals],[После бега]]-Table3[[#This Row],[После бега]]</f>
        <v>9.1666666666666667E-3</v>
      </c>
      <c r="AF33" s="43" t="s">
        <v>154</v>
      </c>
    </row>
    <row r="34" spans="1:32" ht="13" x14ac:dyDescent="0.15">
      <c r="A34" s="9">
        <v>12</v>
      </c>
      <c r="B34" s="10" t="s">
        <v>28</v>
      </c>
      <c r="C34" s="11">
        <v>6</v>
      </c>
      <c r="D34" s="12">
        <v>29</v>
      </c>
      <c r="E34" s="13" t="str">
        <f t="shared" si="0"/>
        <v>2:09</v>
      </c>
      <c r="F34" s="13">
        <f t="shared" si="1"/>
        <v>389</v>
      </c>
      <c r="G34" s="14">
        <v>81</v>
      </c>
      <c r="H34" s="11">
        <v>12</v>
      </c>
      <c r="I34" s="12">
        <v>20</v>
      </c>
      <c r="J34" s="15">
        <f t="shared" si="2"/>
        <v>38.92</v>
      </c>
      <c r="K34" s="14">
        <f t="shared" si="3"/>
        <v>740</v>
      </c>
      <c r="L34" s="14">
        <v>13</v>
      </c>
      <c r="M34" s="11">
        <v>8</v>
      </c>
      <c r="N34" s="12">
        <v>32</v>
      </c>
      <c r="O34" s="15" t="str">
        <f t="shared" si="4"/>
        <v>4:16</v>
      </c>
      <c r="P34" s="14">
        <f t="shared" si="5"/>
        <v>512</v>
      </c>
      <c r="Q34" s="14">
        <v>29</v>
      </c>
      <c r="R34" s="16" t="str">
        <f t="shared" si="6"/>
        <v>27:21</v>
      </c>
      <c r="S34" s="17">
        <f t="shared" si="7"/>
        <v>1641</v>
      </c>
      <c r="T34" s="17">
        <v>32</v>
      </c>
      <c r="U34" t="str">
        <f t="shared" si="9"/>
        <v>ДМИТРИЙ ГОРБУНОВ</v>
      </c>
      <c r="V34" s="29">
        <f t="shared" si="14"/>
        <v>4.5023148148148149E-3</v>
      </c>
      <c r="W34" s="29">
        <f t="shared" si="10"/>
        <v>8.564814814814815E-3</v>
      </c>
      <c r="X34" s="29">
        <f t="shared" si="11"/>
        <v>5.9259259259259256E-3</v>
      </c>
      <c r="Y34" s="29">
        <f t="shared" si="12"/>
        <v>4.5023148148148149E-3</v>
      </c>
      <c r="Z34" s="29">
        <f t="shared" ref="Z34:AA34" si="44">SUM(Y34,W34)</f>
        <v>1.306712962962963E-2</v>
      </c>
      <c r="AA34" s="29">
        <f t="shared" si="44"/>
        <v>1.8993055555555555E-2</v>
      </c>
      <c r="AB34" s="29">
        <f t="shared" si="8"/>
        <v>0</v>
      </c>
      <c r="AC34" s="29">
        <f>Table3[[#Totals],[После плавания]]-Table3[[#This Row],[После плавания]]</f>
        <v>2.7199074074074079E-3</v>
      </c>
      <c r="AD34" s="29">
        <f>Table3[[#Totals],[После вела]]-Table3[[#This Row],[После вела]]</f>
        <v>5.5324074074074095E-3</v>
      </c>
      <c r="AE34" s="29">
        <f>Table3[[#Totals],[После бега]]-Table3[[#This Row],[После бега]]</f>
        <v>9.1435185185185196E-3</v>
      </c>
      <c r="AF34" s="43" t="s">
        <v>154</v>
      </c>
    </row>
    <row r="35" spans="1:32" ht="13" x14ac:dyDescent="0.15">
      <c r="A35" s="9">
        <v>76</v>
      </c>
      <c r="B35" s="10" t="s">
        <v>84</v>
      </c>
      <c r="C35" s="11">
        <v>5</v>
      </c>
      <c r="D35" s="12">
        <v>26</v>
      </c>
      <c r="E35" s="13" t="str">
        <f t="shared" si="0"/>
        <v>1:48</v>
      </c>
      <c r="F35" s="13">
        <f t="shared" si="1"/>
        <v>326</v>
      </c>
      <c r="G35" s="14">
        <v>54</v>
      </c>
      <c r="H35" s="11">
        <v>13</v>
      </c>
      <c r="I35" s="12">
        <v>12</v>
      </c>
      <c r="J35" s="15">
        <f t="shared" si="2"/>
        <v>36.36</v>
      </c>
      <c r="K35" s="14">
        <f t="shared" si="3"/>
        <v>792</v>
      </c>
      <c r="L35" s="14">
        <v>32</v>
      </c>
      <c r="M35" s="11">
        <v>8</v>
      </c>
      <c r="N35" s="12">
        <v>48</v>
      </c>
      <c r="O35" s="15" t="str">
        <f t="shared" si="4"/>
        <v>4:24</v>
      </c>
      <c r="P35" s="14">
        <f t="shared" si="5"/>
        <v>528</v>
      </c>
      <c r="Q35" s="14">
        <v>45</v>
      </c>
      <c r="R35" s="16" t="str">
        <f t="shared" si="6"/>
        <v>27:26</v>
      </c>
      <c r="S35" s="17">
        <f t="shared" si="7"/>
        <v>1646</v>
      </c>
      <c r="T35" s="17">
        <v>33</v>
      </c>
      <c r="U35" t="str">
        <f t="shared" si="9"/>
        <v>ЮРИЙ ЛЕОНЧИК</v>
      </c>
      <c r="V35" s="29">
        <f t="shared" si="14"/>
        <v>3.7731481481481483E-3</v>
      </c>
      <c r="W35" s="29">
        <f t="shared" si="10"/>
        <v>9.1666666666666667E-3</v>
      </c>
      <c r="X35" s="29">
        <f t="shared" si="11"/>
        <v>6.1111111111111114E-3</v>
      </c>
      <c r="Y35" s="29">
        <f t="shared" si="12"/>
        <v>3.7731481481481483E-3</v>
      </c>
      <c r="Z35" s="29">
        <f t="shared" ref="Z35:AA35" si="45">SUM(Y35,W35)</f>
        <v>1.2939814814814815E-2</v>
      </c>
      <c r="AA35" s="29">
        <f t="shared" si="45"/>
        <v>1.9050925925925926E-2</v>
      </c>
      <c r="AB35" s="29">
        <f t="shared" ref="AB35:AB66" si="46">TIME(0,0,0)</f>
        <v>0</v>
      </c>
      <c r="AC35" s="29">
        <f>Table3[[#Totals],[После плавания]]-Table3[[#This Row],[После плавания]]</f>
        <v>3.4490740740740745E-3</v>
      </c>
      <c r="AD35" s="29">
        <f>Table3[[#Totals],[После вела]]-Table3[[#This Row],[После вела]]</f>
        <v>5.659722222222224E-3</v>
      </c>
      <c r="AE35" s="29">
        <f>Table3[[#Totals],[После бега]]-Table3[[#This Row],[После бега]]</f>
        <v>9.0856481481481483E-3</v>
      </c>
      <c r="AF35" s="43" t="s">
        <v>154</v>
      </c>
    </row>
    <row r="36" spans="1:32" ht="13" x14ac:dyDescent="0.15">
      <c r="A36" s="9">
        <v>63</v>
      </c>
      <c r="B36" s="10" t="s">
        <v>71</v>
      </c>
      <c r="C36" s="11">
        <v>6</v>
      </c>
      <c r="D36" s="12">
        <v>38</v>
      </c>
      <c r="E36" s="13" t="str">
        <f t="shared" si="0"/>
        <v>2:12</v>
      </c>
      <c r="F36" s="13">
        <f t="shared" si="1"/>
        <v>398</v>
      </c>
      <c r="G36" s="14">
        <v>87</v>
      </c>
      <c r="H36" s="11">
        <v>12</v>
      </c>
      <c r="I36" s="12">
        <v>6</v>
      </c>
      <c r="J36" s="15">
        <f t="shared" si="2"/>
        <v>39.67</v>
      </c>
      <c r="K36" s="14">
        <f t="shared" si="3"/>
        <v>726</v>
      </c>
      <c r="L36" s="14">
        <v>7</v>
      </c>
      <c r="M36" s="12">
        <v>8</v>
      </c>
      <c r="N36" s="12">
        <v>43</v>
      </c>
      <c r="O36" s="15" t="str">
        <f t="shared" si="4"/>
        <v>4:21</v>
      </c>
      <c r="P36" s="14">
        <f t="shared" si="5"/>
        <v>523</v>
      </c>
      <c r="Q36" s="14">
        <v>42</v>
      </c>
      <c r="R36" s="16" t="str">
        <f t="shared" si="6"/>
        <v>27:27</v>
      </c>
      <c r="S36" s="17">
        <f t="shared" si="7"/>
        <v>1647</v>
      </c>
      <c r="T36" s="17">
        <v>34</v>
      </c>
      <c r="U36" t="str">
        <f t="shared" si="9"/>
        <v>ДМИТРИЙ ЛЕОНОВЕЦ</v>
      </c>
      <c r="V36" s="29">
        <f t="shared" si="14"/>
        <v>4.6064814814814814E-3</v>
      </c>
      <c r="W36" s="29">
        <f t="shared" si="10"/>
        <v>8.4027777777777781E-3</v>
      </c>
      <c r="X36" s="29">
        <f t="shared" si="11"/>
        <v>6.053240740740741E-3</v>
      </c>
      <c r="Y36" s="29">
        <f t="shared" si="12"/>
        <v>4.6064814814814814E-3</v>
      </c>
      <c r="Z36" s="29">
        <f t="shared" ref="Z36:AA36" si="47">SUM(Y36,W36)</f>
        <v>1.3009259259259259E-2</v>
      </c>
      <c r="AA36" s="29">
        <f t="shared" si="47"/>
        <v>1.90625E-2</v>
      </c>
      <c r="AB36" s="29">
        <f t="shared" si="46"/>
        <v>0</v>
      </c>
      <c r="AC36" s="29">
        <f>Table3[[#Totals],[После плавания]]-Table3[[#This Row],[После плавания]]</f>
        <v>2.6157407407407414E-3</v>
      </c>
      <c r="AD36" s="29">
        <f>Table3[[#Totals],[После вела]]-Table3[[#This Row],[После вела]]</f>
        <v>5.5902777777777808E-3</v>
      </c>
      <c r="AE36" s="29">
        <f>Table3[[#Totals],[После бега]]-Table3[[#This Row],[После бега]]</f>
        <v>9.0740740740740747E-3</v>
      </c>
      <c r="AF36" s="43" t="s">
        <v>154</v>
      </c>
    </row>
    <row r="37" spans="1:32" ht="13" x14ac:dyDescent="0.15">
      <c r="A37" s="9">
        <v>77</v>
      </c>
      <c r="B37" s="10" t="s">
        <v>85</v>
      </c>
      <c r="C37" s="11">
        <v>4</v>
      </c>
      <c r="D37" s="12">
        <v>49</v>
      </c>
      <c r="E37" s="13" t="str">
        <f t="shared" si="0"/>
        <v>1:36</v>
      </c>
      <c r="F37" s="13">
        <f t="shared" si="1"/>
        <v>289</v>
      </c>
      <c r="G37" s="14">
        <v>25</v>
      </c>
      <c r="H37" s="11">
        <v>13</v>
      </c>
      <c r="I37" s="12">
        <v>25</v>
      </c>
      <c r="J37" s="15">
        <f t="shared" si="2"/>
        <v>35.78</v>
      </c>
      <c r="K37" s="14">
        <f t="shared" si="3"/>
        <v>805</v>
      </c>
      <c r="L37" s="14">
        <v>36</v>
      </c>
      <c r="M37" s="11">
        <v>9</v>
      </c>
      <c r="N37" s="12">
        <v>18</v>
      </c>
      <c r="O37" s="15" t="str">
        <f t="shared" si="4"/>
        <v>4:39</v>
      </c>
      <c r="P37" s="14">
        <f t="shared" si="5"/>
        <v>558</v>
      </c>
      <c r="Q37" s="14">
        <v>57</v>
      </c>
      <c r="R37" s="16" t="str">
        <f t="shared" si="6"/>
        <v>27:32</v>
      </c>
      <c r="S37" s="17">
        <f t="shared" si="7"/>
        <v>1652</v>
      </c>
      <c r="T37" s="17">
        <v>35</v>
      </c>
      <c r="U37" t="str">
        <f t="shared" si="9"/>
        <v>АНДРЕЙ КАРТУН</v>
      </c>
      <c r="V37" s="29">
        <f t="shared" si="14"/>
        <v>3.3449074074074071E-3</v>
      </c>
      <c r="W37" s="29">
        <f t="shared" si="10"/>
        <v>9.3171296296296283E-3</v>
      </c>
      <c r="X37" s="29">
        <f t="shared" si="11"/>
        <v>6.4583333333333333E-3</v>
      </c>
      <c r="Y37" s="29">
        <f t="shared" si="12"/>
        <v>3.3449074074074071E-3</v>
      </c>
      <c r="Z37" s="29">
        <f t="shared" ref="Z37:AA37" si="48">SUM(Y37,W37)</f>
        <v>1.2662037037037036E-2</v>
      </c>
      <c r="AA37" s="29">
        <f t="shared" si="48"/>
        <v>1.9120370370370371E-2</v>
      </c>
      <c r="AB37" s="29">
        <f t="shared" si="46"/>
        <v>0</v>
      </c>
      <c r="AC37" s="29">
        <f>Table3[[#Totals],[После плавания]]-Table3[[#This Row],[После плавания]]</f>
        <v>3.8773148148148156E-3</v>
      </c>
      <c r="AD37" s="29">
        <f>Table3[[#Totals],[После вела]]-Table3[[#This Row],[После вела]]</f>
        <v>5.9375000000000035E-3</v>
      </c>
      <c r="AE37" s="29">
        <f>Table3[[#Totals],[После бега]]-Table3[[#This Row],[После бега]]</f>
        <v>9.0162037037037034E-3</v>
      </c>
      <c r="AF37" s="43" t="s">
        <v>154</v>
      </c>
    </row>
    <row r="38" spans="1:32" ht="13" x14ac:dyDescent="0.15">
      <c r="A38" s="9">
        <v>65</v>
      </c>
      <c r="B38" s="10" t="s">
        <v>73</v>
      </c>
      <c r="C38" s="11">
        <v>5</v>
      </c>
      <c r="D38" s="12">
        <v>42</v>
      </c>
      <c r="E38" s="13" t="str">
        <f t="shared" si="0"/>
        <v>1:54</v>
      </c>
      <c r="F38" s="13">
        <f t="shared" si="1"/>
        <v>342</v>
      </c>
      <c r="G38" s="14">
        <v>62</v>
      </c>
      <c r="H38" s="11">
        <v>13</v>
      </c>
      <c r="I38" s="12">
        <v>7</v>
      </c>
      <c r="J38" s="15">
        <f t="shared" si="2"/>
        <v>36.590000000000003</v>
      </c>
      <c r="K38" s="14">
        <f t="shared" si="3"/>
        <v>787</v>
      </c>
      <c r="L38" s="14">
        <v>28</v>
      </c>
      <c r="M38" s="11">
        <v>8</v>
      </c>
      <c r="N38" s="12">
        <v>46</v>
      </c>
      <c r="O38" s="15" t="str">
        <f t="shared" si="4"/>
        <v>4:23</v>
      </c>
      <c r="P38" s="14">
        <f t="shared" si="5"/>
        <v>526</v>
      </c>
      <c r="Q38" s="14">
        <v>43</v>
      </c>
      <c r="R38" s="16" t="str">
        <f t="shared" si="6"/>
        <v>27:35</v>
      </c>
      <c r="S38" s="17">
        <f t="shared" si="7"/>
        <v>1655</v>
      </c>
      <c r="T38" s="17">
        <v>36</v>
      </c>
      <c r="U38" t="str">
        <f t="shared" si="9"/>
        <v>ВИТАЛИЙ СОРОКО</v>
      </c>
      <c r="V38" s="29">
        <f t="shared" si="14"/>
        <v>3.9583333333333337E-3</v>
      </c>
      <c r="W38" s="29">
        <f t="shared" si="10"/>
        <v>9.1087962962962971E-3</v>
      </c>
      <c r="X38" s="29">
        <f t="shared" si="11"/>
        <v>6.0879629629629643E-3</v>
      </c>
      <c r="Y38" s="29">
        <f t="shared" si="12"/>
        <v>3.9583333333333337E-3</v>
      </c>
      <c r="Z38" s="29">
        <f t="shared" ref="Z38:AA38" si="49">SUM(Y38,W38)</f>
        <v>1.306712962962963E-2</v>
      </c>
      <c r="AA38" s="29">
        <f t="shared" si="49"/>
        <v>1.9155092592592595E-2</v>
      </c>
      <c r="AB38" s="29">
        <f t="shared" si="46"/>
        <v>0</v>
      </c>
      <c r="AC38" s="29">
        <f>Table3[[#Totals],[После плавания]]-Table3[[#This Row],[После плавания]]</f>
        <v>3.2638888888888891E-3</v>
      </c>
      <c r="AD38" s="29">
        <f>Table3[[#Totals],[После вела]]-Table3[[#This Row],[После вела]]</f>
        <v>5.5324074074074095E-3</v>
      </c>
      <c r="AE38" s="29">
        <f>Table3[[#Totals],[После бега]]-Table3[[#This Row],[После бега]]</f>
        <v>8.9814814814814792E-3</v>
      </c>
      <c r="AF38" s="43" t="s">
        <v>154</v>
      </c>
    </row>
    <row r="39" spans="1:32" ht="13" x14ac:dyDescent="0.15">
      <c r="A39" s="9">
        <v>121</v>
      </c>
      <c r="B39" s="10" t="s">
        <v>101</v>
      </c>
      <c r="C39" s="11">
        <v>5</v>
      </c>
      <c r="D39" s="12">
        <v>13</v>
      </c>
      <c r="E39" s="13" t="str">
        <f t="shared" si="0"/>
        <v>1:44</v>
      </c>
      <c r="F39" s="13">
        <f t="shared" si="1"/>
        <v>313</v>
      </c>
      <c r="G39" s="14">
        <v>42</v>
      </c>
      <c r="H39" s="11">
        <v>13</v>
      </c>
      <c r="I39" s="12">
        <v>41</v>
      </c>
      <c r="J39" s="15">
        <f t="shared" si="2"/>
        <v>35.08</v>
      </c>
      <c r="K39" s="14">
        <f t="shared" si="3"/>
        <v>821</v>
      </c>
      <c r="L39" s="14">
        <v>48</v>
      </c>
      <c r="M39" s="11">
        <v>8</v>
      </c>
      <c r="N39" s="12">
        <v>42</v>
      </c>
      <c r="O39" s="15" t="str">
        <f t="shared" si="4"/>
        <v>4:21</v>
      </c>
      <c r="P39" s="14">
        <f t="shared" si="5"/>
        <v>522</v>
      </c>
      <c r="Q39" s="14">
        <v>41</v>
      </c>
      <c r="R39" s="16" t="str">
        <f t="shared" si="6"/>
        <v>27:36</v>
      </c>
      <c r="S39" s="17">
        <f t="shared" si="7"/>
        <v>1656</v>
      </c>
      <c r="T39" s="17">
        <v>37</v>
      </c>
      <c r="U39" t="str">
        <f t="shared" si="9"/>
        <v>АЛЕКСЕЙ ШПИЛЕНЯ</v>
      </c>
      <c r="V39" s="29">
        <f t="shared" si="14"/>
        <v>3.6226851851851854E-3</v>
      </c>
      <c r="W39" s="29">
        <f t="shared" si="10"/>
        <v>9.5023148148148159E-3</v>
      </c>
      <c r="X39" s="29">
        <f t="shared" si="11"/>
        <v>6.0416666666666665E-3</v>
      </c>
      <c r="Y39" s="29">
        <f t="shared" si="12"/>
        <v>3.6226851851851854E-3</v>
      </c>
      <c r="Z39" s="29">
        <f t="shared" ref="Z39:AA39" si="50">SUM(Y39,W39)</f>
        <v>1.3125000000000001E-2</v>
      </c>
      <c r="AA39" s="29">
        <f t="shared" si="50"/>
        <v>1.9166666666666669E-2</v>
      </c>
      <c r="AB39" s="29">
        <f t="shared" si="46"/>
        <v>0</v>
      </c>
      <c r="AC39" s="29">
        <f>Table3[[#Totals],[После плавания]]-Table3[[#This Row],[После плавания]]</f>
        <v>3.5995370370370374E-3</v>
      </c>
      <c r="AD39" s="29">
        <f>Table3[[#Totals],[После вела]]-Table3[[#This Row],[После вела]]</f>
        <v>5.4745370370370382E-3</v>
      </c>
      <c r="AE39" s="29">
        <f>Table3[[#Totals],[После бега]]-Table3[[#This Row],[После бега]]</f>
        <v>8.9699074074074056E-3</v>
      </c>
      <c r="AF39" s="43" t="s">
        <v>154</v>
      </c>
    </row>
    <row r="40" spans="1:32" ht="13" x14ac:dyDescent="0.15">
      <c r="A40" s="9">
        <v>53</v>
      </c>
      <c r="B40" s="10" t="s">
        <v>64</v>
      </c>
      <c r="C40" s="11">
        <v>5</v>
      </c>
      <c r="D40" s="12">
        <v>9</v>
      </c>
      <c r="E40" s="13" t="str">
        <f t="shared" si="0"/>
        <v>1:43</v>
      </c>
      <c r="F40" s="13">
        <f t="shared" si="1"/>
        <v>309</v>
      </c>
      <c r="G40" s="14">
        <v>39</v>
      </c>
      <c r="H40" s="11">
        <v>12</v>
      </c>
      <c r="I40" s="12">
        <v>39</v>
      </c>
      <c r="J40" s="15">
        <f t="shared" si="2"/>
        <v>37.94</v>
      </c>
      <c r="K40" s="14">
        <f t="shared" si="3"/>
        <v>759</v>
      </c>
      <c r="L40" s="14">
        <v>16</v>
      </c>
      <c r="M40" s="11">
        <v>9</v>
      </c>
      <c r="N40" s="12">
        <v>49</v>
      </c>
      <c r="O40" s="15" t="str">
        <f t="shared" si="4"/>
        <v>4:54</v>
      </c>
      <c r="P40" s="14">
        <f t="shared" si="5"/>
        <v>589</v>
      </c>
      <c r="Q40" s="14">
        <v>77</v>
      </c>
      <c r="R40" s="16" t="str">
        <f t="shared" si="6"/>
        <v>27:37</v>
      </c>
      <c r="S40" s="17">
        <f t="shared" si="7"/>
        <v>1657</v>
      </c>
      <c r="T40" s="17">
        <v>38</v>
      </c>
      <c r="U40" t="str">
        <f t="shared" si="9"/>
        <v>ИГОРЬ СВИРИДОВ</v>
      </c>
      <c r="V40" s="29">
        <f t="shared" si="14"/>
        <v>3.5763888888888894E-3</v>
      </c>
      <c r="W40" s="29">
        <f t="shared" si="10"/>
        <v>8.7847222222222233E-3</v>
      </c>
      <c r="X40" s="29">
        <f t="shared" si="11"/>
        <v>6.8171296296296287E-3</v>
      </c>
      <c r="Y40" s="29">
        <f t="shared" si="12"/>
        <v>3.5763888888888894E-3</v>
      </c>
      <c r="Z40" s="29">
        <f t="shared" ref="Z40:AA40" si="51">SUM(Y40,W40)</f>
        <v>1.2361111111111113E-2</v>
      </c>
      <c r="AA40" s="29">
        <f t="shared" si="51"/>
        <v>1.9178240740740742E-2</v>
      </c>
      <c r="AB40" s="29">
        <f t="shared" si="46"/>
        <v>0</v>
      </c>
      <c r="AC40" s="29">
        <f>Table3[[#Totals],[После плавания]]-Table3[[#This Row],[После плавания]]</f>
        <v>3.6458333333333334E-3</v>
      </c>
      <c r="AD40" s="29">
        <f>Table3[[#Totals],[После вела]]-Table3[[#This Row],[После вела]]</f>
        <v>6.2384259259259268E-3</v>
      </c>
      <c r="AE40" s="29">
        <f>Table3[[#Totals],[После бега]]-Table3[[#This Row],[После бега]]</f>
        <v>8.958333333333332E-3</v>
      </c>
      <c r="AF40" s="43" t="s">
        <v>154</v>
      </c>
    </row>
    <row r="41" spans="1:32" ht="13" x14ac:dyDescent="0.15">
      <c r="A41" s="9">
        <v>124</v>
      </c>
      <c r="B41" s="10" t="s">
        <v>104</v>
      </c>
      <c r="C41" s="11">
        <v>5</v>
      </c>
      <c r="D41" s="12">
        <v>44</v>
      </c>
      <c r="E41" s="13" t="str">
        <f t="shared" si="0"/>
        <v>1:54</v>
      </c>
      <c r="F41" s="13">
        <f t="shared" si="1"/>
        <v>344</v>
      </c>
      <c r="G41" s="14">
        <v>64</v>
      </c>
      <c r="H41" s="11">
        <v>13</v>
      </c>
      <c r="I41" s="12">
        <v>1</v>
      </c>
      <c r="J41" s="15">
        <f t="shared" si="2"/>
        <v>36.880000000000003</v>
      </c>
      <c r="K41" s="14">
        <f t="shared" si="3"/>
        <v>781</v>
      </c>
      <c r="L41" s="14">
        <v>25</v>
      </c>
      <c r="M41" s="11">
        <v>8</v>
      </c>
      <c r="N41" s="12">
        <v>58</v>
      </c>
      <c r="O41" s="15" t="str">
        <f t="shared" si="4"/>
        <v>4:29</v>
      </c>
      <c r="P41" s="14">
        <f t="shared" si="5"/>
        <v>538</v>
      </c>
      <c r="Q41" s="14">
        <v>50</v>
      </c>
      <c r="R41" s="16" t="str">
        <f t="shared" si="6"/>
        <v>27:43</v>
      </c>
      <c r="S41" s="17">
        <f t="shared" si="7"/>
        <v>1663</v>
      </c>
      <c r="T41" s="17">
        <v>39</v>
      </c>
      <c r="U41" t="str">
        <f t="shared" si="9"/>
        <v>АЛЕКСАНДР ТУМАЩИК</v>
      </c>
      <c r="V41" s="29">
        <f t="shared" si="14"/>
        <v>3.9814814814814817E-3</v>
      </c>
      <c r="W41" s="29">
        <f t="shared" si="10"/>
        <v>9.0393518518518522E-3</v>
      </c>
      <c r="X41" s="29">
        <f t="shared" si="11"/>
        <v>6.2268518518518515E-3</v>
      </c>
      <c r="Y41" s="29">
        <f t="shared" si="12"/>
        <v>3.9814814814814817E-3</v>
      </c>
      <c r="Z41" s="29">
        <f t="shared" ref="Z41:AA41" si="52">SUM(Y41,W41)</f>
        <v>1.3020833333333334E-2</v>
      </c>
      <c r="AA41" s="29">
        <f t="shared" si="52"/>
        <v>1.9247685185185187E-2</v>
      </c>
      <c r="AB41" s="29">
        <f t="shared" si="46"/>
        <v>0</v>
      </c>
      <c r="AC41" s="29">
        <f>Table3[[#Totals],[После плавания]]-Table3[[#This Row],[После плавания]]</f>
        <v>3.2407407407407411E-3</v>
      </c>
      <c r="AD41" s="29">
        <f>Table3[[#Totals],[После вела]]-Table3[[#This Row],[После вела]]</f>
        <v>5.5787037037037055E-3</v>
      </c>
      <c r="AE41" s="29">
        <f>Table3[[#Totals],[После бега]]-Table3[[#This Row],[После бега]]</f>
        <v>8.8888888888888871E-3</v>
      </c>
      <c r="AF41" s="43" t="s">
        <v>154</v>
      </c>
    </row>
    <row r="42" spans="1:32" ht="13" x14ac:dyDescent="0.15">
      <c r="A42" s="9">
        <v>20</v>
      </c>
      <c r="B42" s="10" t="s">
        <v>35</v>
      </c>
      <c r="C42" s="11">
        <v>5</v>
      </c>
      <c r="D42" s="12">
        <v>19</v>
      </c>
      <c r="E42" s="13" t="str">
        <f t="shared" si="0"/>
        <v>1:46</v>
      </c>
      <c r="F42" s="13">
        <f t="shared" si="1"/>
        <v>319</v>
      </c>
      <c r="G42" s="14">
        <v>47</v>
      </c>
      <c r="H42" s="11">
        <v>13</v>
      </c>
      <c r="I42" s="12">
        <v>54</v>
      </c>
      <c r="J42" s="15">
        <f t="shared" si="2"/>
        <v>34.53</v>
      </c>
      <c r="K42" s="14">
        <f t="shared" si="3"/>
        <v>834</v>
      </c>
      <c r="L42" s="14">
        <v>58</v>
      </c>
      <c r="M42" s="11">
        <v>8</v>
      </c>
      <c r="N42" s="12">
        <v>33</v>
      </c>
      <c r="O42" s="15" t="str">
        <f t="shared" si="4"/>
        <v>4:16</v>
      </c>
      <c r="P42" s="14">
        <f t="shared" si="5"/>
        <v>513</v>
      </c>
      <c r="Q42" s="14">
        <v>32</v>
      </c>
      <c r="R42" s="16" t="str">
        <f t="shared" si="6"/>
        <v>27:46</v>
      </c>
      <c r="S42" s="17">
        <f t="shared" si="7"/>
        <v>1666</v>
      </c>
      <c r="T42" s="17">
        <v>40</v>
      </c>
      <c r="U42" t="str">
        <f t="shared" si="9"/>
        <v>PAVEL ZDOR</v>
      </c>
      <c r="V42" s="29">
        <f t="shared" si="14"/>
        <v>3.6921296296296298E-3</v>
      </c>
      <c r="W42" s="29">
        <f t="shared" si="10"/>
        <v>9.6527777777777775E-3</v>
      </c>
      <c r="X42" s="29">
        <f t="shared" si="11"/>
        <v>5.9375000000000009E-3</v>
      </c>
      <c r="Y42" s="29">
        <f t="shared" si="12"/>
        <v>3.6921296296296298E-3</v>
      </c>
      <c r="Z42" s="29">
        <f t="shared" ref="Z42:AA42" si="53">SUM(Y42,W42)</f>
        <v>1.3344907407407408E-2</v>
      </c>
      <c r="AA42" s="29">
        <f t="shared" si="53"/>
        <v>1.9282407407407408E-2</v>
      </c>
      <c r="AB42" s="29">
        <f t="shared" si="46"/>
        <v>0</v>
      </c>
      <c r="AC42" s="29">
        <f>Table3[[#Totals],[После плавания]]-Table3[[#This Row],[После плавания]]</f>
        <v>3.5300925925925929E-3</v>
      </c>
      <c r="AD42" s="29">
        <f>Table3[[#Totals],[После вела]]-Table3[[#This Row],[После вела]]</f>
        <v>5.2546296296296317E-3</v>
      </c>
      <c r="AE42" s="29">
        <f>Table3[[#Totals],[После бега]]-Table3[[#This Row],[После бега]]</f>
        <v>8.8541666666666664E-3</v>
      </c>
      <c r="AF42" s="43" t="s">
        <v>154</v>
      </c>
    </row>
    <row r="43" spans="1:32" ht="13" x14ac:dyDescent="0.15">
      <c r="A43" s="9">
        <v>74</v>
      </c>
      <c r="B43" s="10" t="s">
        <v>82</v>
      </c>
      <c r="C43" s="11">
        <v>5</v>
      </c>
      <c r="D43" s="12">
        <v>43</v>
      </c>
      <c r="E43" s="13" t="str">
        <f t="shared" si="0"/>
        <v>1:54</v>
      </c>
      <c r="F43" s="13">
        <f t="shared" si="1"/>
        <v>343</v>
      </c>
      <c r="G43" s="14">
        <v>63</v>
      </c>
      <c r="H43" s="11">
        <v>12</v>
      </c>
      <c r="I43" s="12">
        <v>49</v>
      </c>
      <c r="J43" s="15">
        <f t="shared" si="2"/>
        <v>37.450000000000003</v>
      </c>
      <c r="K43" s="14">
        <f t="shared" si="3"/>
        <v>769</v>
      </c>
      <c r="L43" s="14">
        <v>21</v>
      </c>
      <c r="M43" s="11">
        <v>9</v>
      </c>
      <c r="N43" s="12">
        <v>16</v>
      </c>
      <c r="O43" s="15" t="str">
        <f t="shared" si="4"/>
        <v>4:38</v>
      </c>
      <c r="P43" s="14">
        <f t="shared" si="5"/>
        <v>556</v>
      </c>
      <c r="Q43" s="14">
        <v>55</v>
      </c>
      <c r="R43" s="16" t="str">
        <f t="shared" si="6"/>
        <v>27:48</v>
      </c>
      <c r="S43" s="17">
        <f t="shared" si="7"/>
        <v>1668</v>
      </c>
      <c r="T43" s="17">
        <v>41</v>
      </c>
      <c r="U43" t="str">
        <f t="shared" si="9"/>
        <v>СЕРГЕЙ ПРОКОПОВИЧ</v>
      </c>
      <c r="V43" s="29">
        <f t="shared" si="14"/>
        <v>3.9699074074074072E-3</v>
      </c>
      <c r="W43" s="29">
        <f t="shared" si="10"/>
        <v>8.9004629629629625E-3</v>
      </c>
      <c r="X43" s="29">
        <f t="shared" si="11"/>
        <v>6.4351851851851861E-3</v>
      </c>
      <c r="Y43" s="29">
        <f t="shared" si="12"/>
        <v>3.9699074074074072E-3</v>
      </c>
      <c r="Z43" s="29">
        <f t="shared" ref="Z43:AA43" si="54">SUM(Y43,W43)</f>
        <v>1.2870370370370369E-2</v>
      </c>
      <c r="AA43" s="29">
        <f t="shared" si="54"/>
        <v>1.9305555555555555E-2</v>
      </c>
      <c r="AB43" s="29">
        <f t="shared" si="46"/>
        <v>0</v>
      </c>
      <c r="AC43" s="29">
        <f>Table3[[#Totals],[После плавания]]-Table3[[#This Row],[После плавания]]</f>
        <v>3.2523148148148155E-3</v>
      </c>
      <c r="AD43" s="29">
        <f>Table3[[#Totals],[После вела]]-Table3[[#This Row],[После вела]]</f>
        <v>5.7291666666666706E-3</v>
      </c>
      <c r="AE43" s="29">
        <f>Table3[[#Totals],[После бега]]-Table3[[#This Row],[После бега]]</f>
        <v>8.8310185185185193E-3</v>
      </c>
      <c r="AF43" s="43" t="s">
        <v>154</v>
      </c>
    </row>
    <row r="44" spans="1:32" ht="13" x14ac:dyDescent="0.15">
      <c r="A44" s="9">
        <v>8</v>
      </c>
      <c r="B44" s="10" t="s">
        <v>24</v>
      </c>
      <c r="C44" s="11">
        <v>5</v>
      </c>
      <c r="D44" s="12">
        <v>13</v>
      </c>
      <c r="E44" s="13" t="str">
        <f t="shared" si="0"/>
        <v>1:44</v>
      </c>
      <c r="F44" s="13">
        <f t="shared" si="1"/>
        <v>313</v>
      </c>
      <c r="G44" s="14">
        <v>40</v>
      </c>
      <c r="H44" s="11">
        <v>13</v>
      </c>
      <c r="I44" s="12">
        <v>58</v>
      </c>
      <c r="J44" s="15">
        <f t="shared" si="2"/>
        <v>34.369999999999997</v>
      </c>
      <c r="K44" s="14">
        <f t="shared" si="3"/>
        <v>838</v>
      </c>
      <c r="L44" s="14">
        <v>60</v>
      </c>
      <c r="M44" s="11">
        <v>8</v>
      </c>
      <c r="N44" s="12">
        <v>38</v>
      </c>
      <c r="O44" s="15" t="str">
        <f t="shared" si="4"/>
        <v>4:19</v>
      </c>
      <c r="P44" s="14">
        <f t="shared" si="5"/>
        <v>518</v>
      </c>
      <c r="Q44" s="14">
        <v>37</v>
      </c>
      <c r="R44" s="16" t="str">
        <f t="shared" si="6"/>
        <v>27:49</v>
      </c>
      <c r="S44" s="17">
        <f t="shared" si="7"/>
        <v>1669</v>
      </c>
      <c r="T44" s="17">
        <v>42</v>
      </c>
      <c r="U44" t="str">
        <f t="shared" si="9"/>
        <v>МАКСИМ ГАГАРИН</v>
      </c>
      <c r="V44" s="29">
        <f t="shared" si="14"/>
        <v>3.6226851851851854E-3</v>
      </c>
      <c r="W44" s="29">
        <f t="shared" si="10"/>
        <v>9.6990740740740735E-3</v>
      </c>
      <c r="X44" s="29">
        <f t="shared" si="11"/>
        <v>5.9953703703703697E-3</v>
      </c>
      <c r="Y44" s="29">
        <f t="shared" si="12"/>
        <v>3.6226851851851854E-3</v>
      </c>
      <c r="Z44" s="29">
        <f t="shared" ref="Z44:AA44" si="55">SUM(Y44,W44)</f>
        <v>1.3321759259259259E-2</v>
      </c>
      <c r="AA44" s="29">
        <f t="shared" si="55"/>
        <v>1.9317129629629629E-2</v>
      </c>
      <c r="AB44" s="29">
        <f t="shared" si="46"/>
        <v>0</v>
      </c>
      <c r="AC44" s="29">
        <f>Table3[[#Totals],[После плавания]]-Table3[[#This Row],[После плавания]]</f>
        <v>3.5995370370370374E-3</v>
      </c>
      <c r="AD44" s="29">
        <f>Table3[[#Totals],[После вела]]-Table3[[#This Row],[После вела]]</f>
        <v>5.2777777777777805E-3</v>
      </c>
      <c r="AE44" s="29">
        <f>Table3[[#Totals],[После бега]]-Table3[[#This Row],[После бега]]</f>
        <v>8.8194444444444457E-3</v>
      </c>
      <c r="AF44" s="43" t="s">
        <v>154</v>
      </c>
    </row>
    <row r="45" spans="1:32" ht="13" x14ac:dyDescent="0.15">
      <c r="A45" s="9">
        <v>67</v>
      </c>
      <c r="B45" s="10" t="s">
        <v>75</v>
      </c>
      <c r="C45" s="11">
        <v>5</v>
      </c>
      <c r="D45" s="12">
        <v>13</v>
      </c>
      <c r="E45" s="13" t="str">
        <f t="shared" si="0"/>
        <v>1:44</v>
      </c>
      <c r="F45" s="13">
        <f t="shared" si="1"/>
        <v>313</v>
      </c>
      <c r="G45" s="14">
        <v>41</v>
      </c>
      <c r="H45" s="11">
        <v>13</v>
      </c>
      <c r="I45" s="12">
        <v>43</v>
      </c>
      <c r="J45" s="15">
        <f t="shared" si="2"/>
        <v>34.99</v>
      </c>
      <c r="K45" s="14">
        <f t="shared" si="3"/>
        <v>823</v>
      </c>
      <c r="L45" s="14">
        <v>49</v>
      </c>
      <c r="M45" s="11">
        <v>8</v>
      </c>
      <c r="N45" s="12">
        <v>53</v>
      </c>
      <c r="O45" s="15" t="str">
        <f t="shared" si="4"/>
        <v>4:26</v>
      </c>
      <c r="P45" s="14">
        <f t="shared" si="5"/>
        <v>533</v>
      </c>
      <c r="Q45" s="14">
        <v>48</v>
      </c>
      <c r="R45" s="16" t="str">
        <f t="shared" si="6"/>
        <v>27:49</v>
      </c>
      <c r="S45" s="17">
        <f t="shared" si="7"/>
        <v>1669</v>
      </c>
      <c r="T45" s="17">
        <v>43</v>
      </c>
      <c r="U45" t="str">
        <f t="shared" si="9"/>
        <v>АРКАДИЙ ВОРОЖУН</v>
      </c>
      <c r="V45" s="29">
        <f t="shared" si="14"/>
        <v>3.6226851851851854E-3</v>
      </c>
      <c r="W45" s="29">
        <f t="shared" si="10"/>
        <v>9.525462962962963E-3</v>
      </c>
      <c r="X45" s="29">
        <f t="shared" si="11"/>
        <v>6.168981481481481E-3</v>
      </c>
      <c r="Y45" s="29">
        <f t="shared" si="12"/>
        <v>3.6226851851851854E-3</v>
      </c>
      <c r="Z45" s="29">
        <f t="shared" ref="Z45:AA45" si="56">SUM(Y45,W45)</f>
        <v>1.3148148148148148E-2</v>
      </c>
      <c r="AA45" s="29">
        <f t="shared" si="56"/>
        <v>1.9317129629629629E-2</v>
      </c>
      <c r="AB45" s="29">
        <f t="shared" si="46"/>
        <v>0</v>
      </c>
      <c r="AC45" s="29">
        <f>Table3[[#Totals],[После плавания]]-Table3[[#This Row],[После плавания]]</f>
        <v>3.5995370370370374E-3</v>
      </c>
      <c r="AD45" s="29">
        <f>Table3[[#Totals],[После вела]]-Table3[[#This Row],[После вела]]</f>
        <v>5.451388888888891E-3</v>
      </c>
      <c r="AE45" s="29">
        <f>Table3[[#Totals],[После бега]]-Table3[[#This Row],[После бега]]</f>
        <v>8.8194444444444457E-3</v>
      </c>
      <c r="AF45" s="43" t="s">
        <v>154</v>
      </c>
    </row>
    <row r="46" spans="1:32" ht="13" x14ac:dyDescent="0.15">
      <c r="A46" s="9">
        <v>16</v>
      </c>
      <c r="B46" s="10" t="s">
        <v>32</v>
      </c>
      <c r="C46" s="11">
        <v>4</v>
      </c>
      <c r="D46" s="12">
        <v>37</v>
      </c>
      <c r="E46" s="13" t="str">
        <f t="shared" si="0"/>
        <v>1:32</v>
      </c>
      <c r="F46" s="13">
        <f t="shared" si="1"/>
        <v>277</v>
      </c>
      <c r="G46" s="14">
        <v>17</v>
      </c>
      <c r="H46" s="11">
        <v>14</v>
      </c>
      <c r="I46" s="12">
        <v>16</v>
      </c>
      <c r="J46" s="15">
        <f t="shared" si="2"/>
        <v>33.64</v>
      </c>
      <c r="K46" s="14">
        <f t="shared" si="3"/>
        <v>856</v>
      </c>
      <c r="L46" s="14">
        <v>70</v>
      </c>
      <c r="M46" s="11">
        <v>9</v>
      </c>
      <c r="N46" s="12">
        <v>0</v>
      </c>
      <c r="O46" s="15" t="str">
        <f t="shared" si="4"/>
        <v>4:30</v>
      </c>
      <c r="P46" s="14">
        <f t="shared" si="5"/>
        <v>540</v>
      </c>
      <c r="Q46" s="14">
        <v>51</v>
      </c>
      <c r="R46" s="16" t="str">
        <f t="shared" si="6"/>
        <v>27:53</v>
      </c>
      <c r="S46" s="17">
        <f t="shared" si="7"/>
        <v>1673</v>
      </c>
      <c r="T46" s="17">
        <v>44</v>
      </c>
      <c r="U46" t="str">
        <f t="shared" si="9"/>
        <v>АРТЕМ ТАРАСЕНКО</v>
      </c>
      <c r="V46" s="29">
        <f t="shared" si="14"/>
        <v>3.2060185185185182E-3</v>
      </c>
      <c r="W46" s="29">
        <f t="shared" si="10"/>
        <v>9.9074074074074082E-3</v>
      </c>
      <c r="X46" s="29">
        <f t="shared" si="11"/>
        <v>6.2499999999999995E-3</v>
      </c>
      <c r="Y46" s="29">
        <f t="shared" si="12"/>
        <v>3.2060185185185182E-3</v>
      </c>
      <c r="Z46" s="29">
        <f t="shared" ref="Z46:AA46" si="57">SUM(Y46,W46)</f>
        <v>1.3113425925925926E-2</v>
      </c>
      <c r="AA46" s="29">
        <f t="shared" si="57"/>
        <v>1.9363425925925926E-2</v>
      </c>
      <c r="AB46" s="29">
        <f t="shared" si="46"/>
        <v>0</v>
      </c>
      <c r="AC46" s="29">
        <f>Table3[[#Totals],[После плавания]]-Table3[[#This Row],[После плавания]]</f>
        <v>4.0162037037037041E-3</v>
      </c>
      <c r="AD46" s="29">
        <f>Table3[[#Totals],[После вела]]-Table3[[#This Row],[После вела]]</f>
        <v>5.4861111111111135E-3</v>
      </c>
      <c r="AE46" s="29">
        <f>Table3[[#Totals],[После бега]]-Table3[[#This Row],[После бега]]</f>
        <v>8.773148148148148E-3</v>
      </c>
      <c r="AF46" s="43" t="s">
        <v>154</v>
      </c>
    </row>
    <row r="47" spans="1:32" ht="13" x14ac:dyDescent="0.15">
      <c r="A47" s="9">
        <v>118</v>
      </c>
      <c r="B47" s="10" t="s">
        <v>151</v>
      </c>
      <c r="C47" s="11">
        <v>4</v>
      </c>
      <c r="D47" s="12">
        <v>54</v>
      </c>
      <c r="E47" s="13" t="str">
        <f t="shared" si="0"/>
        <v>1:38</v>
      </c>
      <c r="F47" s="13">
        <f t="shared" si="1"/>
        <v>294</v>
      </c>
      <c r="G47" s="14">
        <v>30</v>
      </c>
      <c r="H47" s="11">
        <v>13</v>
      </c>
      <c r="I47" s="12">
        <v>40</v>
      </c>
      <c r="J47" s="15">
        <f t="shared" si="2"/>
        <v>35.119999999999997</v>
      </c>
      <c r="K47" s="14">
        <f t="shared" si="3"/>
        <v>820</v>
      </c>
      <c r="L47" s="14">
        <v>47</v>
      </c>
      <c r="M47" s="11">
        <v>9</v>
      </c>
      <c r="N47" s="12">
        <v>27</v>
      </c>
      <c r="O47" s="15" t="str">
        <f t="shared" si="4"/>
        <v>4:43</v>
      </c>
      <c r="P47" s="14">
        <f t="shared" si="5"/>
        <v>567</v>
      </c>
      <c r="Q47" s="14">
        <v>63</v>
      </c>
      <c r="R47" s="16" t="str">
        <f t="shared" si="6"/>
        <v>28:01</v>
      </c>
      <c r="S47" s="17">
        <f t="shared" si="7"/>
        <v>1681</v>
      </c>
      <c r="T47" s="17">
        <v>45</v>
      </c>
      <c r="U47" t="str">
        <f t="shared" si="9"/>
        <v>ИВАН ФЕНЧЕНКО</v>
      </c>
      <c r="V47" s="29">
        <f t="shared" si="14"/>
        <v>3.4027777777777784E-3</v>
      </c>
      <c r="W47" s="29">
        <f t="shared" si="10"/>
        <v>9.4907407407407406E-3</v>
      </c>
      <c r="X47" s="29">
        <f t="shared" si="11"/>
        <v>6.5624999999999998E-3</v>
      </c>
      <c r="Y47" s="29">
        <f t="shared" si="12"/>
        <v>3.4027777777777784E-3</v>
      </c>
      <c r="Z47" s="29">
        <f t="shared" ref="Z47:AA47" si="58">SUM(Y47,W47)</f>
        <v>1.2893518518518519E-2</v>
      </c>
      <c r="AA47" s="29">
        <f t="shared" si="58"/>
        <v>1.9456018518518518E-2</v>
      </c>
      <c r="AB47" s="29">
        <f t="shared" si="46"/>
        <v>0</v>
      </c>
      <c r="AC47" s="29">
        <f>Table3[[#Totals],[После плавания]]-Table3[[#This Row],[После плавания]]</f>
        <v>3.8194444444444443E-3</v>
      </c>
      <c r="AD47" s="29">
        <f>Table3[[#Totals],[После вела]]-Table3[[#This Row],[После вела]]</f>
        <v>5.70601851851852E-3</v>
      </c>
      <c r="AE47" s="29">
        <f>Table3[[#Totals],[После бега]]-Table3[[#This Row],[После бега]]</f>
        <v>8.6805555555555559E-3</v>
      </c>
      <c r="AF47" s="43" t="s">
        <v>154</v>
      </c>
    </row>
    <row r="48" spans="1:32" ht="13" x14ac:dyDescent="0.15">
      <c r="A48" s="9">
        <v>72</v>
      </c>
      <c r="B48" s="10" t="s">
        <v>80</v>
      </c>
      <c r="C48" s="11">
        <v>5</v>
      </c>
      <c r="D48" s="12">
        <v>23</v>
      </c>
      <c r="E48" s="13" t="str">
        <f t="shared" si="0"/>
        <v>1:47</v>
      </c>
      <c r="F48" s="13">
        <f t="shared" si="1"/>
        <v>323</v>
      </c>
      <c r="G48" s="14">
        <v>52</v>
      </c>
      <c r="H48" s="11">
        <v>13</v>
      </c>
      <c r="I48" s="12">
        <v>49</v>
      </c>
      <c r="J48" s="15">
        <f t="shared" si="2"/>
        <v>34.74</v>
      </c>
      <c r="K48" s="14">
        <f t="shared" si="3"/>
        <v>829</v>
      </c>
      <c r="L48" s="14">
        <v>53</v>
      </c>
      <c r="M48" s="11">
        <v>8</v>
      </c>
      <c r="N48" s="12">
        <v>54</v>
      </c>
      <c r="O48" s="15" t="str">
        <f t="shared" si="4"/>
        <v>4:27</v>
      </c>
      <c r="P48" s="14">
        <f t="shared" si="5"/>
        <v>534</v>
      </c>
      <c r="Q48" s="14">
        <v>49</v>
      </c>
      <c r="R48" s="16" t="str">
        <f t="shared" si="6"/>
        <v>28:06</v>
      </c>
      <c r="S48" s="17">
        <f t="shared" si="7"/>
        <v>1686</v>
      </c>
      <c r="T48" s="17">
        <v>46</v>
      </c>
      <c r="U48" t="str">
        <f t="shared" si="9"/>
        <v>ANDREY IORDAN</v>
      </c>
      <c r="V48" s="29">
        <f t="shared" si="14"/>
        <v>3.7384259259259263E-3</v>
      </c>
      <c r="W48" s="29">
        <f t="shared" si="10"/>
        <v>9.5949074074074079E-3</v>
      </c>
      <c r="X48" s="29">
        <f t="shared" si="11"/>
        <v>6.1805555555555563E-3</v>
      </c>
      <c r="Y48" s="29">
        <f t="shared" si="12"/>
        <v>3.7384259259259263E-3</v>
      </c>
      <c r="Z48" s="29">
        <f t="shared" ref="Z48:AA48" si="59">SUM(Y48,W48)</f>
        <v>1.3333333333333334E-2</v>
      </c>
      <c r="AA48" s="29">
        <f t="shared" si="59"/>
        <v>1.951388888888889E-2</v>
      </c>
      <c r="AB48" s="29">
        <f t="shared" si="46"/>
        <v>0</v>
      </c>
      <c r="AC48" s="29">
        <f>Table3[[#Totals],[После плавания]]-Table3[[#This Row],[После плавания]]</f>
        <v>3.4837962962962965E-3</v>
      </c>
      <c r="AD48" s="29">
        <f>Table3[[#Totals],[После вела]]-Table3[[#This Row],[После вела]]</f>
        <v>5.2662037037037052E-3</v>
      </c>
      <c r="AE48" s="29">
        <f>Table3[[#Totals],[После бега]]-Table3[[#This Row],[После бега]]</f>
        <v>8.6226851851851846E-3</v>
      </c>
      <c r="AF48" s="43" t="s">
        <v>154</v>
      </c>
    </row>
    <row r="49" spans="1:32" ht="13" x14ac:dyDescent="0.15">
      <c r="A49" s="9">
        <v>45</v>
      </c>
      <c r="B49" s="10" t="s">
        <v>56</v>
      </c>
      <c r="C49" s="11">
        <v>4</v>
      </c>
      <c r="D49" s="12">
        <v>59</v>
      </c>
      <c r="E49" s="13" t="str">
        <f t="shared" si="0"/>
        <v>1:39</v>
      </c>
      <c r="F49" s="13">
        <f t="shared" si="1"/>
        <v>299</v>
      </c>
      <c r="G49" s="14">
        <v>33</v>
      </c>
      <c r="H49" s="11">
        <v>13</v>
      </c>
      <c r="I49" s="12">
        <v>31</v>
      </c>
      <c r="J49" s="15">
        <f t="shared" si="2"/>
        <v>35.51</v>
      </c>
      <c r="K49" s="14">
        <f t="shared" si="3"/>
        <v>811</v>
      </c>
      <c r="L49" s="14">
        <v>41</v>
      </c>
      <c r="M49" s="11">
        <v>9</v>
      </c>
      <c r="N49" s="12">
        <v>36</v>
      </c>
      <c r="O49" s="15" t="str">
        <f t="shared" si="4"/>
        <v>4:48</v>
      </c>
      <c r="P49" s="14">
        <f t="shared" si="5"/>
        <v>576</v>
      </c>
      <c r="Q49" s="14">
        <v>68</v>
      </c>
      <c r="R49" s="16" t="str">
        <f t="shared" si="6"/>
        <v>28:06</v>
      </c>
      <c r="S49" s="17">
        <f t="shared" si="7"/>
        <v>1686</v>
      </c>
      <c r="T49" s="17">
        <v>47</v>
      </c>
      <c r="U49" t="str">
        <f t="shared" si="9"/>
        <v>АРТУР АХМЕТГАЛИМОВ</v>
      </c>
      <c r="V49" s="29">
        <f t="shared" si="14"/>
        <v>3.4606481481481485E-3</v>
      </c>
      <c r="W49" s="29">
        <f t="shared" si="10"/>
        <v>9.386574074074075E-3</v>
      </c>
      <c r="X49" s="29">
        <f t="shared" si="11"/>
        <v>6.6666666666666671E-3</v>
      </c>
      <c r="Y49" s="29">
        <f t="shared" si="12"/>
        <v>3.4606481481481485E-3</v>
      </c>
      <c r="Z49" s="29">
        <f t="shared" ref="Z49:AA49" si="60">SUM(Y49,W49)</f>
        <v>1.2847222222222223E-2</v>
      </c>
      <c r="AA49" s="29">
        <f t="shared" si="60"/>
        <v>1.951388888888889E-2</v>
      </c>
      <c r="AB49" s="29">
        <f t="shared" si="46"/>
        <v>0</v>
      </c>
      <c r="AC49" s="29">
        <f>Table3[[#Totals],[После плавания]]-Table3[[#This Row],[После плавания]]</f>
        <v>3.7615740740740743E-3</v>
      </c>
      <c r="AD49" s="29">
        <f>Table3[[#Totals],[После вела]]-Table3[[#This Row],[После вела]]</f>
        <v>5.752314814814816E-3</v>
      </c>
      <c r="AE49" s="29">
        <f>Table3[[#Totals],[После бега]]-Table3[[#This Row],[После бега]]</f>
        <v>8.6226851851851846E-3</v>
      </c>
      <c r="AF49" s="43" t="s">
        <v>154</v>
      </c>
    </row>
    <row r="50" spans="1:32" ht="13" x14ac:dyDescent="0.15">
      <c r="A50" s="9">
        <v>52</v>
      </c>
      <c r="B50" s="10" t="s">
        <v>63</v>
      </c>
      <c r="C50" s="11">
        <v>5</v>
      </c>
      <c r="D50" s="12">
        <v>15</v>
      </c>
      <c r="E50" s="13" t="str">
        <f t="shared" si="0"/>
        <v>1:45</v>
      </c>
      <c r="F50" s="13">
        <f t="shared" si="1"/>
        <v>315</v>
      </c>
      <c r="G50" s="14">
        <v>44</v>
      </c>
      <c r="H50" s="11">
        <v>13</v>
      </c>
      <c r="I50" s="12">
        <v>28</v>
      </c>
      <c r="J50" s="15">
        <f t="shared" si="2"/>
        <v>35.64</v>
      </c>
      <c r="K50" s="14">
        <f t="shared" si="3"/>
        <v>808</v>
      </c>
      <c r="L50" s="14">
        <v>39</v>
      </c>
      <c r="M50" s="11">
        <v>9</v>
      </c>
      <c r="N50" s="12">
        <v>24</v>
      </c>
      <c r="O50" s="15" t="str">
        <f t="shared" si="4"/>
        <v>4:42</v>
      </c>
      <c r="P50" s="14">
        <f t="shared" si="5"/>
        <v>564</v>
      </c>
      <c r="Q50" s="14">
        <v>60</v>
      </c>
      <c r="R50" s="16" t="str">
        <f t="shared" si="6"/>
        <v>28:07</v>
      </c>
      <c r="S50" s="17">
        <f t="shared" si="7"/>
        <v>1687</v>
      </c>
      <c r="T50" s="17">
        <v>48</v>
      </c>
      <c r="U50" t="str">
        <f t="shared" si="9"/>
        <v>НИКОЛАЙ НЕСТЕРОВИЧ</v>
      </c>
      <c r="V50" s="29">
        <f t="shared" si="14"/>
        <v>3.645833333333333E-3</v>
      </c>
      <c r="W50" s="29">
        <f t="shared" si="10"/>
        <v>9.3518518518518525E-3</v>
      </c>
      <c r="X50" s="29">
        <f t="shared" si="11"/>
        <v>6.5277777777777782E-3</v>
      </c>
      <c r="Y50" s="29">
        <f t="shared" si="12"/>
        <v>3.645833333333333E-3</v>
      </c>
      <c r="Z50" s="29">
        <f t="shared" ref="Z50:AA50" si="61">SUM(Y50,W50)</f>
        <v>1.2997685185185185E-2</v>
      </c>
      <c r="AA50" s="29">
        <f t="shared" si="61"/>
        <v>1.9525462962962963E-2</v>
      </c>
      <c r="AB50" s="29">
        <f t="shared" si="46"/>
        <v>0</v>
      </c>
      <c r="AC50" s="29">
        <f>Table3[[#Totals],[После плавания]]-Table3[[#This Row],[После плавания]]</f>
        <v>3.5763888888888898E-3</v>
      </c>
      <c r="AD50" s="29">
        <f>Table3[[#Totals],[После вела]]-Table3[[#This Row],[После вела]]</f>
        <v>5.6018518518518544E-3</v>
      </c>
      <c r="AE50" s="29">
        <f>Table3[[#Totals],[После бега]]-Table3[[#This Row],[После бега]]</f>
        <v>8.611111111111111E-3</v>
      </c>
      <c r="AF50" s="43" t="s">
        <v>154</v>
      </c>
    </row>
    <row r="51" spans="1:32" ht="13" x14ac:dyDescent="0.15">
      <c r="A51" s="9">
        <v>18</v>
      </c>
      <c r="B51" s="10" t="s">
        <v>33</v>
      </c>
      <c r="C51" s="11">
        <v>4</v>
      </c>
      <c r="D51" s="12">
        <v>43</v>
      </c>
      <c r="E51" s="13" t="str">
        <f t="shared" si="0"/>
        <v>1:34</v>
      </c>
      <c r="F51" s="13">
        <f t="shared" si="1"/>
        <v>283</v>
      </c>
      <c r="G51" s="14">
        <v>22</v>
      </c>
      <c r="H51" s="11">
        <v>14</v>
      </c>
      <c r="I51" s="12">
        <v>39</v>
      </c>
      <c r="J51" s="15">
        <f t="shared" si="2"/>
        <v>32.76</v>
      </c>
      <c r="K51" s="14">
        <f t="shared" si="3"/>
        <v>879</v>
      </c>
      <c r="L51" s="14">
        <v>78</v>
      </c>
      <c r="M51" s="11">
        <v>8</v>
      </c>
      <c r="N51" s="12">
        <v>47</v>
      </c>
      <c r="O51" s="15" t="str">
        <f t="shared" si="4"/>
        <v>4:23</v>
      </c>
      <c r="P51" s="14">
        <f t="shared" si="5"/>
        <v>527</v>
      </c>
      <c r="Q51" s="14">
        <v>44</v>
      </c>
      <c r="R51" s="16" t="str">
        <f t="shared" si="6"/>
        <v>28:09</v>
      </c>
      <c r="S51" s="17">
        <f t="shared" si="7"/>
        <v>1689</v>
      </c>
      <c r="T51" s="17">
        <v>49</v>
      </c>
      <c r="U51" t="str">
        <f t="shared" si="9"/>
        <v>АЛЕКСАНДР СОКОЛ</v>
      </c>
      <c r="V51" s="29">
        <f t="shared" si="14"/>
        <v>3.2754629629629631E-3</v>
      </c>
      <c r="W51" s="29">
        <f t="shared" si="10"/>
        <v>1.0173611111111111E-2</v>
      </c>
      <c r="X51" s="29">
        <f t="shared" si="11"/>
        <v>6.0995370370370361E-3</v>
      </c>
      <c r="Y51" s="29">
        <f t="shared" si="12"/>
        <v>3.2754629629629631E-3</v>
      </c>
      <c r="Z51" s="29">
        <f t="shared" ref="Z51:AA51" si="62">SUM(Y51,W51)</f>
        <v>1.3449074074074073E-2</v>
      </c>
      <c r="AA51" s="29">
        <f t="shared" si="62"/>
        <v>1.954861111111111E-2</v>
      </c>
      <c r="AB51" s="29">
        <f t="shared" si="46"/>
        <v>0</v>
      </c>
      <c r="AC51" s="29">
        <f>Table3[[#Totals],[После плавания]]-Table3[[#This Row],[После плавания]]</f>
        <v>3.9467592592592592E-3</v>
      </c>
      <c r="AD51" s="29">
        <f>Table3[[#Totals],[После вела]]-Table3[[#This Row],[После вела]]</f>
        <v>5.1504629629629661E-3</v>
      </c>
      <c r="AE51" s="29">
        <f>Table3[[#Totals],[После бега]]-Table3[[#This Row],[После бега]]</f>
        <v>8.5879629629629639E-3</v>
      </c>
      <c r="AF51" s="43" t="s">
        <v>154</v>
      </c>
    </row>
    <row r="52" spans="1:32" ht="13" x14ac:dyDescent="0.15">
      <c r="A52" s="9">
        <v>66</v>
      </c>
      <c r="B52" s="10" t="s">
        <v>74</v>
      </c>
      <c r="C52" s="11">
        <v>5</v>
      </c>
      <c r="D52" s="12">
        <v>33</v>
      </c>
      <c r="E52" s="13" t="str">
        <f t="shared" si="0"/>
        <v>1:51</v>
      </c>
      <c r="F52" s="13">
        <f t="shared" si="1"/>
        <v>333</v>
      </c>
      <c r="G52" s="14">
        <v>57</v>
      </c>
      <c r="H52" s="11">
        <v>13</v>
      </c>
      <c r="I52" s="12">
        <v>7</v>
      </c>
      <c r="J52" s="15">
        <f t="shared" si="2"/>
        <v>36.590000000000003</v>
      </c>
      <c r="K52" s="14">
        <f t="shared" si="3"/>
        <v>787</v>
      </c>
      <c r="L52" s="14">
        <v>29</v>
      </c>
      <c r="M52" s="11">
        <v>9</v>
      </c>
      <c r="N52" s="12">
        <v>30</v>
      </c>
      <c r="O52" s="15" t="str">
        <f t="shared" si="4"/>
        <v>4:45</v>
      </c>
      <c r="P52" s="14">
        <f t="shared" si="5"/>
        <v>570</v>
      </c>
      <c r="Q52" s="14">
        <v>65</v>
      </c>
      <c r="R52" s="16" t="str">
        <f t="shared" si="6"/>
        <v>28:10</v>
      </c>
      <c r="S52" s="17">
        <f t="shared" si="7"/>
        <v>1690</v>
      </c>
      <c r="T52" s="17">
        <v>50</v>
      </c>
      <c r="U52" t="str">
        <f t="shared" si="9"/>
        <v>OLEG KACHAEV</v>
      </c>
      <c r="V52" s="29">
        <f t="shared" si="14"/>
        <v>3.8541666666666668E-3</v>
      </c>
      <c r="W52" s="29">
        <f t="shared" si="10"/>
        <v>9.1087962962962971E-3</v>
      </c>
      <c r="X52" s="29">
        <f t="shared" si="11"/>
        <v>6.5972222222222222E-3</v>
      </c>
      <c r="Y52" s="29">
        <f t="shared" si="12"/>
        <v>3.8541666666666668E-3</v>
      </c>
      <c r="Z52" s="29">
        <f t="shared" ref="Z52:AA52" si="63">SUM(Y52,W52)</f>
        <v>1.2962962962962964E-2</v>
      </c>
      <c r="AA52" s="29">
        <f t="shared" si="63"/>
        <v>1.9560185185185187E-2</v>
      </c>
      <c r="AB52" s="29">
        <f t="shared" si="46"/>
        <v>0</v>
      </c>
      <c r="AC52" s="29">
        <f>Table3[[#Totals],[После плавания]]-Table3[[#This Row],[После плавания]]</f>
        <v>3.368055555555556E-3</v>
      </c>
      <c r="AD52" s="29">
        <f>Table3[[#Totals],[После вела]]-Table3[[#This Row],[После вела]]</f>
        <v>5.6365740740740751E-3</v>
      </c>
      <c r="AE52" s="29">
        <f>Table3[[#Totals],[После бега]]-Table3[[#This Row],[После бега]]</f>
        <v>8.5763888888888869E-3</v>
      </c>
      <c r="AF52" s="43" t="s">
        <v>154</v>
      </c>
    </row>
    <row r="53" spans="1:32" ht="13" x14ac:dyDescent="0.15">
      <c r="A53" s="9">
        <v>26</v>
      </c>
      <c r="B53" s="10" t="s">
        <v>39</v>
      </c>
      <c r="C53" s="11">
        <v>5</v>
      </c>
      <c r="D53" s="12">
        <v>56</v>
      </c>
      <c r="E53" s="13" t="str">
        <f t="shared" si="0"/>
        <v>1:58</v>
      </c>
      <c r="F53" s="13">
        <f t="shared" si="1"/>
        <v>356</v>
      </c>
      <c r="G53" s="14">
        <v>68</v>
      </c>
      <c r="H53" s="11">
        <v>13</v>
      </c>
      <c r="I53" s="12">
        <v>5</v>
      </c>
      <c r="J53" s="15">
        <f t="shared" si="2"/>
        <v>36.69</v>
      </c>
      <c r="K53" s="14">
        <f t="shared" si="3"/>
        <v>785</v>
      </c>
      <c r="L53" s="14">
        <v>27</v>
      </c>
      <c r="M53" s="11">
        <v>9</v>
      </c>
      <c r="N53" s="12">
        <v>14</v>
      </c>
      <c r="O53" s="15" t="str">
        <f t="shared" si="4"/>
        <v>4:37</v>
      </c>
      <c r="P53" s="14">
        <f t="shared" si="5"/>
        <v>554</v>
      </c>
      <c r="Q53" s="14">
        <v>54</v>
      </c>
      <c r="R53" s="16" t="str">
        <f t="shared" si="6"/>
        <v>28:15</v>
      </c>
      <c r="S53" s="17">
        <f t="shared" si="7"/>
        <v>1695</v>
      </c>
      <c r="T53" s="17">
        <v>51</v>
      </c>
      <c r="U53" t="str">
        <f t="shared" si="9"/>
        <v>АЛЕКСЕЙ БОРИСЁНОК</v>
      </c>
      <c r="V53" s="29">
        <f t="shared" si="14"/>
        <v>4.1203703703703706E-3</v>
      </c>
      <c r="W53" s="29">
        <f t="shared" si="10"/>
        <v>9.0856481481481483E-3</v>
      </c>
      <c r="X53" s="29">
        <f t="shared" si="11"/>
        <v>6.4120370370370364E-3</v>
      </c>
      <c r="Y53" s="29">
        <f t="shared" si="12"/>
        <v>4.1203703703703706E-3</v>
      </c>
      <c r="Z53" s="29">
        <f t="shared" ref="Z53:AA53" si="64">SUM(Y53,W53)</f>
        <v>1.320601851851852E-2</v>
      </c>
      <c r="AA53" s="29">
        <f t="shared" si="64"/>
        <v>1.9618055555555555E-2</v>
      </c>
      <c r="AB53" s="29">
        <f t="shared" si="46"/>
        <v>0</v>
      </c>
      <c r="AC53" s="29">
        <f>Table3[[#Totals],[После плавания]]-Table3[[#This Row],[После плавания]]</f>
        <v>3.1018518518518522E-3</v>
      </c>
      <c r="AD53" s="29">
        <f>Table3[[#Totals],[После вела]]-Table3[[#This Row],[После вела]]</f>
        <v>5.3935185185185197E-3</v>
      </c>
      <c r="AE53" s="29">
        <f>Table3[[#Totals],[После бега]]-Table3[[#This Row],[После бега]]</f>
        <v>8.518518518518519E-3</v>
      </c>
      <c r="AF53" s="43" t="s">
        <v>154</v>
      </c>
    </row>
    <row r="54" spans="1:32" ht="13" x14ac:dyDescent="0.15">
      <c r="A54" s="9">
        <v>68</v>
      </c>
      <c r="B54" s="10" t="s">
        <v>76</v>
      </c>
      <c r="C54" s="11">
        <v>5</v>
      </c>
      <c r="D54" s="12">
        <v>57</v>
      </c>
      <c r="E54" s="13" t="str">
        <f t="shared" si="0"/>
        <v>1:59</v>
      </c>
      <c r="F54" s="13">
        <f t="shared" si="1"/>
        <v>357</v>
      </c>
      <c r="G54" s="14">
        <v>70</v>
      </c>
      <c r="H54" s="11">
        <v>14</v>
      </c>
      <c r="I54" s="12">
        <v>8</v>
      </c>
      <c r="J54" s="15">
        <f t="shared" si="2"/>
        <v>33.96</v>
      </c>
      <c r="K54" s="14">
        <f t="shared" si="3"/>
        <v>848</v>
      </c>
      <c r="L54" s="14">
        <v>66</v>
      </c>
      <c r="M54" s="11">
        <v>8</v>
      </c>
      <c r="N54" s="12">
        <v>11</v>
      </c>
      <c r="O54" s="15" t="str">
        <f t="shared" si="4"/>
        <v>4:05</v>
      </c>
      <c r="P54" s="14">
        <f t="shared" si="5"/>
        <v>491</v>
      </c>
      <c r="Q54" s="14">
        <v>21</v>
      </c>
      <c r="R54" s="16" t="str">
        <f t="shared" si="6"/>
        <v>28:16</v>
      </c>
      <c r="S54" s="17">
        <f t="shared" si="7"/>
        <v>1696</v>
      </c>
      <c r="T54" s="17">
        <v>52</v>
      </c>
      <c r="U54" t="str">
        <f t="shared" si="9"/>
        <v>ОЛЕГ ИВАНОВ</v>
      </c>
      <c r="V54" s="29">
        <f t="shared" si="14"/>
        <v>4.1319444444444442E-3</v>
      </c>
      <c r="W54" s="29">
        <f t="shared" si="10"/>
        <v>9.8148148148148144E-3</v>
      </c>
      <c r="X54" s="29">
        <f t="shared" si="11"/>
        <v>5.6828703703703702E-3</v>
      </c>
      <c r="Y54" s="29">
        <f t="shared" si="12"/>
        <v>4.1319444444444442E-3</v>
      </c>
      <c r="Z54" s="29">
        <f t="shared" ref="Z54:AA54" si="65">SUM(Y54,W54)</f>
        <v>1.3946759259259259E-2</v>
      </c>
      <c r="AA54" s="29">
        <f t="shared" si="65"/>
        <v>1.9629629629629629E-2</v>
      </c>
      <c r="AB54" s="29">
        <f t="shared" si="46"/>
        <v>0</v>
      </c>
      <c r="AC54" s="29">
        <f>Table3[[#Totals],[После плавания]]-Table3[[#This Row],[После плавания]]</f>
        <v>3.0902777777777786E-3</v>
      </c>
      <c r="AD54" s="29">
        <f>Table3[[#Totals],[После вела]]-Table3[[#This Row],[После вела]]</f>
        <v>4.65277777777778E-3</v>
      </c>
      <c r="AE54" s="29">
        <f>Table3[[#Totals],[После бега]]-Table3[[#This Row],[После бега]]</f>
        <v>8.5069444444444454E-3</v>
      </c>
      <c r="AF54" s="43" t="s">
        <v>154</v>
      </c>
    </row>
    <row r="55" spans="1:32" ht="13" x14ac:dyDescent="0.15">
      <c r="A55" s="9">
        <v>115</v>
      </c>
      <c r="B55" s="10" t="s">
        <v>96</v>
      </c>
      <c r="C55" s="11">
        <v>4</v>
      </c>
      <c r="D55" s="12">
        <v>42</v>
      </c>
      <c r="E55" s="13" t="str">
        <f t="shared" si="0"/>
        <v>1:34</v>
      </c>
      <c r="F55" s="13">
        <f t="shared" si="1"/>
        <v>282</v>
      </c>
      <c r="G55" s="14">
        <v>21</v>
      </c>
      <c r="H55" s="11">
        <v>13</v>
      </c>
      <c r="I55" s="12">
        <v>53</v>
      </c>
      <c r="J55" s="15">
        <f t="shared" si="2"/>
        <v>34.57</v>
      </c>
      <c r="K55" s="14">
        <f t="shared" si="3"/>
        <v>833</v>
      </c>
      <c r="L55" s="14">
        <v>57</v>
      </c>
      <c r="M55" s="11">
        <v>9</v>
      </c>
      <c r="N55" s="12">
        <v>45</v>
      </c>
      <c r="O55" s="15" t="str">
        <f t="shared" si="4"/>
        <v>4:52</v>
      </c>
      <c r="P55" s="14">
        <f t="shared" si="5"/>
        <v>585</v>
      </c>
      <c r="Q55" s="14">
        <v>75</v>
      </c>
      <c r="R55" s="16" t="str">
        <f t="shared" si="6"/>
        <v>28:20</v>
      </c>
      <c r="S55" s="17">
        <f t="shared" si="7"/>
        <v>1700</v>
      </c>
      <c r="T55" s="17">
        <v>53</v>
      </c>
      <c r="U55" t="str">
        <f t="shared" si="9"/>
        <v>ВИТАЛИЙ ХРАМОВ</v>
      </c>
      <c r="V55" s="29">
        <f t="shared" si="14"/>
        <v>3.2638888888888891E-3</v>
      </c>
      <c r="W55" s="29">
        <f t="shared" si="10"/>
        <v>9.6412037037037039E-3</v>
      </c>
      <c r="X55" s="29">
        <f t="shared" si="11"/>
        <v>6.7708333333333336E-3</v>
      </c>
      <c r="Y55" s="29">
        <f t="shared" si="12"/>
        <v>3.2638888888888891E-3</v>
      </c>
      <c r="Z55" s="29">
        <f t="shared" ref="Z55:AA55" si="66">SUM(Y55,W55)</f>
        <v>1.2905092592592593E-2</v>
      </c>
      <c r="AA55" s="29">
        <f t="shared" si="66"/>
        <v>1.9675925925925927E-2</v>
      </c>
      <c r="AB55" s="29">
        <f t="shared" si="46"/>
        <v>0</v>
      </c>
      <c r="AC55" s="29">
        <f>Table3[[#Totals],[После плавания]]-Table3[[#This Row],[После плавания]]</f>
        <v>3.9583333333333337E-3</v>
      </c>
      <c r="AD55" s="29">
        <f>Table3[[#Totals],[После вела]]-Table3[[#This Row],[После вела]]</f>
        <v>5.6944444444444464E-3</v>
      </c>
      <c r="AE55" s="29">
        <f>Table3[[#Totals],[После бега]]-Table3[[#This Row],[После бега]]</f>
        <v>8.4606481481481477E-3</v>
      </c>
      <c r="AF55" s="43" t="s">
        <v>154</v>
      </c>
    </row>
    <row r="56" spans="1:32" ht="13" x14ac:dyDescent="0.15">
      <c r="A56" s="9">
        <v>36</v>
      </c>
      <c r="B56" s="10" t="s">
        <v>48</v>
      </c>
      <c r="C56" s="11">
        <v>5</v>
      </c>
      <c r="D56" s="12">
        <v>56</v>
      </c>
      <c r="E56" s="13" t="str">
        <f t="shared" si="0"/>
        <v>1:58</v>
      </c>
      <c r="F56" s="13">
        <f t="shared" si="1"/>
        <v>356</v>
      </c>
      <c r="G56" s="14">
        <v>69</v>
      </c>
      <c r="H56" s="11">
        <v>13</v>
      </c>
      <c r="I56" s="12">
        <v>52</v>
      </c>
      <c r="J56" s="15">
        <f t="shared" si="2"/>
        <v>34.619999999999997</v>
      </c>
      <c r="K56" s="14">
        <f t="shared" si="3"/>
        <v>832</v>
      </c>
      <c r="L56" s="14">
        <v>56</v>
      </c>
      <c r="M56" s="11">
        <v>8</v>
      </c>
      <c r="N56" s="12">
        <v>35</v>
      </c>
      <c r="O56" s="15" t="str">
        <f t="shared" si="4"/>
        <v>4:17</v>
      </c>
      <c r="P56" s="14">
        <f t="shared" si="5"/>
        <v>515</v>
      </c>
      <c r="Q56" s="14">
        <v>36</v>
      </c>
      <c r="R56" s="16" t="str">
        <f t="shared" si="6"/>
        <v>28:23</v>
      </c>
      <c r="S56" s="17">
        <f t="shared" si="7"/>
        <v>1703</v>
      </c>
      <c r="T56" s="17">
        <v>54</v>
      </c>
      <c r="U56" t="str">
        <f t="shared" si="9"/>
        <v>ДМИТРИЙ ДЕВЯТНИКОВ</v>
      </c>
      <c r="V56" s="29">
        <f t="shared" si="14"/>
        <v>4.1203703703703706E-3</v>
      </c>
      <c r="W56" s="29">
        <f t="shared" si="10"/>
        <v>9.6296296296296303E-3</v>
      </c>
      <c r="X56" s="29">
        <f t="shared" si="11"/>
        <v>5.9606481481481489E-3</v>
      </c>
      <c r="Y56" s="29">
        <f t="shared" si="12"/>
        <v>4.1203703703703706E-3</v>
      </c>
      <c r="Z56" s="29">
        <f t="shared" ref="Z56:AA56" si="67">SUM(Y56,W56)</f>
        <v>1.3750000000000002E-2</v>
      </c>
      <c r="AA56" s="29">
        <f t="shared" si="67"/>
        <v>1.9710648148148151E-2</v>
      </c>
      <c r="AB56" s="29">
        <f t="shared" si="46"/>
        <v>0</v>
      </c>
      <c r="AC56" s="29">
        <f>Table3[[#Totals],[После плавания]]-Table3[[#This Row],[После плавания]]</f>
        <v>3.1018518518518522E-3</v>
      </c>
      <c r="AD56" s="29">
        <f>Table3[[#Totals],[После вела]]-Table3[[#This Row],[После вела]]</f>
        <v>4.8495370370370376E-3</v>
      </c>
      <c r="AE56" s="29">
        <f>Table3[[#Totals],[После бега]]-Table3[[#This Row],[После бега]]</f>
        <v>8.4259259259259235E-3</v>
      </c>
      <c r="AF56" s="43" t="s">
        <v>154</v>
      </c>
    </row>
    <row r="57" spans="1:32" ht="13" x14ac:dyDescent="0.15">
      <c r="A57" s="9">
        <v>69</v>
      </c>
      <c r="B57" s="10" t="s">
        <v>77</v>
      </c>
      <c r="C57" s="11">
        <v>5</v>
      </c>
      <c r="D57" s="12">
        <v>25</v>
      </c>
      <c r="E57" s="13" t="str">
        <f t="shared" si="0"/>
        <v>1:48</v>
      </c>
      <c r="F57" s="13">
        <f t="shared" si="1"/>
        <v>325</v>
      </c>
      <c r="G57" s="14">
        <v>53</v>
      </c>
      <c r="H57" s="11">
        <v>14</v>
      </c>
      <c r="I57" s="12">
        <v>6</v>
      </c>
      <c r="J57" s="15">
        <f t="shared" si="2"/>
        <v>34.04</v>
      </c>
      <c r="K57" s="14">
        <f t="shared" si="3"/>
        <v>846</v>
      </c>
      <c r="L57" s="14">
        <v>65</v>
      </c>
      <c r="M57" s="11">
        <v>8</v>
      </c>
      <c r="N57" s="12">
        <v>52</v>
      </c>
      <c r="O57" s="15" t="str">
        <f t="shared" si="4"/>
        <v>4:26</v>
      </c>
      <c r="P57" s="14">
        <f t="shared" si="5"/>
        <v>532</v>
      </c>
      <c r="Q57" s="14">
        <v>47</v>
      </c>
      <c r="R57" s="16" t="str">
        <f t="shared" si="6"/>
        <v>28:23</v>
      </c>
      <c r="S57" s="17">
        <f t="shared" si="7"/>
        <v>1703</v>
      </c>
      <c r="T57" s="17">
        <v>55</v>
      </c>
      <c r="U57" t="str">
        <f t="shared" si="9"/>
        <v>ЮРИЙ ШЕЛЕСТ</v>
      </c>
      <c r="V57" s="29">
        <f t="shared" si="14"/>
        <v>3.7615740740740739E-3</v>
      </c>
      <c r="W57" s="29">
        <f t="shared" si="10"/>
        <v>9.7916666666666655E-3</v>
      </c>
      <c r="X57" s="29">
        <f t="shared" si="11"/>
        <v>6.1574074074074074E-3</v>
      </c>
      <c r="Y57" s="29">
        <f t="shared" si="12"/>
        <v>3.7615740740740739E-3</v>
      </c>
      <c r="Z57" s="29">
        <f t="shared" ref="Z57:AA57" si="68">SUM(Y57,W57)</f>
        <v>1.3553240740740739E-2</v>
      </c>
      <c r="AA57" s="29">
        <f t="shared" si="68"/>
        <v>1.9710648148148147E-2</v>
      </c>
      <c r="AB57" s="29">
        <f t="shared" si="46"/>
        <v>0</v>
      </c>
      <c r="AC57" s="29">
        <f>Table3[[#Totals],[После плавания]]-Table3[[#This Row],[После плавания]]</f>
        <v>3.4606481481481489E-3</v>
      </c>
      <c r="AD57" s="29">
        <f>Table3[[#Totals],[После вела]]-Table3[[#This Row],[После вела]]</f>
        <v>5.0462962962963005E-3</v>
      </c>
      <c r="AE57" s="29">
        <f>Table3[[#Totals],[После бега]]-Table3[[#This Row],[После бега]]</f>
        <v>8.425925925925927E-3</v>
      </c>
      <c r="AF57" s="43" t="s">
        <v>154</v>
      </c>
    </row>
    <row r="58" spans="1:32" ht="13" x14ac:dyDescent="0.15">
      <c r="A58" s="9">
        <v>40</v>
      </c>
      <c r="B58" s="10" t="s">
        <v>52</v>
      </c>
      <c r="C58" s="11">
        <v>6</v>
      </c>
      <c r="D58" s="12">
        <v>29</v>
      </c>
      <c r="E58" s="13" t="str">
        <f t="shared" si="0"/>
        <v>2:09</v>
      </c>
      <c r="F58" s="13">
        <f t="shared" si="1"/>
        <v>389</v>
      </c>
      <c r="G58" s="14">
        <v>82</v>
      </c>
      <c r="H58" s="11">
        <v>14</v>
      </c>
      <c r="I58" s="12">
        <v>11</v>
      </c>
      <c r="J58" s="15">
        <f t="shared" si="2"/>
        <v>33.840000000000003</v>
      </c>
      <c r="K58" s="14">
        <f t="shared" si="3"/>
        <v>851</v>
      </c>
      <c r="L58" s="14">
        <v>67</v>
      </c>
      <c r="M58" s="11">
        <v>7</v>
      </c>
      <c r="N58" s="12">
        <v>48</v>
      </c>
      <c r="O58" s="15" t="str">
        <f t="shared" si="4"/>
        <v>3:54</v>
      </c>
      <c r="P58" s="14">
        <f t="shared" si="5"/>
        <v>468</v>
      </c>
      <c r="Q58" s="14">
        <v>12</v>
      </c>
      <c r="R58" s="16" t="str">
        <f t="shared" si="6"/>
        <v>28:28</v>
      </c>
      <c r="S58" s="17">
        <f t="shared" si="7"/>
        <v>1708</v>
      </c>
      <c r="T58" s="17">
        <v>56</v>
      </c>
      <c r="U58" t="str">
        <f t="shared" si="9"/>
        <v>АЛЕКСЕЙ КОСТЮК</v>
      </c>
      <c r="V58" s="29">
        <f t="shared" si="14"/>
        <v>4.5023148148148149E-3</v>
      </c>
      <c r="W58" s="29">
        <f t="shared" si="10"/>
        <v>9.8495370370370369E-3</v>
      </c>
      <c r="X58" s="29">
        <f t="shared" si="11"/>
        <v>5.4166666666666669E-3</v>
      </c>
      <c r="Y58" s="29">
        <f t="shared" si="12"/>
        <v>4.5023148148148149E-3</v>
      </c>
      <c r="Z58" s="29">
        <f t="shared" ref="Z58:AA58" si="69">SUM(Y58,W58)</f>
        <v>1.4351851851851852E-2</v>
      </c>
      <c r="AA58" s="29">
        <f t="shared" si="69"/>
        <v>1.9768518518518519E-2</v>
      </c>
      <c r="AB58" s="29">
        <f t="shared" si="46"/>
        <v>0</v>
      </c>
      <c r="AC58" s="29">
        <f>Table3[[#Totals],[После плавания]]-Table3[[#This Row],[После плавания]]</f>
        <v>2.7199074074074079E-3</v>
      </c>
      <c r="AD58" s="29">
        <f>Table3[[#Totals],[После вела]]-Table3[[#This Row],[После вела]]</f>
        <v>4.2476851851851877E-3</v>
      </c>
      <c r="AE58" s="29">
        <f>Table3[[#Totals],[После бега]]-Table3[[#This Row],[После бега]]</f>
        <v>8.3680555555555557E-3</v>
      </c>
      <c r="AF58" s="43" t="s">
        <v>154</v>
      </c>
    </row>
    <row r="59" spans="1:32" ht="13" x14ac:dyDescent="0.15">
      <c r="A59" s="9">
        <v>64</v>
      </c>
      <c r="B59" s="10" t="s">
        <v>72</v>
      </c>
      <c r="C59" s="11">
        <v>6</v>
      </c>
      <c r="D59" s="12">
        <v>21</v>
      </c>
      <c r="E59" s="13" t="str">
        <f t="shared" si="0"/>
        <v>2:07</v>
      </c>
      <c r="F59" s="13">
        <f t="shared" si="1"/>
        <v>381</v>
      </c>
      <c r="G59" s="14">
        <v>78</v>
      </c>
      <c r="H59" s="11">
        <v>13</v>
      </c>
      <c r="I59" s="12">
        <v>44</v>
      </c>
      <c r="J59" s="15">
        <f t="shared" si="2"/>
        <v>34.950000000000003</v>
      </c>
      <c r="K59" s="14">
        <f t="shared" si="3"/>
        <v>824</v>
      </c>
      <c r="L59" s="14">
        <v>50</v>
      </c>
      <c r="M59" s="11">
        <v>8</v>
      </c>
      <c r="N59" s="12">
        <v>33</v>
      </c>
      <c r="O59" s="15" t="str">
        <f t="shared" si="4"/>
        <v>4:16</v>
      </c>
      <c r="P59" s="14">
        <f t="shared" si="5"/>
        <v>513</v>
      </c>
      <c r="Q59" s="14">
        <v>33</v>
      </c>
      <c r="R59" s="16" t="str">
        <f t="shared" si="6"/>
        <v>28:38</v>
      </c>
      <c r="S59" s="17">
        <f t="shared" si="7"/>
        <v>1718</v>
      </c>
      <c r="T59" s="17">
        <v>57</v>
      </c>
      <c r="U59" t="str">
        <f t="shared" si="9"/>
        <v>АЛЕКСАНДР ДАРМЕЛЬ</v>
      </c>
      <c r="V59" s="29">
        <f t="shared" si="14"/>
        <v>4.409722222222222E-3</v>
      </c>
      <c r="W59" s="29">
        <f t="shared" si="10"/>
        <v>9.5370370370370366E-3</v>
      </c>
      <c r="X59" s="29">
        <f t="shared" si="11"/>
        <v>5.9375000000000009E-3</v>
      </c>
      <c r="Y59" s="29">
        <f t="shared" si="12"/>
        <v>4.409722222222222E-3</v>
      </c>
      <c r="Z59" s="29">
        <f t="shared" ref="Z59:AA59" si="70">SUM(Y59,W59)</f>
        <v>1.3946759259259259E-2</v>
      </c>
      <c r="AA59" s="29">
        <f t="shared" si="70"/>
        <v>1.9884259259259261E-2</v>
      </c>
      <c r="AB59" s="29">
        <f t="shared" si="46"/>
        <v>0</v>
      </c>
      <c r="AC59" s="29">
        <f>Table3[[#Totals],[После плавания]]-Table3[[#This Row],[После плавания]]</f>
        <v>2.8125000000000008E-3</v>
      </c>
      <c r="AD59" s="29">
        <f>Table3[[#Totals],[После вела]]-Table3[[#This Row],[После вела]]</f>
        <v>4.65277777777778E-3</v>
      </c>
      <c r="AE59" s="29">
        <f>Table3[[#Totals],[После бега]]-Table3[[#This Row],[После бега]]</f>
        <v>8.252314814814813E-3</v>
      </c>
      <c r="AF59" s="43" t="s">
        <v>154</v>
      </c>
    </row>
    <row r="60" spans="1:32" ht="13" x14ac:dyDescent="0.15">
      <c r="A60" s="9">
        <v>116</v>
      </c>
      <c r="B60" s="10" t="s">
        <v>97</v>
      </c>
      <c r="C60" s="11">
        <v>4</v>
      </c>
      <c r="D60" s="12">
        <v>32</v>
      </c>
      <c r="E60" s="13" t="str">
        <f t="shared" si="0"/>
        <v>1:30</v>
      </c>
      <c r="F60" s="13">
        <f t="shared" si="1"/>
        <v>272</v>
      </c>
      <c r="G60" s="14">
        <v>16</v>
      </c>
      <c r="H60" s="11">
        <v>14</v>
      </c>
      <c r="I60" s="12">
        <v>25</v>
      </c>
      <c r="J60" s="15">
        <f t="shared" si="2"/>
        <v>33.29</v>
      </c>
      <c r="K60" s="14">
        <f t="shared" si="3"/>
        <v>865</v>
      </c>
      <c r="L60" s="14">
        <v>74</v>
      </c>
      <c r="M60" s="11">
        <v>9</v>
      </c>
      <c r="N60" s="12">
        <v>44</v>
      </c>
      <c r="O60" s="15" t="str">
        <f t="shared" si="4"/>
        <v>4:52</v>
      </c>
      <c r="P60" s="14">
        <f t="shared" si="5"/>
        <v>584</v>
      </c>
      <c r="Q60" s="14">
        <v>72</v>
      </c>
      <c r="R60" s="16" t="str">
        <f t="shared" si="6"/>
        <v>28:41</v>
      </c>
      <c r="S60" s="17">
        <f t="shared" si="7"/>
        <v>1721</v>
      </c>
      <c r="T60" s="17">
        <v>58</v>
      </c>
      <c r="U60" t="str">
        <f t="shared" si="9"/>
        <v>ДМИТРИЙ БЕЛОНОГИЙ</v>
      </c>
      <c r="V60" s="29">
        <f t="shared" si="14"/>
        <v>3.1481481481481482E-3</v>
      </c>
      <c r="W60" s="29">
        <f t="shared" si="10"/>
        <v>1.0011574074074074E-2</v>
      </c>
      <c r="X60" s="29">
        <f t="shared" si="11"/>
        <v>6.7592592592592591E-3</v>
      </c>
      <c r="Y60" s="29">
        <f t="shared" si="12"/>
        <v>3.1481481481481482E-3</v>
      </c>
      <c r="Z60" s="29">
        <f t="shared" ref="Z60:AA60" si="71">SUM(Y60,W60)</f>
        <v>1.3159722222222222E-2</v>
      </c>
      <c r="AA60" s="29">
        <f t="shared" si="71"/>
        <v>1.9918981481481482E-2</v>
      </c>
      <c r="AB60" s="29">
        <f t="shared" si="46"/>
        <v>0</v>
      </c>
      <c r="AC60" s="29">
        <f>Table3[[#Totals],[После плавания]]-Table3[[#This Row],[После плавания]]</f>
        <v>4.0740740740740746E-3</v>
      </c>
      <c r="AD60" s="29">
        <f>Table3[[#Totals],[После вела]]-Table3[[#This Row],[После вела]]</f>
        <v>5.4398148148148175E-3</v>
      </c>
      <c r="AE60" s="29">
        <f>Table3[[#Totals],[После бега]]-Table3[[#This Row],[После бега]]</f>
        <v>8.2175925925925923E-3</v>
      </c>
      <c r="AF60" s="43" t="s">
        <v>154</v>
      </c>
    </row>
    <row r="61" spans="1:32" ht="13" x14ac:dyDescent="0.15">
      <c r="A61" s="9">
        <v>15</v>
      </c>
      <c r="B61" s="10" t="s">
        <v>31</v>
      </c>
      <c r="C61" s="11">
        <v>6</v>
      </c>
      <c r="D61" s="12">
        <v>48</v>
      </c>
      <c r="E61" s="13" t="str">
        <f t="shared" si="0"/>
        <v>2:16</v>
      </c>
      <c r="F61" s="13">
        <f t="shared" si="1"/>
        <v>408</v>
      </c>
      <c r="G61" s="14">
        <v>91</v>
      </c>
      <c r="H61" s="11">
        <v>14</v>
      </c>
      <c r="I61" s="12">
        <v>12</v>
      </c>
      <c r="J61" s="15">
        <f t="shared" si="2"/>
        <v>33.799999999999997</v>
      </c>
      <c r="K61" s="14">
        <f t="shared" si="3"/>
        <v>852</v>
      </c>
      <c r="L61" s="14">
        <v>68</v>
      </c>
      <c r="M61" s="11">
        <v>7</v>
      </c>
      <c r="N61" s="12">
        <v>42</v>
      </c>
      <c r="O61" s="15" t="str">
        <f t="shared" si="4"/>
        <v>3:51</v>
      </c>
      <c r="P61" s="14">
        <f t="shared" si="5"/>
        <v>462</v>
      </c>
      <c r="Q61" s="14">
        <v>7</v>
      </c>
      <c r="R61" s="16" t="str">
        <f t="shared" si="6"/>
        <v>28:42</v>
      </c>
      <c r="S61" s="17">
        <f t="shared" si="7"/>
        <v>1722</v>
      </c>
      <c r="T61" s="17">
        <v>59</v>
      </c>
      <c r="U61" t="str">
        <f t="shared" si="9"/>
        <v>АНДРЕЙ БЕЛЯВСКИЙ</v>
      </c>
      <c r="V61" s="29">
        <f t="shared" si="14"/>
        <v>4.7222222222222223E-3</v>
      </c>
      <c r="W61" s="29">
        <f t="shared" si="10"/>
        <v>9.8611111111111104E-3</v>
      </c>
      <c r="X61" s="29">
        <f t="shared" si="11"/>
        <v>5.347222222222222E-3</v>
      </c>
      <c r="Y61" s="29">
        <f t="shared" si="12"/>
        <v>4.7222222222222223E-3</v>
      </c>
      <c r="Z61" s="29">
        <f t="shared" ref="Z61:AA61" si="72">SUM(Y61,W61)</f>
        <v>1.4583333333333334E-2</v>
      </c>
      <c r="AA61" s="29">
        <f t="shared" si="72"/>
        <v>1.9930555555555556E-2</v>
      </c>
      <c r="AB61" s="29">
        <f t="shared" si="46"/>
        <v>0</v>
      </c>
      <c r="AC61" s="29">
        <f>Table3[[#Totals],[После плавания]]-Table3[[#This Row],[После плавания]]</f>
        <v>2.5000000000000005E-3</v>
      </c>
      <c r="AD61" s="29">
        <f>Table3[[#Totals],[После вела]]-Table3[[#This Row],[После вела]]</f>
        <v>4.0162037037037059E-3</v>
      </c>
      <c r="AE61" s="29">
        <f>Table3[[#Totals],[После бега]]-Table3[[#This Row],[После бега]]</f>
        <v>8.2060185185185187E-3</v>
      </c>
      <c r="AF61" s="43" t="s">
        <v>154</v>
      </c>
    </row>
    <row r="62" spans="1:32" ht="13" x14ac:dyDescent="0.15">
      <c r="A62" s="9">
        <v>112</v>
      </c>
      <c r="B62" s="10" t="s">
        <v>93</v>
      </c>
      <c r="C62" s="11">
        <v>6</v>
      </c>
      <c r="D62" s="12">
        <v>42</v>
      </c>
      <c r="E62" s="13" t="str">
        <f t="shared" si="0"/>
        <v>2:14</v>
      </c>
      <c r="F62" s="13">
        <f t="shared" si="1"/>
        <v>402</v>
      </c>
      <c r="G62" s="14">
        <v>90</v>
      </c>
      <c r="H62" s="11">
        <v>13</v>
      </c>
      <c r="I62" s="12">
        <v>31</v>
      </c>
      <c r="J62" s="15">
        <f t="shared" si="2"/>
        <v>35.51</v>
      </c>
      <c r="K62" s="14">
        <f t="shared" si="3"/>
        <v>811</v>
      </c>
      <c r="L62" s="14">
        <v>42</v>
      </c>
      <c r="M62" s="11">
        <v>8</v>
      </c>
      <c r="N62" s="12">
        <v>30</v>
      </c>
      <c r="O62" s="15" t="str">
        <f t="shared" si="4"/>
        <v>4:15</v>
      </c>
      <c r="P62" s="14">
        <f t="shared" si="5"/>
        <v>510</v>
      </c>
      <c r="Q62" s="14">
        <v>28</v>
      </c>
      <c r="R62" s="16" t="str">
        <f t="shared" si="6"/>
        <v>28:43</v>
      </c>
      <c r="S62" s="17">
        <f t="shared" si="7"/>
        <v>1723</v>
      </c>
      <c r="T62" s="17">
        <v>60</v>
      </c>
      <c r="U62" t="str">
        <f t="shared" si="9"/>
        <v>МАКСИМ ШПАКОВИЧ</v>
      </c>
      <c r="V62" s="29">
        <f t="shared" si="14"/>
        <v>4.6527777777777774E-3</v>
      </c>
      <c r="W62" s="29">
        <f t="shared" si="10"/>
        <v>9.386574074074075E-3</v>
      </c>
      <c r="X62" s="29">
        <f t="shared" si="11"/>
        <v>5.9027777777777776E-3</v>
      </c>
      <c r="Y62" s="29">
        <f t="shared" si="12"/>
        <v>4.6527777777777774E-3</v>
      </c>
      <c r="Z62" s="29">
        <f t="shared" ref="Z62:AA62" si="73">SUM(Y62,W62)</f>
        <v>1.4039351851851851E-2</v>
      </c>
      <c r="AA62" s="29">
        <f t="shared" si="73"/>
        <v>1.9942129629629629E-2</v>
      </c>
      <c r="AB62" s="29">
        <f t="shared" si="46"/>
        <v>0</v>
      </c>
      <c r="AC62" s="29">
        <f>Table3[[#Totals],[После плавания]]-Table3[[#This Row],[После плавания]]</f>
        <v>2.5694444444444454E-3</v>
      </c>
      <c r="AD62" s="29">
        <f>Table3[[#Totals],[После вела]]-Table3[[#This Row],[После вела]]</f>
        <v>4.560185185185188E-3</v>
      </c>
      <c r="AE62" s="29">
        <f>Table3[[#Totals],[После бега]]-Table3[[#This Row],[После бега]]</f>
        <v>8.1944444444444452E-3</v>
      </c>
      <c r="AF62" s="43" t="s">
        <v>154</v>
      </c>
    </row>
    <row r="63" spans="1:32" ht="13" x14ac:dyDescent="0.15">
      <c r="A63" s="9">
        <v>41</v>
      </c>
      <c r="B63" s="10" t="s">
        <v>53</v>
      </c>
      <c r="C63" s="11">
        <v>5</v>
      </c>
      <c r="D63" s="12">
        <v>49</v>
      </c>
      <c r="E63" s="13" t="str">
        <f t="shared" si="0"/>
        <v>1:56</v>
      </c>
      <c r="F63" s="13">
        <f t="shared" si="1"/>
        <v>349</v>
      </c>
      <c r="G63" s="14">
        <v>65</v>
      </c>
      <c r="H63" s="11">
        <v>13</v>
      </c>
      <c r="I63" s="12">
        <v>30</v>
      </c>
      <c r="J63" s="15">
        <f t="shared" si="2"/>
        <v>35.56</v>
      </c>
      <c r="K63" s="14">
        <f t="shared" si="3"/>
        <v>810</v>
      </c>
      <c r="L63" s="14">
        <v>40</v>
      </c>
      <c r="M63" s="11">
        <v>9</v>
      </c>
      <c r="N63" s="12">
        <v>24</v>
      </c>
      <c r="O63" s="15" t="str">
        <f t="shared" si="4"/>
        <v>4:42</v>
      </c>
      <c r="P63" s="14">
        <f t="shared" si="5"/>
        <v>564</v>
      </c>
      <c r="Q63" s="14">
        <v>59</v>
      </c>
      <c r="R63" s="16" t="str">
        <f t="shared" si="6"/>
        <v>28:43</v>
      </c>
      <c r="S63" s="17">
        <f t="shared" si="7"/>
        <v>1723</v>
      </c>
      <c r="T63" s="17">
        <v>61</v>
      </c>
      <c r="U63" t="str">
        <f t="shared" si="9"/>
        <v>ОЛЕГ ЗЫГМАНТОВИЧ</v>
      </c>
      <c r="V63" s="29">
        <f t="shared" si="14"/>
        <v>4.0393518518518521E-3</v>
      </c>
      <c r="W63" s="29">
        <f t="shared" si="10"/>
        <v>9.3749999999999997E-3</v>
      </c>
      <c r="X63" s="29">
        <f t="shared" si="11"/>
        <v>6.5277777777777782E-3</v>
      </c>
      <c r="Y63" s="29">
        <f t="shared" si="12"/>
        <v>4.0393518518518521E-3</v>
      </c>
      <c r="Z63" s="29">
        <f t="shared" ref="Z63:AA63" si="74">SUM(Y63,W63)</f>
        <v>1.3414351851851851E-2</v>
      </c>
      <c r="AA63" s="29">
        <f t="shared" si="74"/>
        <v>1.9942129629629629E-2</v>
      </c>
      <c r="AB63" s="29">
        <f t="shared" si="46"/>
        <v>0</v>
      </c>
      <c r="AC63" s="29">
        <f>Table3[[#Totals],[После плавания]]-Table3[[#This Row],[После плавания]]</f>
        <v>3.1828703703703706E-3</v>
      </c>
      <c r="AD63" s="29">
        <f>Table3[[#Totals],[После вела]]-Table3[[#This Row],[После вела]]</f>
        <v>5.1851851851851885E-3</v>
      </c>
      <c r="AE63" s="29">
        <f>Table3[[#Totals],[После бега]]-Table3[[#This Row],[После бега]]</f>
        <v>8.1944444444444452E-3</v>
      </c>
      <c r="AF63" s="43" t="s">
        <v>154</v>
      </c>
    </row>
    <row r="64" spans="1:32" ht="13" x14ac:dyDescent="0.15">
      <c r="A64" s="9">
        <v>113</v>
      </c>
      <c r="B64" s="10" t="s">
        <v>94</v>
      </c>
      <c r="C64" s="11">
        <v>4</v>
      </c>
      <c r="D64" s="12">
        <v>53</v>
      </c>
      <c r="E64" s="13" t="str">
        <f t="shared" si="0"/>
        <v>1:37</v>
      </c>
      <c r="F64" s="13">
        <f t="shared" si="1"/>
        <v>293</v>
      </c>
      <c r="G64" s="14">
        <v>29</v>
      </c>
      <c r="H64" s="11">
        <v>15</v>
      </c>
      <c r="I64" s="12">
        <v>16</v>
      </c>
      <c r="J64" s="15">
        <f t="shared" si="2"/>
        <v>31.44</v>
      </c>
      <c r="K64" s="14">
        <f t="shared" si="3"/>
        <v>916</v>
      </c>
      <c r="L64" s="14">
        <v>86</v>
      </c>
      <c r="M64" s="11">
        <v>8</v>
      </c>
      <c r="N64" s="12">
        <v>42</v>
      </c>
      <c r="O64" s="15" t="str">
        <f t="shared" si="4"/>
        <v>4:21</v>
      </c>
      <c r="P64" s="14">
        <f t="shared" si="5"/>
        <v>522</v>
      </c>
      <c r="Q64" s="14">
        <v>40</v>
      </c>
      <c r="R64" s="16" t="str">
        <f t="shared" si="6"/>
        <v>28:51</v>
      </c>
      <c r="S64" s="17">
        <f t="shared" si="7"/>
        <v>1731</v>
      </c>
      <c r="T64" s="17">
        <v>62</v>
      </c>
      <c r="U64" t="str">
        <f t="shared" si="9"/>
        <v>ИЛЬЯ ГРИЦКЕВИЧ</v>
      </c>
      <c r="V64" s="29">
        <f t="shared" si="14"/>
        <v>3.391203703703704E-3</v>
      </c>
      <c r="W64" s="29">
        <f t="shared" si="10"/>
        <v>1.0601851851851854E-2</v>
      </c>
      <c r="X64" s="29">
        <f t="shared" si="11"/>
        <v>6.0416666666666665E-3</v>
      </c>
      <c r="Y64" s="29">
        <f t="shared" si="12"/>
        <v>3.391203703703704E-3</v>
      </c>
      <c r="Z64" s="29">
        <f t="shared" ref="Z64:AA64" si="75">SUM(Y64,W64)</f>
        <v>1.3993055555555557E-2</v>
      </c>
      <c r="AA64" s="29">
        <f t="shared" si="75"/>
        <v>2.0034722222222225E-2</v>
      </c>
      <c r="AB64" s="29">
        <f t="shared" si="46"/>
        <v>0</v>
      </c>
      <c r="AC64" s="29">
        <f>Table3[[#Totals],[После плавания]]-Table3[[#This Row],[После плавания]]</f>
        <v>3.8310185185185188E-3</v>
      </c>
      <c r="AD64" s="29">
        <f>Table3[[#Totals],[После вела]]-Table3[[#This Row],[После вела]]</f>
        <v>4.6064814814814822E-3</v>
      </c>
      <c r="AE64" s="29">
        <f>Table3[[#Totals],[После бега]]-Table3[[#This Row],[После бега]]</f>
        <v>8.1018518518518497E-3</v>
      </c>
      <c r="AF64" s="43" t="s">
        <v>154</v>
      </c>
    </row>
    <row r="65" spans="1:32" ht="13" x14ac:dyDescent="0.15">
      <c r="A65" s="9">
        <v>46</v>
      </c>
      <c r="B65" s="10" t="s">
        <v>57</v>
      </c>
      <c r="C65" s="11">
        <v>4</v>
      </c>
      <c r="D65" s="12">
        <v>24</v>
      </c>
      <c r="E65" s="13" t="str">
        <f t="shared" si="0"/>
        <v>1:28</v>
      </c>
      <c r="F65" s="13">
        <f t="shared" si="1"/>
        <v>264</v>
      </c>
      <c r="G65" s="14">
        <v>13</v>
      </c>
      <c r="H65" s="11">
        <v>14</v>
      </c>
      <c r="I65" s="12">
        <v>59</v>
      </c>
      <c r="J65" s="15">
        <f t="shared" si="2"/>
        <v>32.04</v>
      </c>
      <c r="K65" s="14">
        <f t="shared" si="3"/>
        <v>899</v>
      </c>
      <c r="L65" s="14">
        <v>82</v>
      </c>
      <c r="M65" s="11">
        <v>9</v>
      </c>
      <c r="N65" s="12">
        <v>32</v>
      </c>
      <c r="O65" s="15" t="str">
        <f t="shared" si="4"/>
        <v>4:46</v>
      </c>
      <c r="P65" s="14">
        <f t="shared" si="5"/>
        <v>572</v>
      </c>
      <c r="Q65" s="14">
        <v>66</v>
      </c>
      <c r="R65" s="16" t="str">
        <f t="shared" si="6"/>
        <v>28:55</v>
      </c>
      <c r="S65" s="17">
        <f t="shared" si="7"/>
        <v>1735</v>
      </c>
      <c r="T65" s="17">
        <v>63</v>
      </c>
      <c r="U65" t="str">
        <f t="shared" si="9"/>
        <v>ДМИТРИЙ ВОЛКОВ</v>
      </c>
      <c r="V65" s="29">
        <f t="shared" si="14"/>
        <v>3.0555555555555557E-3</v>
      </c>
      <c r="W65" s="29">
        <f t="shared" si="10"/>
        <v>1.0405092592592593E-2</v>
      </c>
      <c r="X65" s="29">
        <f t="shared" si="11"/>
        <v>6.6203703703703702E-3</v>
      </c>
      <c r="Y65" s="29">
        <f t="shared" si="12"/>
        <v>3.0555555555555557E-3</v>
      </c>
      <c r="Z65" s="29">
        <f t="shared" ref="Z65:AA65" si="76">SUM(Y65,W65)</f>
        <v>1.3460648148148149E-2</v>
      </c>
      <c r="AA65" s="29">
        <f t="shared" si="76"/>
        <v>2.0081018518518519E-2</v>
      </c>
      <c r="AB65" s="29">
        <f t="shared" si="46"/>
        <v>0</v>
      </c>
      <c r="AC65" s="29">
        <f>Table3[[#Totals],[После плавания]]-Table3[[#This Row],[После плавания]]</f>
        <v>4.1666666666666675E-3</v>
      </c>
      <c r="AD65" s="29">
        <f>Table3[[#Totals],[После вела]]-Table3[[#This Row],[После вела]]</f>
        <v>5.1388888888888908E-3</v>
      </c>
      <c r="AE65" s="29">
        <f>Table3[[#Totals],[После бега]]-Table3[[#This Row],[После бега]]</f>
        <v>8.0555555555555554E-3</v>
      </c>
      <c r="AF65" s="43" t="s">
        <v>154</v>
      </c>
    </row>
    <row r="66" spans="1:32" ht="13" x14ac:dyDescent="0.15">
      <c r="A66" s="9">
        <v>75</v>
      </c>
      <c r="B66" s="10" t="s">
        <v>83</v>
      </c>
      <c r="C66" s="11">
        <v>6</v>
      </c>
      <c r="D66" s="12">
        <v>19</v>
      </c>
      <c r="E66" s="13" t="str">
        <f t="shared" si="0"/>
        <v>2:06</v>
      </c>
      <c r="F66" s="13">
        <f t="shared" si="1"/>
        <v>379</v>
      </c>
      <c r="G66" s="14">
        <v>77</v>
      </c>
      <c r="H66" s="11">
        <v>13</v>
      </c>
      <c r="I66" s="12">
        <v>33</v>
      </c>
      <c r="J66" s="15">
        <f t="shared" si="2"/>
        <v>35.42</v>
      </c>
      <c r="K66" s="14">
        <f t="shared" si="3"/>
        <v>813</v>
      </c>
      <c r="L66" s="14">
        <v>45</v>
      </c>
      <c r="M66" s="11">
        <v>9</v>
      </c>
      <c r="N66" s="12">
        <v>4</v>
      </c>
      <c r="O66" s="15" t="str">
        <f t="shared" si="4"/>
        <v>4:32</v>
      </c>
      <c r="P66" s="14">
        <f t="shared" si="5"/>
        <v>544</v>
      </c>
      <c r="Q66" s="14">
        <v>52</v>
      </c>
      <c r="R66" s="16" t="str">
        <f t="shared" si="6"/>
        <v>28:56</v>
      </c>
      <c r="S66" s="17">
        <f t="shared" si="7"/>
        <v>1736</v>
      </c>
      <c r="T66" s="17">
        <v>64</v>
      </c>
      <c r="U66" t="str">
        <f t="shared" si="9"/>
        <v>ANDREI KOZEL</v>
      </c>
      <c r="V66" s="29">
        <f t="shared" si="14"/>
        <v>4.386574074074074E-3</v>
      </c>
      <c r="W66" s="29">
        <f t="shared" si="10"/>
        <v>9.4097222222222238E-3</v>
      </c>
      <c r="X66" s="29">
        <f t="shared" si="11"/>
        <v>6.2962962962962964E-3</v>
      </c>
      <c r="Y66" s="29">
        <f t="shared" si="12"/>
        <v>4.386574074074074E-3</v>
      </c>
      <c r="Z66" s="29">
        <f t="shared" ref="Z66:AA66" si="77">SUM(Y66,W66)</f>
        <v>1.3796296296296298E-2</v>
      </c>
      <c r="AA66" s="29">
        <f t="shared" si="77"/>
        <v>2.0092592592592592E-2</v>
      </c>
      <c r="AB66" s="29">
        <f t="shared" si="46"/>
        <v>0</v>
      </c>
      <c r="AC66" s="29">
        <f>Table3[[#Totals],[После плавания]]-Table3[[#This Row],[После плавания]]</f>
        <v>2.8356481481481488E-3</v>
      </c>
      <c r="AD66" s="29">
        <f>Table3[[#Totals],[После вела]]-Table3[[#This Row],[После вела]]</f>
        <v>4.8032407407407416E-3</v>
      </c>
      <c r="AE66" s="29">
        <f>Table3[[#Totals],[После бега]]-Table3[[#This Row],[После бега]]</f>
        <v>8.0439814814814818E-3</v>
      </c>
      <c r="AF66" s="43" t="s">
        <v>154</v>
      </c>
    </row>
    <row r="67" spans="1:32" ht="13" x14ac:dyDescent="0.15">
      <c r="A67" s="9">
        <v>25</v>
      </c>
      <c r="B67" s="10" t="s">
        <v>38</v>
      </c>
      <c r="C67" s="11">
        <v>6</v>
      </c>
      <c r="D67" s="12">
        <v>10</v>
      </c>
      <c r="E67" s="13" t="str">
        <f t="shared" si="0"/>
        <v>2:03</v>
      </c>
      <c r="F67" s="13">
        <f t="shared" si="1"/>
        <v>370</v>
      </c>
      <c r="G67" s="14">
        <v>74</v>
      </c>
      <c r="H67" s="11">
        <v>12</v>
      </c>
      <c r="I67" s="12">
        <v>49</v>
      </c>
      <c r="J67" s="15">
        <f t="shared" si="2"/>
        <v>37.450000000000003</v>
      </c>
      <c r="K67" s="14">
        <f t="shared" si="3"/>
        <v>769</v>
      </c>
      <c r="L67" s="14">
        <v>20</v>
      </c>
      <c r="M67" s="11">
        <v>10</v>
      </c>
      <c r="N67" s="12">
        <v>0</v>
      </c>
      <c r="O67" s="15" t="str">
        <f t="shared" si="4"/>
        <v>5:00</v>
      </c>
      <c r="P67" s="14">
        <f t="shared" si="5"/>
        <v>600</v>
      </c>
      <c r="Q67" s="14">
        <v>80</v>
      </c>
      <c r="R67" s="16" t="str">
        <f t="shared" si="6"/>
        <v>28:59</v>
      </c>
      <c r="S67" s="17">
        <f t="shared" si="7"/>
        <v>1739</v>
      </c>
      <c r="T67" s="17">
        <v>65</v>
      </c>
      <c r="U67" t="str">
        <f t="shared" si="9"/>
        <v>ПАВЕЛ ИВЧЕНКО</v>
      </c>
      <c r="V67" s="29">
        <f t="shared" si="14"/>
        <v>4.2824074074074075E-3</v>
      </c>
      <c r="W67" s="29">
        <f t="shared" si="10"/>
        <v>8.9004629629629625E-3</v>
      </c>
      <c r="X67" s="29">
        <f t="shared" si="11"/>
        <v>6.9444444444444441E-3</v>
      </c>
      <c r="Y67" s="29">
        <f t="shared" si="12"/>
        <v>4.2824074074074075E-3</v>
      </c>
      <c r="Z67" s="29">
        <f t="shared" ref="Z67:AA67" si="78">SUM(Y67,W67)</f>
        <v>1.3182870370370369E-2</v>
      </c>
      <c r="AA67" s="29">
        <f t="shared" si="78"/>
        <v>2.0127314814814813E-2</v>
      </c>
      <c r="AB67" s="29">
        <f t="shared" ref="AB67:AB98" si="79">TIME(0,0,0)</f>
        <v>0</v>
      </c>
      <c r="AC67" s="29">
        <f>Table3[[#Totals],[После плавания]]-Table3[[#This Row],[После плавания]]</f>
        <v>2.9398148148148152E-3</v>
      </c>
      <c r="AD67" s="29">
        <f>Table3[[#Totals],[После вела]]-Table3[[#This Row],[После вела]]</f>
        <v>5.4166666666666703E-3</v>
      </c>
      <c r="AE67" s="29">
        <f>Table3[[#Totals],[После бега]]-Table3[[#This Row],[После бега]]</f>
        <v>8.0092592592592611E-3</v>
      </c>
      <c r="AF67" s="43" t="s">
        <v>154</v>
      </c>
    </row>
    <row r="68" spans="1:32" ht="13" x14ac:dyDescent="0.15">
      <c r="A68" s="9">
        <v>32</v>
      </c>
      <c r="B68" s="10" t="s">
        <v>44</v>
      </c>
      <c r="C68" s="11">
        <v>5</v>
      </c>
      <c r="D68" s="12">
        <v>21</v>
      </c>
      <c r="E68" s="13" t="str">
        <f t="shared" si="0"/>
        <v>1:47</v>
      </c>
      <c r="F68" s="13">
        <f t="shared" si="1"/>
        <v>321</v>
      </c>
      <c r="G68" s="14">
        <v>50</v>
      </c>
      <c r="H68" s="11">
        <v>14</v>
      </c>
      <c r="I68" s="12">
        <v>2</v>
      </c>
      <c r="J68" s="15">
        <f t="shared" si="2"/>
        <v>34.200000000000003</v>
      </c>
      <c r="K68" s="14">
        <f t="shared" si="3"/>
        <v>842</v>
      </c>
      <c r="L68" s="14">
        <v>63</v>
      </c>
      <c r="M68" s="11">
        <v>9</v>
      </c>
      <c r="N68" s="12">
        <v>44</v>
      </c>
      <c r="O68" s="15" t="str">
        <f t="shared" si="4"/>
        <v>4:52</v>
      </c>
      <c r="P68" s="14">
        <f t="shared" si="5"/>
        <v>584</v>
      </c>
      <c r="Q68" s="14">
        <v>71</v>
      </c>
      <c r="R68" s="16" t="str">
        <f t="shared" si="6"/>
        <v>29:07</v>
      </c>
      <c r="S68" s="17">
        <f t="shared" si="7"/>
        <v>1747</v>
      </c>
      <c r="T68" s="17">
        <v>66</v>
      </c>
      <c r="U68" t="str">
        <f t="shared" ref="U68:U122" si="80">B68</f>
        <v>ДМИТРИЙ ВОРОБЕЙ</v>
      </c>
      <c r="V68" s="29">
        <f t="shared" si="14"/>
        <v>3.7152777777777774E-3</v>
      </c>
      <c r="W68" s="29">
        <f t="shared" ref="W68:W122" si="81">TIME(0,0,H68*60+I68)</f>
        <v>9.7453703703703713E-3</v>
      </c>
      <c r="X68" s="29">
        <f t="shared" ref="X68:X122" si="82">TIME(0,0,M68*60+N68)</f>
        <v>6.7592592592592591E-3</v>
      </c>
      <c r="Y68" s="29">
        <f t="shared" ref="Y68:Y122" si="83">V68</f>
        <v>3.7152777777777774E-3</v>
      </c>
      <c r="Z68" s="29">
        <f t="shared" ref="Z68:AA68" si="84">SUM(Y68,W68)</f>
        <v>1.3460648148148149E-2</v>
      </c>
      <c r="AA68" s="29">
        <f t="shared" si="84"/>
        <v>2.0219907407407409E-2</v>
      </c>
      <c r="AB68" s="29">
        <f t="shared" si="79"/>
        <v>0</v>
      </c>
      <c r="AC68" s="29">
        <f>Table3[[#Totals],[После плавания]]-Table3[[#This Row],[После плавания]]</f>
        <v>3.5069444444444453E-3</v>
      </c>
      <c r="AD68" s="29">
        <f>Table3[[#Totals],[После вела]]-Table3[[#This Row],[После вела]]</f>
        <v>5.1388888888888908E-3</v>
      </c>
      <c r="AE68" s="29">
        <f>Table3[[#Totals],[После бега]]-Table3[[#This Row],[После бега]]</f>
        <v>7.9166666666666656E-3</v>
      </c>
      <c r="AF68" s="43" t="s">
        <v>154</v>
      </c>
    </row>
    <row r="69" spans="1:32" ht="13" x14ac:dyDescent="0.15">
      <c r="A69" s="9">
        <v>10</v>
      </c>
      <c r="B69" s="10" t="s">
        <v>26</v>
      </c>
      <c r="C69" s="11">
        <v>6</v>
      </c>
      <c r="D69" s="12">
        <v>33</v>
      </c>
      <c r="E69" s="13" t="str">
        <f t="shared" si="0"/>
        <v>2:11</v>
      </c>
      <c r="F69" s="13">
        <f t="shared" si="1"/>
        <v>393</v>
      </c>
      <c r="G69" s="14">
        <v>84</v>
      </c>
      <c r="H69" s="11">
        <v>14</v>
      </c>
      <c r="I69" s="12">
        <v>1</v>
      </c>
      <c r="J69" s="15">
        <f t="shared" si="2"/>
        <v>34.24</v>
      </c>
      <c r="K69" s="14">
        <f t="shared" si="3"/>
        <v>841</v>
      </c>
      <c r="L69" s="14">
        <v>61</v>
      </c>
      <c r="M69" s="11">
        <v>8</v>
      </c>
      <c r="N69" s="12">
        <v>35</v>
      </c>
      <c r="O69" s="15" t="str">
        <f t="shared" si="4"/>
        <v>4:17</v>
      </c>
      <c r="P69" s="14">
        <f t="shared" si="5"/>
        <v>515</v>
      </c>
      <c r="Q69" s="14">
        <v>34</v>
      </c>
      <c r="R69" s="16" t="str">
        <f t="shared" si="6"/>
        <v>29:09</v>
      </c>
      <c r="S69" s="17">
        <f t="shared" si="7"/>
        <v>1749</v>
      </c>
      <c r="T69" s="17">
        <v>67</v>
      </c>
      <c r="U69" t="str">
        <f t="shared" si="80"/>
        <v>ИГОРЬ ТИМОВЕЦ</v>
      </c>
      <c r="V69" s="29">
        <f t="shared" ref="V69:V123" si="85">TIME(0,0,C69*60+D69)</f>
        <v>4.5486111111111109E-3</v>
      </c>
      <c r="W69" s="29">
        <f t="shared" si="81"/>
        <v>9.7337962962962977E-3</v>
      </c>
      <c r="X69" s="29">
        <f t="shared" si="82"/>
        <v>5.9606481481481489E-3</v>
      </c>
      <c r="Y69" s="29">
        <f t="shared" si="83"/>
        <v>4.5486111111111109E-3</v>
      </c>
      <c r="Z69" s="29">
        <f t="shared" ref="Z69:AA69" si="86">SUM(Y69,W69)</f>
        <v>1.4282407407407409E-2</v>
      </c>
      <c r="AA69" s="29">
        <f t="shared" si="86"/>
        <v>2.0243055555555556E-2</v>
      </c>
      <c r="AB69" s="29">
        <f t="shared" si="79"/>
        <v>0</v>
      </c>
      <c r="AC69" s="29">
        <f>Table3[[#Totals],[После плавания]]-Table3[[#This Row],[После плавания]]</f>
        <v>2.6736111111111118E-3</v>
      </c>
      <c r="AD69" s="29">
        <f>Table3[[#Totals],[После вела]]-Table3[[#This Row],[После вела]]</f>
        <v>4.3171296296296308E-3</v>
      </c>
      <c r="AE69" s="29">
        <f>Table3[[#Totals],[После бега]]-Table3[[#This Row],[После бега]]</f>
        <v>7.8935185185185185E-3</v>
      </c>
      <c r="AF69" s="43" t="s">
        <v>154</v>
      </c>
    </row>
    <row r="70" spans="1:32" ht="13" x14ac:dyDescent="0.15">
      <c r="A70" s="9">
        <v>7</v>
      </c>
      <c r="B70" s="10" t="s">
        <v>23</v>
      </c>
      <c r="C70" s="11">
        <v>6</v>
      </c>
      <c r="D70" s="12">
        <v>9</v>
      </c>
      <c r="E70" s="13" t="str">
        <f t="shared" si="0"/>
        <v>2:03</v>
      </c>
      <c r="F70" s="13">
        <f t="shared" si="1"/>
        <v>369</v>
      </c>
      <c r="G70" s="14">
        <v>73</v>
      </c>
      <c r="H70" s="11">
        <v>13</v>
      </c>
      <c r="I70" s="12">
        <v>21</v>
      </c>
      <c r="J70" s="15">
        <f t="shared" si="2"/>
        <v>35.96</v>
      </c>
      <c r="K70" s="14">
        <f t="shared" si="3"/>
        <v>801</v>
      </c>
      <c r="L70" s="14">
        <v>35</v>
      </c>
      <c r="M70" s="11">
        <v>9</v>
      </c>
      <c r="N70" s="12">
        <v>39</v>
      </c>
      <c r="O70" s="15" t="str">
        <f t="shared" si="4"/>
        <v>4:49</v>
      </c>
      <c r="P70" s="14">
        <f t="shared" si="5"/>
        <v>579</v>
      </c>
      <c r="Q70" s="14">
        <v>69</v>
      </c>
      <c r="R70" s="16" t="str">
        <f t="shared" si="6"/>
        <v>29:09</v>
      </c>
      <c r="S70" s="17">
        <f t="shared" si="7"/>
        <v>1749</v>
      </c>
      <c r="T70" s="17">
        <v>68</v>
      </c>
      <c r="U70" t="str">
        <f t="shared" si="80"/>
        <v>АЛЕКСАНДР РОМАНОВИЧ</v>
      </c>
      <c r="V70" s="29">
        <f t="shared" si="85"/>
        <v>4.2708333333333339E-3</v>
      </c>
      <c r="W70" s="29">
        <f t="shared" si="81"/>
        <v>9.2708333333333341E-3</v>
      </c>
      <c r="X70" s="29">
        <f t="shared" si="82"/>
        <v>6.7013888888888887E-3</v>
      </c>
      <c r="Y70" s="29">
        <f t="shared" si="83"/>
        <v>4.2708333333333339E-3</v>
      </c>
      <c r="Z70" s="29">
        <f t="shared" ref="Z70:AA70" si="87">SUM(Y70,W70)</f>
        <v>1.3541666666666667E-2</v>
      </c>
      <c r="AA70" s="29">
        <f t="shared" si="87"/>
        <v>2.0243055555555556E-2</v>
      </c>
      <c r="AB70" s="29">
        <f t="shared" si="79"/>
        <v>0</v>
      </c>
      <c r="AC70" s="29">
        <f>Table3[[#Totals],[После плавания]]-Table3[[#This Row],[После плавания]]</f>
        <v>2.9513888888888888E-3</v>
      </c>
      <c r="AD70" s="29">
        <f>Table3[[#Totals],[После вела]]-Table3[[#This Row],[После вела]]</f>
        <v>5.0578703703703723E-3</v>
      </c>
      <c r="AE70" s="29">
        <f>Table3[[#Totals],[После бега]]-Table3[[#This Row],[После бега]]</f>
        <v>7.8935185185185185E-3</v>
      </c>
      <c r="AF70" s="43" t="s">
        <v>154</v>
      </c>
    </row>
    <row r="71" spans="1:32" ht="13" x14ac:dyDescent="0.15">
      <c r="A71" s="9">
        <v>125</v>
      </c>
      <c r="B71" s="10" t="s">
        <v>105</v>
      </c>
      <c r="C71" s="11">
        <v>6</v>
      </c>
      <c r="D71" s="12">
        <v>23</v>
      </c>
      <c r="E71" s="13" t="str">
        <f t="shared" si="0"/>
        <v>2:07</v>
      </c>
      <c r="F71" s="13">
        <f t="shared" si="1"/>
        <v>383</v>
      </c>
      <c r="G71" s="14">
        <v>79</v>
      </c>
      <c r="H71" s="11">
        <v>13</v>
      </c>
      <c r="I71" s="12">
        <v>51</v>
      </c>
      <c r="J71" s="15">
        <f t="shared" si="2"/>
        <v>34.659999999999997</v>
      </c>
      <c r="K71" s="14">
        <f t="shared" si="3"/>
        <v>831</v>
      </c>
      <c r="L71" s="14">
        <v>55</v>
      </c>
      <c r="M71" s="11">
        <v>9</v>
      </c>
      <c r="N71" s="12">
        <v>7</v>
      </c>
      <c r="O71" s="15" t="str">
        <f t="shared" si="4"/>
        <v>4:33</v>
      </c>
      <c r="P71" s="14">
        <f t="shared" si="5"/>
        <v>547</v>
      </c>
      <c r="Q71" s="14">
        <v>53</v>
      </c>
      <c r="R71" s="16" t="str">
        <f t="shared" si="6"/>
        <v>29:21</v>
      </c>
      <c r="S71" s="17">
        <f t="shared" si="7"/>
        <v>1761</v>
      </c>
      <c r="T71" s="17">
        <v>69</v>
      </c>
      <c r="U71" t="str">
        <f t="shared" si="80"/>
        <v>АЛЕКСАНДР КЛИМУК</v>
      </c>
      <c r="V71" s="29">
        <f t="shared" si="85"/>
        <v>4.4328703703703709E-3</v>
      </c>
      <c r="W71" s="29">
        <f t="shared" si="81"/>
        <v>9.618055555555555E-3</v>
      </c>
      <c r="X71" s="29">
        <f t="shared" si="82"/>
        <v>6.3310185185185197E-3</v>
      </c>
      <c r="Y71" s="29">
        <f t="shared" si="83"/>
        <v>4.4328703703703709E-3</v>
      </c>
      <c r="Z71" s="29">
        <f t="shared" ref="Z71:AA71" si="88">SUM(Y71,W71)</f>
        <v>1.4050925925925925E-2</v>
      </c>
      <c r="AA71" s="29">
        <f t="shared" si="88"/>
        <v>2.0381944444444446E-2</v>
      </c>
      <c r="AB71" s="29">
        <f t="shared" si="79"/>
        <v>0</v>
      </c>
      <c r="AC71" s="29">
        <f>Table3[[#Totals],[После плавания]]-Table3[[#This Row],[После плавания]]</f>
        <v>2.7893518518518519E-3</v>
      </c>
      <c r="AD71" s="29">
        <f>Table3[[#Totals],[После вела]]-Table3[[#This Row],[После вела]]</f>
        <v>4.5486111111111144E-3</v>
      </c>
      <c r="AE71" s="29">
        <f>Table3[[#Totals],[После бега]]-Table3[[#This Row],[После бега]]</f>
        <v>7.7546296296296287E-3</v>
      </c>
      <c r="AF71" s="43" t="s">
        <v>154</v>
      </c>
    </row>
    <row r="72" spans="1:32" ht="13" x14ac:dyDescent="0.15">
      <c r="A72" s="9">
        <v>13</v>
      </c>
      <c r="B72" s="10" t="s">
        <v>29</v>
      </c>
      <c r="C72" s="11">
        <v>5</v>
      </c>
      <c r="D72" s="12">
        <v>23</v>
      </c>
      <c r="E72" s="13" t="str">
        <f t="shared" si="0"/>
        <v>1:47</v>
      </c>
      <c r="F72" s="13">
        <f t="shared" si="1"/>
        <v>323</v>
      </c>
      <c r="G72" s="14">
        <v>51</v>
      </c>
      <c r="H72" s="11">
        <v>13</v>
      </c>
      <c r="I72" s="12">
        <v>56</v>
      </c>
      <c r="J72" s="15">
        <f t="shared" si="2"/>
        <v>34.450000000000003</v>
      </c>
      <c r="K72" s="14">
        <f t="shared" si="3"/>
        <v>836</v>
      </c>
      <c r="L72" s="14">
        <v>59</v>
      </c>
      <c r="M72" s="11">
        <v>10</v>
      </c>
      <c r="N72" s="12">
        <v>5</v>
      </c>
      <c r="O72" s="15" t="str">
        <f t="shared" si="4"/>
        <v>5:02</v>
      </c>
      <c r="P72" s="14">
        <f t="shared" si="5"/>
        <v>605</v>
      </c>
      <c r="Q72" s="14">
        <v>81</v>
      </c>
      <c r="R72" s="16" t="str">
        <f t="shared" si="6"/>
        <v>29:24</v>
      </c>
      <c r="S72" s="17">
        <f t="shared" si="7"/>
        <v>1764</v>
      </c>
      <c r="T72" s="17">
        <v>70</v>
      </c>
      <c r="U72" t="str">
        <f t="shared" si="80"/>
        <v>ДМИТРИЙ ЛОГАШИН</v>
      </c>
      <c r="V72" s="29">
        <f t="shared" si="85"/>
        <v>3.7384259259259263E-3</v>
      </c>
      <c r="W72" s="29">
        <f t="shared" si="81"/>
        <v>9.6759259259259264E-3</v>
      </c>
      <c r="X72" s="29">
        <f t="shared" si="82"/>
        <v>7.0023148148148154E-3</v>
      </c>
      <c r="Y72" s="29">
        <f t="shared" si="83"/>
        <v>3.7384259259259263E-3</v>
      </c>
      <c r="Z72" s="29">
        <f t="shared" ref="Z72:AA72" si="89">SUM(Y72,W72)</f>
        <v>1.3414351851851853E-2</v>
      </c>
      <c r="AA72" s="29">
        <f t="shared" si="89"/>
        <v>2.0416666666666666E-2</v>
      </c>
      <c r="AB72" s="29">
        <f t="shared" si="79"/>
        <v>0</v>
      </c>
      <c r="AC72" s="29">
        <f>Table3[[#Totals],[После плавания]]-Table3[[#This Row],[После плавания]]</f>
        <v>3.4837962962962965E-3</v>
      </c>
      <c r="AD72" s="29">
        <f>Table3[[#Totals],[После вела]]-Table3[[#This Row],[После вела]]</f>
        <v>5.1851851851851868E-3</v>
      </c>
      <c r="AE72" s="29">
        <f>Table3[[#Totals],[После бега]]-Table3[[#This Row],[После бега]]</f>
        <v>7.719907407407408E-3</v>
      </c>
      <c r="AF72" s="43" t="s">
        <v>154</v>
      </c>
    </row>
    <row r="73" spans="1:32" ht="13" x14ac:dyDescent="0.15">
      <c r="A73" s="9">
        <v>127</v>
      </c>
      <c r="B73" s="10" t="s">
        <v>107</v>
      </c>
      <c r="C73" s="11">
        <v>5</v>
      </c>
      <c r="D73" s="12">
        <v>28</v>
      </c>
      <c r="E73" s="13" t="str">
        <f t="shared" si="0"/>
        <v>1:49</v>
      </c>
      <c r="F73" s="13">
        <f t="shared" si="1"/>
        <v>328</v>
      </c>
      <c r="G73" s="14">
        <v>55</v>
      </c>
      <c r="H73" s="11">
        <v>13</v>
      </c>
      <c r="I73" s="12">
        <v>47</v>
      </c>
      <c r="J73" s="15">
        <f t="shared" si="2"/>
        <v>34.82</v>
      </c>
      <c r="K73" s="14">
        <f t="shared" si="3"/>
        <v>827</v>
      </c>
      <c r="L73" s="14">
        <v>52</v>
      </c>
      <c r="M73" s="11">
        <v>10</v>
      </c>
      <c r="N73" s="12">
        <v>13</v>
      </c>
      <c r="O73" s="15" t="str">
        <f t="shared" si="4"/>
        <v>5:06</v>
      </c>
      <c r="P73" s="14">
        <f t="shared" si="5"/>
        <v>613</v>
      </c>
      <c r="Q73" s="14">
        <v>83</v>
      </c>
      <c r="R73" s="16" t="str">
        <f t="shared" si="6"/>
        <v>29:28</v>
      </c>
      <c r="S73" s="17">
        <f t="shared" si="7"/>
        <v>1768</v>
      </c>
      <c r="T73" s="17">
        <v>71</v>
      </c>
      <c r="U73" t="str">
        <f t="shared" si="80"/>
        <v>МАКСИМ ГАВРИЛЬЧИК</v>
      </c>
      <c r="V73" s="29">
        <f t="shared" si="85"/>
        <v>3.7962962962962963E-3</v>
      </c>
      <c r="W73" s="29">
        <f t="shared" si="81"/>
        <v>9.571759259259259E-3</v>
      </c>
      <c r="X73" s="29">
        <f t="shared" si="82"/>
        <v>7.0949074074074074E-3</v>
      </c>
      <c r="Y73" s="29">
        <f t="shared" si="83"/>
        <v>3.7962962962962963E-3</v>
      </c>
      <c r="Z73" s="29">
        <f t="shared" ref="Z73:AA73" si="90">SUM(Y73,W73)</f>
        <v>1.3368055555555555E-2</v>
      </c>
      <c r="AA73" s="29">
        <f t="shared" si="90"/>
        <v>2.0462962962962961E-2</v>
      </c>
      <c r="AB73" s="29">
        <f t="shared" si="79"/>
        <v>0</v>
      </c>
      <c r="AC73" s="29">
        <f>Table3[[#Totals],[После плавания]]-Table3[[#This Row],[После плавания]]</f>
        <v>3.4259259259259264E-3</v>
      </c>
      <c r="AD73" s="29">
        <f>Table3[[#Totals],[После вела]]-Table3[[#This Row],[После вела]]</f>
        <v>5.2314814814814845E-3</v>
      </c>
      <c r="AE73" s="29">
        <f>Table3[[#Totals],[После бега]]-Table3[[#This Row],[После бега]]</f>
        <v>7.6736111111111137E-3</v>
      </c>
      <c r="AF73" s="43" t="s">
        <v>154</v>
      </c>
    </row>
    <row r="74" spans="1:32" ht="13" x14ac:dyDescent="0.15">
      <c r="A74" s="9">
        <v>29</v>
      </c>
      <c r="B74" s="10" t="s">
        <v>42</v>
      </c>
      <c r="C74" s="11">
        <v>5</v>
      </c>
      <c r="D74" s="12">
        <v>51</v>
      </c>
      <c r="E74" s="13" t="str">
        <f t="shared" si="0"/>
        <v>1:57</v>
      </c>
      <c r="F74" s="13">
        <f t="shared" si="1"/>
        <v>351</v>
      </c>
      <c r="G74" s="14">
        <v>67</v>
      </c>
      <c r="H74" s="11">
        <v>14</v>
      </c>
      <c r="I74" s="12">
        <v>22</v>
      </c>
      <c r="J74" s="15">
        <f t="shared" si="2"/>
        <v>33.409999999999997</v>
      </c>
      <c r="K74" s="14">
        <f t="shared" si="3"/>
        <v>862</v>
      </c>
      <c r="L74" s="14">
        <v>73</v>
      </c>
      <c r="M74" s="11">
        <v>9</v>
      </c>
      <c r="N74" s="12">
        <v>18</v>
      </c>
      <c r="O74" s="15" t="str">
        <f t="shared" si="4"/>
        <v>4:39</v>
      </c>
      <c r="P74" s="14">
        <f t="shared" si="5"/>
        <v>558</v>
      </c>
      <c r="Q74" s="14">
        <v>56</v>
      </c>
      <c r="R74" s="16" t="str">
        <f t="shared" si="6"/>
        <v>29:31</v>
      </c>
      <c r="S74" s="17">
        <f t="shared" si="7"/>
        <v>1771</v>
      </c>
      <c r="T74" s="17">
        <v>72</v>
      </c>
      <c r="U74" t="str">
        <f t="shared" si="80"/>
        <v>DMITRY KAPRUSYNKA</v>
      </c>
      <c r="V74" s="29">
        <f t="shared" si="85"/>
        <v>4.0624999999999993E-3</v>
      </c>
      <c r="W74" s="29">
        <f t="shared" si="81"/>
        <v>9.9768518518518531E-3</v>
      </c>
      <c r="X74" s="29">
        <f t="shared" si="82"/>
        <v>6.4583333333333333E-3</v>
      </c>
      <c r="Y74" s="29">
        <f t="shared" si="83"/>
        <v>4.0624999999999993E-3</v>
      </c>
      <c r="Z74" s="29">
        <f t="shared" ref="Z74:AA74" si="91">SUM(Y74,W74)</f>
        <v>1.4039351851851851E-2</v>
      </c>
      <c r="AA74" s="29">
        <f t="shared" si="91"/>
        <v>2.0497685185185185E-2</v>
      </c>
      <c r="AB74" s="29">
        <f t="shared" si="79"/>
        <v>0</v>
      </c>
      <c r="AC74" s="29">
        <f>Table3[[#Totals],[После плавания]]-Table3[[#This Row],[После плавания]]</f>
        <v>3.1597222222222235E-3</v>
      </c>
      <c r="AD74" s="29">
        <f>Table3[[#Totals],[После вела]]-Table3[[#This Row],[После вела]]</f>
        <v>4.560185185185188E-3</v>
      </c>
      <c r="AE74" s="29">
        <f>Table3[[#Totals],[После бега]]-Table3[[#This Row],[После бега]]</f>
        <v>7.6388888888888895E-3</v>
      </c>
      <c r="AF74" s="43" t="s">
        <v>154</v>
      </c>
    </row>
    <row r="75" spans="1:32" ht="13" x14ac:dyDescent="0.15">
      <c r="A75" s="9">
        <v>73</v>
      </c>
      <c r="B75" s="10" t="s">
        <v>81</v>
      </c>
      <c r="C75" s="11">
        <v>6</v>
      </c>
      <c r="D75" s="12">
        <v>0</v>
      </c>
      <c r="E75" s="13" t="str">
        <f t="shared" si="0"/>
        <v>2:00</v>
      </c>
      <c r="F75" s="13">
        <f t="shared" si="1"/>
        <v>360</v>
      </c>
      <c r="G75" s="14">
        <v>71</v>
      </c>
      <c r="H75" s="11">
        <v>14</v>
      </c>
      <c r="I75" s="12">
        <v>15</v>
      </c>
      <c r="J75" s="15">
        <f t="shared" si="2"/>
        <v>33.68</v>
      </c>
      <c r="K75" s="14">
        <f t="shared" si="3"/>
        <v>855</v>
      </c>
      <c r="L75" s="14">
        <v>69</v>
      </c>
      <c r="M75" s="11">
        <v>9</v>
      </c>
      <c r="N75" s="12">
        <v>20</v>
      </c>
      <c r="O75" s="15" t="str">
        <f t="shared" si="4"/>
        <v>4:40</v>
      </c>
      <c r="P75" s="14">
        <f t="shared" si="5"/>
        <v>560</v>
      </c>
      <c r="Q75" s="14">
        <v>58</v>
      </c>
      <c r="R75" s="16" t="str">
        <f t="shared" si="6"/>
        <v>29:35</v>
      </c>
      <c r="S75" s="17">
        <f t="shared" si="7"/>
        <v>1775</v>
      </c>
      <c r="T75" s="17">
        <v>73</v>
      </c>
      <c r="U75" t="str">
        <f t="shared" si="80"/>
        <v>ВИТАЛИЙ ВЕНСКИЙ</v>
      </c>
      <c r="V75" s="29">
        <f t="shared" si="85"/>
        <v>4.1666666666666666E-3</v>
      </c>
      <c r="W75" s="29">
        <f t="shared" si="81"/>
        <v>9.8958333333333329E-3</v>
      </c>
      <c r="X75" s="29">
        <f t="shared" si="82"/>
        <v>6.4814814814814813E-3</v>
      </c>
      <c r="Y75" s="29">
        <f t="shared" si="83"/>
        <v>4.1666666666666666E-3</v>
      </c>
      <c r="Z75" s="29">
        <f t="shared" ref="Z75:AA75" si="92">SUM(Y75,W75)</f>
        <v>1.4062499999999999E-2</v>
      </c>
      <c r="AA75" s="29">
        <f t="shared" si="92"/>
        <v>2.0543981481481479E-2</v>
      </c>
      <c r="AB75" s="29">
        <f t="shared" si="79"/>
        <v>0</v>
      </c>
      <c r="AC75" s="29">
        <f>Table3[[#Totals],[После плавания]]-Table3[[#This Row],[После плавания]]</f>
        <v>3.0555555555555561E-3</v>
      </c>
      <c r="AD75" s="29">
        <f>Table3[[#Totals],[После вела]]-Table3[[#This Row],[После вела]]</f>
        <v>4.5370370370370408E-3</v>
      </c>
      <c r="AE75" s="29">
        <f>Table3[[#Totals],[После бега]]-Table3[[#This Row],[После бега]]</f>
        <v>7.5925925925925952E-3</v>
      </c>
      <c r="AF75" s="43" t="s">
        <v>154</v>
      </c>
    </row>
    <row r="76" spans="1:32" ht="13" x14ac:dyDescent="0.15">
      <c r="A76" s="9">
        <v>27</v>
      </c>
      <c r="B76" s="10" t="s">
        <v>40</v>
      </c>
      <c r="C76" s="11">
        <v>6</v>
      </c>
      <c r="D76" s="12">
        <v>39</v>
      </c>
      <c r="E76" s="13" t="str">
        <f t="shared" si="0"/>
        <v>2:13</v>
      </c>
      <c r="F76" s="13">
        <f t="shared" si="1"/>
        <v>399</v>
      </c>
      <c r="G76" s="14">
        <v>88</v>
      </c>
      <c r="H76" s="11">
        <v>13</v>
      </c>
      <c r="I76" s="12">
        <v>16</v>
      </c>
      <c r="J76" s="15">
        <f t="shared" si="2"/>
        <v>36.18</v>
      </c>
      <c r="K76" s="14">
        <f t="shared" si="3"/>
        <v>796</v>
      </c>
      <c r="L76" s="14">
        <v>33</v>
      </c>
      <c r="M76" s="11">
        <v>9</v>
      </c>
      <c r="N76" s="12">
        <v>45</v>
      </c>
      <c r="O76" s="15" t="str">
        <f t="shared" si="4"/>
        <v>4:52</v>
      </c>
      <c r="P76" s="14">
        <f t="shared" si="5"/>
        <v>585</v>
      </c>
      <c r="Q76" s="14">
        <v>73</v>
      </c>
      <c r="R76" s="16" t="str">
        <f t="shared" si="6"/>
        <v>29:40</v>
      </c>
      <c r="S76" s="17">
        <f t="shared" si="7"/>
        <v>1780</v>
      </c>
      <c r="T76" s="17">
        <v>74</v>
      </c>
      <c r="U76" t="str">
        <f t="shared" si="80"/>
        <v>АНДРЕЙ НЕДОСЕЙКИН</v>
      </c>
      <c r="V76" s="29">
        <f t="shared" si="85"/>
        <v>4.6180555555555558E-3</v>
      </c>
      <c r="W76" s="29">
        <f t="shared" si="81"/>
        <v>9.2129629629629627E-3</v>
      </c>
      <c r="X76" s="29">
        <f t="shared" si="82"/>
        <v>6.7708333333333336E-3</v>
      </c>
      <c r="Y76" s="29">
        <f t="shared" si="83"/>
        <v>4.6180555555555558E-3</v>
      </c>
      <c r="Z76" s="29">
        <f t="shared" ref="Z76:AA76" si="93">SUM(Y76,W76)</f>
        <v>1.3831018518518519E-2</v>
      </c>
      <c r="AA76" s="29">
        <f t="shared" si="93"/>
        <v>2.060185185185185E-2</v>
      </c>
      <c r="AB76" s="29">
        <f t="shared" si="79"/>
        <v>0</v>
      </c>
      <c r="AC76" s="29">
        <f>Table3[[#Totals],[После плавания]]-Table3[[#This Row],[После плавания]]</f>
        <v>2.604166666666667E-3</v>
      </c>
      <c r="AD76" s="29">
        <f>Table3[[#Totals],[После вела]]-Table3[[#This Row],[После вела]]</f>
        <v>4.7685185185185209E-3</v>
      </c>
      <c r="AE76" s="29">
        <f>Table3[[#Totals],[После бега]]-Table3[[#This Row],[После бега]]</f>
        <v>7.5347222222222239E-3</v>
      </c>
      <c r="AF76" s="43" t="s">
        <v>154</v>
      </c>
    </row>
    <row r="77" spans="1:32" ht="13" x14ac:dyDescent="0.15">
      <c r="A77" s="9">
        <v>28</v>
      </c>
      <c r="B77" s="10" t="s">
        <v>41</v>
      </c>
      <c r="C77" s="11">
        <v>5</v>
      </c>
      <c r="D77" s="12">
        <v>35</v>
      </c>
      <c r="E77" s="13" t="str">
        <f t="shared" si="0"/>
        <v>1:51</v>
      </c>
      <c r="F77" s="13">
        <f t="shared" si="1"/>
        <v>335</v>
      </c>
      <c r="G77" s="14">
        <v>59</v>
      </c>
      <c r="H77" s="11">
        <v>14</v>
      </c>
      <c r="I77" s="12">
        <v>18</v>
      </c>
      <c r="J77" s="15">
        <f t="shared" si="2"/>
        <v>33.57</v>
      </c>
      <c r="K77" s="14">
        <f t="shared" si="3"/>
        <v>858</v>
      </c>
      <c r="L77" s="14">
        <v>72</v>
      </c>
      <c r="M77" s="11">
        <v>9</v>
      </c>
      <c r="N77" s="12">
        <v>54</v>
      </c>
      <c r="O77" s="15" t="str">
        <f t="shared" si="4"/>
        <v>4:57</v>
      </c>
      <c r="P77" s="14">
        <f t="shared" si="5"/>
        <v>594</v>
      </c>
      <c r="Q77" s="14">
        <v>78</v>
      </c>
      <c r="R77" s="16" t="str">
        <f t="shared" si="6"/>
        <v>29:47</v>
      </c>
      <c r="S77" s="17">
        <f t="shared" si="7"/>
        <v>1787</v>
      </c>
      <c r="T77" s="17">
        <v>75</v>
      </c>
      <c r="U77" t="str">
        <f t="shared" si="80"/>
        <v>ЕВГЕНИЙ НАРАНОВИЧ</v>
      </c>
      <c r="V77" s="29">
        <f t="shared" si="85"/>
        <v>3.8773148148148143E-3</v>
      </c>
      <c r="W77" s="29">
        <f t="shared" si="81"/>
        <v>9.9305555555555553E-3</v>
      </c>
      <c r="X77" s="29">
        <f t="shared" si="82"/>
        <v>6.875E-3</v>
      </c>
      <c r="Y77" s="29">
        <f t="shared" si="83"/>
        <v>3.8773148148148143E-3</v>
      </c>
      <c r="Z77" s="29">
        <f t="shared" ref="Z77:AA77" si="94">SUM(Y77,W77)</f>
        <v>1.380787037037037E-2</v>
      </c>
      <c r="AA77" s="29">
        <f t="shared" si="94"/>
        <v>2.0682870370370369E-2</v>
      </c>
      <c r="AB77" s="29">
        <f t="shared" si="79"/>
        <v>0</v>
      </c>
      <c r="AC77" s="29">
        <f>Table3[[#Totals],[После плавания]]-Table3[[#This Row],[После плавания]]</f>
        <v>3.3449074074074084E-3</v>
      </c>
      <c r="AD77" s="29">
        <f>Table3[[#Totals],[После вела]]-Table3[[#This Row],[После вела]]</f>
        <v>4.7916666666666698E-3</v>
      </c>
      <c r="AE77" s="29">
        <f>Table3[[#Totals],[После бега]]-Table3[[#This Row],[После бега]]</f>
        <v>7.4537037037037054E-3</v>
      </c>
      <c r="AF77" s="43" t="s">
        <v>154</v>
      </c>
    </row>
    <row r="78" spans="1:32" ht="13" x14ac:dyDescent="0.15">
      <c r="A78" s="9">
        <v>57</v>
      </c>
      <c r="B78" s="10" t="s">
        <v>68</v>
      </c>
      <c r="C78" s="11">
        <v>4</v>
      </c>
      <c r="D78" s="12">
        <v>52</v>
      </c>
      <c r="E78" s="13" t="str">
        <f t="shared" si="0"/>
        <v>1:37</v>
      </c>
      <c r="F78" s="13">
        <f t="shared" si="1"/>
        <v>292</v>
      </c>
      <c r="G78" s="14">
        <v>28</v>
      </c>
      <c r="H78" s="11">
        <v>14</v>
      </c>
      <c r="I78" s="12">
        <v>28</v>
      </c>
      <c r="J78" s="15">
        <f t="shared" si="2"/>
        <v>33.18</v>
      </c>
      <c r="K78" s="14">
        <f t="shared" si="3"/>
        <v>868</v>
      </c>
      <c r="L78" s="14">
        <v>75</v>
      </c>
      <c r="M78" s="11">
        <v>10</v>
      </c>
      <c r="N78" s="12">
        <v>35</v>
      </c>
      <c r="O78" s="15" t="str">
        <f t="shared" si="4"/>
        <v>5:17</v>
      </c>
      <c r="P78" s="14">
        <f t="shared" si="5"/>
        <v>635</v>
      </c>
      <c r="Q78" s="14">
        <v>90</v>
      </c>
      <c r="R78" s="16" t="str">
        <f t="shared" si="6"/>
        <v>29:55</v>
      </c>
      <c r="S78" s="17">
        <f t="shared" si="7"/>
        <v>1795</v>
      </c>
      <c r="T78" s="17">
        <v>76</v>
      </c>
      <c r="U78" t="str">
        <f t="shared" si="80"/>
        <v>YAUHENI YAROTSKI</v>
      </c>
      <c r="V78" s="29">
        <f t="shared" si="85"/>
        <v>3.3796296296296296E-3</v>
      </c>
      <c r="W78" s="29">
        <f t="shared" si="81"/>
        <v>1.0046296296296296E-2</v>
      </c>
      <c r="X78" s="29">
        <f t="shared" si="82"/>
        <v>7.3495370370370372E-3</v>
      </c>
      <c r="Y78" s="29">
        <f t="shared" si="83"/>
        <v>3.3796296296296296E-3</v>
      </c>
      <c r="Z78" s="29">
        <f t="shared" ref="Z78:AA78" si="95">SUM(Y78,W78)</f>
        <v>1.3425925925925926E-2</v>
      </c>
      <c r="AA78" s="29">
        <f t="shared" si="95"/>
        <v>2.0775462962962964E-2</v>
      </c>
      <c r="AB78" s="29">
        <f t="shared" si="79"/>
        <v>0</v>
      </c>
      <c r="AC78" s="29">
        <f>Table3[[#Totals],[После плавания]]-Table3[[#This Row],[После плавания]]</f>
        <v>3.8425925925925932E-3</v>
      </c>
      <c r="AD78" s="29">
        <f>Table3[[#Totals],[После вела]]-Table3[[#This Row],[После вела]]</f>
        <v>5.1736111111111132E-3</v>
      </c>
      <c r="AE78" s="29">
        <f>Table3[[#Totals],[После бега]]-Table3[[#This Row],[После бега]]</f>
        <v>7.3611111111111099E-3</v>
      </c>
      <c r="AF78" s="43" t="s">
        <v>154</v>
      </c>
    </row>
    <row r="79" spans="1:32" ht="13" x14ac:dyDescent="0.15">
      <c r="A79" s="9">
        <v>114</v>
      </c>
      <c r="B79" s="10" t="s">
        <v>95</v>
      </c>
      <c r="C79" s="11">
        <v>5</v>
      </c>
      <c r="D79" s="12">
        <v>34</v>
      </c>
      <c r="E79" s="13" t="str">
        <f t="shared" si="0"/>
        <v>1:51</v>
      </c>
      <c r="F79" s="13">
        <f t="shared" si="1"/>
        <v>334</v>
      </c>
      <c r="G79" s="14">
        <v>58</v>
      </c>
      <c r="H79" s="11">
        <v>15</v>
      </c>
      <c r="I79" s="12">
        <v>18</v>
      </c>
      <c r="J79" s="15">
        <f t="shared" si="2"/>
        <v>31.37</v>
      </c>
      <c r="K79" s="14">
        <f t="shared" si="3"/>
        <v>918</v>
      </c>
      <c r="L79" s="14">
        <v>87</v>
      </c>
      <c r="M79" s="11">
        <v>9</v>
      </c>
      <c r="N79" s="12">
        <v>26</v>
      </c>
      <c r="O79" s="15" t="str">
        <f t="shared" si="4"/>
        <v>4:43</v>
      </c>
      <c r="P79" s="14">
        <f t="shared" si="5"/>
        <v>566</v>
      </c>
      <c r="Q79" s="14">
        <v>62</v>
      </c>
      <c r="R79" s="16" t="str">
        <f t="shared" si="6"/>
        <v>30:18</v>
      </c>
      <c r="S79" s="17">
        <f t="shared" si="7"/>
        <v>1818</v>
      </c>
      <c r="T79" s="17">
        <v>77</v>
      </c>
      <c r="U79" t="str">
        <f t="shared" si="80"/>
        <v>КИРИЛЛ ЗАБАВСКИЙ</v>
      </c>
      <c r="V79" s="29">
        <f t="shared" si="85"/>
        <v>3.8657407407407408E-3</v>
      </c>
      <c r="W79" s="29">
        <f t="shared" si="81"/>
        <v>1.0625000000000001E-2</v>
      </c>
      <c r="X79" s="29">
        <f t="shared" si="82"/>
        <v>6.5509259259259262E-3</v>
      </c>
      <c r="Y79" s="29">
        <f t="shared" si="83"/>
        <v>3.8657407407407408E-3</v>
      </c>
      <c r="Z79" s="29">
        <f t="shared" ref="Z79:AA79" si="96">SUM(Y79,W79)</f>
        <v>1.4490740740740742E-2</v>
      </c>
      <c r="AA79" s="29">
        <f t="shared" si="96"/>
        <v>2.1041666666666667E-2</v>
      </c>
      <c r="AB79" s="29">
        <f t="shared" si="79"/>
        <v>0</v>
      </c>
      <c r="AC79" s="29">
        <f>Table3[[#Totals],[После плавания]]-Table3[[#This Row],[После плавания]]</f>
        <v>3.356481481481482E-3</v>
      </c>
      <c r="AD79" s="29">
        <f>Table3[[#Totals],[После вела]]-Table3[[#This Row],[После вела]]</f>
        <v>4.1087962962962979E-3</v>
      </c>
      <c r="AE79" s="29">
        <f>Table3[[#Totals],[После бега]]-Table3[[#This Row],[После бега]]</f>
        <v>7.0949074074074074E-3</v>
      </c>
      <c r="AF79" s="43" t="s">
        <v>154</v>
      </c>
    </row>
    <row r="80" spans="1:32" ht="13" x14ac:dyDescent="0.15">
      <c r="A80" s="9">
        <v>126</v>
      </c>
      <c r="B80" s="10" t="s">
        <v>106</v>
      </c>
      <c r="C80" s="11">
        <v>6</v>
      </c>
      <c r="D80" s="12">
        <v>56</v>
      </c>
      <c r="E80" s="13" t="str">
        <f t="shared" si="0"/>
        <v>2:18</v>
      </c>
      <c r="F80" s="13">
        <f t="shared" si="1"/>
        <v>416</v>
      </c>
      <c r="G80" s="14">
        <v>93</v>
      </c>
      <c r="H80" s="11">
        <v>14</v>
      </c>
      <c r="I80" s="12">
        <v>5</v>
      </c>
      <c r="J80" s="15">
        <f t="shared" si="2"/>
        <v>34.08</v>
      </c>
      <c r="K80" s="14">
        <f t="shared" si="3"/>
        <v>845</v>
      </c>
      <c r="L80" s="14">
        <v>64</v>
      </c>
      <c r="M80" s="11">
        <v>9</v>
      </c>
      <c r="N80" s="12">
        <v>24</v>
      </c>
      <c r="O80" s="15" t="str">
        <f t="shared" si="4"/>
        <v>4:42</v>
      </c>
      <c r="P80" s="14">
        <f t="shared" si="5"/>
        <v>564</v>
      </c>
      <c r="Q80" s="14">
        <v>61</v>
      </c>
      <c r="R80" s="16" t="str">
        <f t="shared" si="6"/>
        <v>30:25</v>
      </c>
      <c r="S80" s="17">
        <f t="shared" si="7"/>
        <v>1825</v>
      </c>
      <c r="T80" s="17">
        <v>78</v>
      </c>
      <c r="U80" t="str">
        <f t="shared" si="80"/>
        <v>PAVEL LASHKOV</v>
      </c>
      <c r="V80" s="29">
        <f t="shared" si="85"/>
        <v>4.8148148148148152E-3</v>
      </c>
      <c r="W80" s="29">
        <f t="shared" si="81"/>
        <v>9.780092592592592E-3</v>
      </c>
      <c r="X80" s="29">
        <f t="shared" si="82"/>
        <v>6.5277777777777782E-3</v>
      </c>
      <c r="Y80" s="29">
        <f t="shared" si="83"/>
        <v>4.8148148148148152E-3</v>
      </c>
      <c r="Z80" s="29">
        <f t="shared" ref="Z80:AA80" si="97">SUM(Y80,W80)</f>
        <v>1.4594907407407407E-2</v>
      </c>
      <c r="AA80" s="29">
        <f t="shared" si="97"/>
        <v>2.1122685185185185E-2</v>
      </c>
      <c r="AB80" s="29">
        <f t="shared" si="79"/>
        <v>0</v>
      </c>
      <c r="AC80" s="29">
        <f>Table3[[#Totals],[После плавания]]-Table3[[#This Row],[После плавания]]</f>
        <v>2.4074074074074076E-3</v>
      </c>
      <c r="AD80" s="29">
        <f>Table3[[#Totals],[После вела]]-Table3[[#This Row],[После вела]]</f>
        <v>4.0046296296296323E-3</v>
      </c>
      <c r="AE80" s="29">
        <f>Table3[[#Totals],[После бега]]-Table3[[#This Row],[После бега]]</f>
        <v>7.013888888888889E-3</v>
      </c>
      <c r="AF80" s="43" t="s">
        <v>154</v>
      </c>
    </row>
    <row r="81" spans="1:32" ht="13" x14ac:dyDescent="0.15">
      <c r="A81" s="9">
        <v>62</v>
      </c>
      <c r="B81" s="10" t="s">
        <v>70</v>
      </c>
      <c r="C81" s="11">
        <v>6</v>
      </c>
      <c r="D81" s="12">
        <v>14</v>
      </c>
      <c r="E81" s="13" t="str">
        <f t="shared" si="0"/>
        <v>2:04</v>
      </c>
      <c r="F81" s="13">
        <f t="shared" si="1"/>
        <v>374</v>
      </c>
      <c r="G81" s="14">
        <v>75</v>
      </c>
      <c r="H81" s="11">
        <v>14</v>
      </c>
      <c r="I81" s="12">
        <v>17</v>
      </c>
      <c r="J81" s="15">
        <f t="shared" si="2"/>
        <v>33.61</v>
      </c>
      <c r="K81" s="14">
        <f t="shared" si="3"/>
        <v>857</v>
      </c>
      <c r="L81" s="14">
        <v>71</v>
      </c>
      <c r="M81" s="11">
        <v>9</v>
      </c>
      <c r="N81" s="12">
        <v>56</v>
      </c>
      <c r="O81" s="15" t="str">
        <f t="shared" si="4"/>
        <v>4:58</v>
      </c>
      <c r="P81" s="14">
        <f t="shared" si="5"/>
        <v>596</v>
      </c>
      <c r="Q81" s="14">
        <v>79</v>
      </c>
      <c r="R81" s="16" t="str">
        <f t="shared" si="6"/>
        <v>30:27</v>
      </c>
      <c r="S81" s="17">
        <f t="shared" si="7"/>
        <v>1827</v>
      </c>
      <c r="T81" s="17">
        <v>79</v>
      </c>
      <c r="U81" t="str">
        <f t="shared" si="80"/>
        <v>DMITRY ARTUCHOVSKY</v>
      </c>
      <c r="V81" s="29">
        <f t="shared" si="85"/>
        <v>4.3287037037037035E-3</v>
      </c>
      <c r="W81" s="29">
        <f t="shared" si="81"/>
        <v>9.9189814814814817E-3</v>
      </c>
      <c r="X81" s="29">
        <f t="shared" si="82"/>
        <v>6.8981481481481489E-3</v>
      </c>
      <c r="Y81" s="29">
        <f t="shared" si="83"/>
        <v>4.3287037037037035E-3</v>
      </c>
      <c r="Z81" s="29">
        <f t="shared" ref="Z81:AA81" si="98">SUM(Y81,W81)</f>
        <v>1.4247685185185186E-2</v>
      </c>
      <c r="AA81" s="29">
        <f t="shared" si="98"/>
        <v>2.1145833333333336E-2</v>
      </c>
      <c r="AB81" s="29">
        <f t="shared" si="79"/>
        <v>0</v>
      </c>
      <c r="AC81" s="29">
        <f>Table3[[#Totals],[После плавания]]-Table3[[#This Row],[После плавания]]</f>
        <v>2.8935185185185192E-3</v>
      </c>
      <c r="AD81" s="29">
        <f>Table3[[#Totals],[После вела]]-Table3[[#This Row],[После вела]]</f>
        <v>4.3518518518518533E-3</v>
      </c>
      <c r="AE81" s="29">
        <f>Table3[[#Totals],[После бега]]-Table3[[#This Row],[После бега]]</f>
        <v>6.9907407407407383E-3</v>
      </c>
      <c r="AF81" s="43" t="s">
        <v>154</v>
      </c>
    </row>
    <row r="82" spans="1:32" ht="13" x14ac:dyDescent="0.15">
      <c r="A82" s="9">
        <v>128</v>
      </c>
      <c r="B82" s="10" t="s">
        <v>108</v>
      </c>
      <c r="C82" s="11">
        <v>6</v>
      </c>
      <c r="D82" s="12">
        <v>53</v>
      </c>
      <c r="E82" s="13" t="str">
        <f t="shared" si="0"/>
        <v>2:17</v>
      </c>
      <c r="F82" s="13">
        <f t="shared" si="1"/>
        <v>413</v>
      </c>
      <c r="G82" s="14">
        <v>92</v>
      </c>
      <c r="H82" s="11">
        <v>13</v>
      </c>
      <c r="I82" s="12">
        <v>32</v>
      </c>
      <c r="J82" s="15">
        <f t="shared" si="2"/>
        <v>35.47</v>
      </c>
      <c r="K82" s="14">
        <f t="shared" si="3"/>
        <v>812</v>
      </c>
      <c r="L82" s="14">
        <v>44</v>
      </c>
      <c r="M82" s="11">
        <v>10</v>
      </c>
      <c r="N82" s="12">
        <v>27</v>
      </c>
      <c r="O82" s="15" t="str">
        <f t="shared" si="4"/>
        <v>5:13</v>
      </c>
      <c r="P82" s="14">
        <f t="shared" si="5"/>
        <v>627</v>
      </c>
      <c r="Q82" s="14">
        <v>88</v>
      </c>
      <c r="R82" s="16" t="str">
        <f t="shared" si="6"/>
        <v>30:52</v>
      </c>
      <c r="S82" s="17">
        <f t="shared" si="7"/>
        <v>1852</v>
      </c>
      <c r="T82" s="17">
        <v>80</v>
      </c>
      <c r="U82" t="str">
        <f t="shared" si="80"/>
        <v>ALIAKSEI MANDRYK</v>
      </c>
      <c r="V82" s="29">
        <f t="shared" si="85"/>
        <v>4.7800925925925927E-3</v>
      </c>
      <c r="W82" s="29">
        <f t="shared" si="81"/>
        <v>9.3981481481481485E-3</v>
      </c>
      <c r="X82" s="29">
        <f t="shared" si="82"/>
        <v>7.2569444444444443E-3</v>
      </c>
      <c r="Y82" s="29">
        <f t="shared" si="83"/>
        <v>4.7800925925925927E-3</v>
      </c>
      <c r="Z82" s="29">
        <f t="shared" ref="Z82:AA82" si="99">SUM(Y82,W82)</f>
        <v>1.4178240740740741E-2</v>
      </c>
      <c r="AA82" s="29">
        <f t="shared" si="99"/>
        <v>2.1435185185185186E-2</v>
      </c>
      <c r="AB82" s="29">
        <f t="shared" si="79"/>
        <v>0</v>
      </c>
      <c r="AC82" s="29">
        <f>Table3[[#Totals],[После плавания]]-Table3[[#This Row],[После плавания]]</f>
        <v>2.44212962962963E-3</v>
      </c>
      <c r="AD82" s="29">
        <f>Table3[[#Totals],[После вела]]-Table3[[#This Row],[После вела]]</f>
        <v>4.4212962962962982E-3</v>
      </c>
      <c r="AE82" s="29">
        <f>Table3[[#Totals],[После бега]]-Table3[[#This Row],[После бега]]</f>
        <v>6.7013888888888887E-3</v>
      </c>
      <c r="AF82" s="43" t="s">
        <v>154</v>
      </c>
    </row>
    <row r="83" spans="1:32" ht="13" x14ac:dyDescent="0.15">
      <c r="A83" s="9">
        <v>31</v>
      </c>
      <c r="B83" s="10" t="s">
        <v>43</v>
      </c>
      <c r="C83" s="11">
        <v>5</v>
      </c>
      <c r="D83" s="12">
        <v>21</v>
      </c>
      <c r="E83" s="13" t="str">
        <f t="shared" si="0"/>
        <v>1:47</v>
      </c>
      <c r="F83" s="13">
        <f t="shared" si="1"/>
        <v>321</v>
      </c>
      <c r="G83" s="14">
        <v>49</v>
      </c>
      <c r="H83" s="11">
        <v>15</v>
      </c>
      <c r="I83" s="12">
        <v>27</v>
      </c>
      <c r="J83" s="15">
        <f t="shared" si="2"/>
        <v>31.07</v>
      </c>
      <c r="K83" s="14">
        <f t="shared" si="3"/>
        <v>927</v>
      </c>
      <c r="L83" s="14">
        <v>89</v>
      </c>
      <c r="M83" s="11">
        <v>10</v>
      </c>
      <c r="N83" s="12">
        <v>6</v>
      </c>
      <c r="O83" s="15" t="str">
        <f t="shared" si="4"/>
        <v>5:03</v>
      </c>
      <c r="P83" s="14">
        <f t="shared" si="5"/>
        <v>606</v>
      </c>
      <c r="Q83" s="14">
        <v>82</v>
      </c>
      <c r="R83" s="16" t="str">
        <f t="shared" si="6"/>
        <v>30:54</v>
      </c>
      <c r="S83" s="17">
        <f t="shared" si="7"/>
        <v>1854</v>
      </c>
      <c r="T83" s="17">
        <v>81</v>
      </c>
      <c r="U83" t="str">
        <f t="shared" si="80"/>
        <v>AРКАДИЙ КУЛЬБИЦКИЙ</v>
      </c>
      <c r="V83" s="29">
        <f t="shared" si="85"/>
        <v>3.7152777777777774E-3</v>
      </c>
      <c r="W83" s="29">
        <f t="shared" si="81"/>
        <v>1.0729166666666666E-2</v>
      </c>
      <c r="X83" s="29">
        <f t="shared" si="82"/>
        <v>7.013888888888889E-3</v>
      </c>
      <c r="Y83" s="29">
        <f t="shared" si="83"/>
        <v>3.7152777777777774E-3</v>
      </c>
      <c r="Z83" s="29">
        <f t="shared" ref="Z83:AA83" si="100">SUM(Y83,W83)</f>
        <v>1.4444444444444444E-2</v>
      </c>
      <c r="AA83" s="29">
        <f t="shared" si="100"/>
        <v>2.1458333333333333E-2</v>
      </c>
      <c r="AB83" s="29">
        <f t="shared" si="79"/>
        <v>0</v>
      </c>
      <c r="AC83" s="29">
        <f>Table3[[#Totals],[После плавания]]-Table3[[#This Row],[После плавания]]</f>
        <v>3.5069444444444453E-3</v>
      </c>
      <c r="AD83" s="29">
        <f>Table3[[#Totals],[После вела]]-Table3[[#This Row],[После вела]]</f>
        <v>4.1550925925925956E-3</v>
      </c>
      <c r="AE83" s="29">
        <f>Table3[[#Totals],[После бега]]-Table3[[#This Row],[После бега]]</f>
        <v>6.6782407407407415E-3</v>
      </c>
      <c r="AF83" s="43" t="s">
        <v>154</v>
      </c>
    </row>
    <row r="84" spans="1:32" ht="13" x14ac:dyDescent="0.15">
      <c r="A84" s="9">
        <v>61</v>
      </c>
      <c r="B84" s="10" t="s">
        <v>69</v>
      </c>
      <c r="C84" s="11">
        <v>5</v>
      </c>
      <c r="D84" s="12">
        <v>32</v>
      </c>
      <c r="E84" s="13" t="str">
        <f t="shared" si="0"/>
        <v>1:50</v>
      </c>
      <c r="F84" s="13">
        <f t="shared" si="1"/>
        <v>332</v>
      </c>
      <c r="G84" s="14">
        <v>56</v>
      </c>
      <c r="H84" s="11">
        <v>15</v>
      </c>
      <c r="I84" s="12">
        <v>8</v>
      </c>
      <c r="J84" s="15">
        <f t="shared" si="2"/>
        <v>31.72</v>
      </c>
      <c r="K84" s="14">
        <f t="shared" si="3"/>
        <v>908</v>
      </c>
      <c r="L84" s="14">
        <v>83</v>
      </c>
      <c r="M84" s="11">
        <v>10</v>
      </c>
      <c r="N84" s="12">
        <v>17</v>
      </c>
      <c r="O84" s="15" t="str">
        <f t="shared" si="4"/>
        <v>5:08</v>
      </c>
      <c r="P84" s="14">
        <f t="shared" si="5"/>
        <v>617</v>
      </c>
      <c r="Q84" s="14">
        <v>85</v>
      </c>
      <c r="R84" s="16" t="str">
        <f t="shared" si="6"/>
        <v>30:57</v>
      </c>
      <c r="S84" s="17">
        <f t="shared" si="7"/>
        <v>1857</v>
      </c>
      <c r="T84" s="17">
        <v>82</v>
      </c>
      <c r="U84" t="str">
        <f t="shared" si="80"/>
        <v>ИГОРЬ ДУБОВИК</v>
      </c>
      <c r="V84" s="29">
        <f t="shared" si="85"/>
        <v>3.8425925925925923E-3</v>
      </c>
      <c r="W84" s="29">
        <f t="shared" si="81"/>
        <v>1.050925925925926E-2</v>
      </c>
      <c r="X84" s="29">
        <f t="shared" si="82"/>
        <v>7.1412037037037043E-3</v>
      </c>
      <c r="Y84" s="29">
        <f t="shared" si="83"/>
        <v>3.8425925925925923E-3</v>
      </c>
      <c r="Z84" s="29">
        <f t="shared" ref="Z84:AA84" si="101">SUM(Y84,W84)</f>
        <v>1.4351851851851852E-2</v>
      </c>
      <c r="AA84" s="29">
        <f t="shared" si="101"/>
        <v>2.1493055555555557E-2</v>
      </c>
      <c r="AB84" s="29">
        <f t="shared" si="79"/>
        <v>0</v>
      </c>
      <c r="AC84" s="29">
        <f>Table3[[#Totals],[После плавания]]-Table3[[#This Row],[После плавания]]</f>
        <v>3.3796296296296304E-3</v>
      </c>
      <c r="AD84" s="29">
        <f>Table3[[#Totals],[После вела]]-Table3[[#This Row],[После вела]]</f>
        <v>4.2476851851851877E-3</v>
      </c>
      <c r="AE84" s="29">
        <f>Table3[[#Totals],[После бега]]-Table3[[#This Row],[После бега]]</f>
        <v>6.6435185185185174E-3</v>
      </c>
      <c r="AF84" s="43" t="s">
        <v>154</v>
      </c>
    </row>
    <row r="85" spans="1:32" ht="13" x14ac:dyDescent="0.15">
      <c r="A85" s="9">
        <v>50</v>
      </c>
      <c r="B85" s="10" t="s">
        <v>61</v>
      </c>
      <c r="C85" s="11">
        <v>6</v>
      </c>
      <c r="D85" s="12">
        <v>3</v>
      </c>
      <c r="E85" s="13" t="str">
        <f t="shared" si="0"/>
        <v>2:01</v>
      </c>
      <c r="F85" s="13">
        <f t="shared" si="1"/>
        <v>363</v>
      </c>
      <c r="G85" s="14">
        <v>72</v>
      </c>
      <c r="H85" s="11">
        <v>15</v>
      </c>
      <c r="I85" s="12">
        <v>33</v>
      </c>
      <c r="J85" s="15">
        <f t="shared" si="2"/>
        <v>30.87</v>
      </c>
      <c r="K85" s="14">
        <f t="shared" si="3"/>
        <v>933</v>
      </c>
      <c r="L85" s="14">
        <v>90</v>
      </c>
      <c r="M85" s="11">
        <v>9</v>
      </c>
      <c r="N85" s="12">
        <v>33</v>
      </c>
      <c r="O85" s="15" t="str">
        <f t="shared" si="4"/>
        <v>4:46</v>
      </c>
      <c r="P85" s="14">
        <f t="shared" si="5"/>
        <v>573</v>
      </c>
      <c r="Q85" s="14">
        <v>67</v>
      </c>
      <c r="R85" s="16" t="str">
        <f t="shared" si="6"/>
        <v>31:09</v>
      </c>
      <c r="S85" s="17">
        <f t="shared" si="7"/>
        <v>1869</v>
      </c>
      <c r="T85" s="17">
        <v>83</v>
      </c>
      <c r="U85" t="str">
        <f t="shared" si="80"/>
        <v>YURY RYZHENKOV</v>
      </c>
      <c r="V85" s="29">
        <f t="shared" si="85"/>
        <v>4.2013888888888891E-3</v>
      </c>
      <c r="W85" s="29">
        <f t="shared" si="81"/>
        <v>1.0798611111111111E-2</v>
      </c>
      <c r="X85" s="29">
        <f t="shared" si="82"/>
        <v>6.6319444444444446E-3</v>
      </c>
      <c r="Y85" s="29">
        <f t="shared" si="83"/>
        <v>4.2013888888888891E-3</v>
      </c>
      <c r="Z85" s="29">
        <f t="shared" ref="Z85:AA85" si="102">SUM(Y85,W85)</f>
        <v>1.4999999999999999E-2</v>
      </c>
      <c r="AA85" s="29">
        <f t="shared" si="102"/>
        <v>2.1631944444444443E-2</v>
      </c>
      <c r="AB85" s="29">
        <f t="shared" si="79"/>
        <v>0</v>
      </c>
      <c r="AC85" s="29">
        <f>Table3[[#Totals],[После плавания]]-Table3[[#This Row],[После плавания]]</f>
        <v>3.0208333333333337E-3</v>
      </c>
      <c r="AD85" s="29">
        <f>Table3[[#Totals],[После вела]]-Table3[[#This Row],[После вела]]</f>
        <v>3.59953703703704E-3</v>
      </c>
      <c r="AE85" s="29">
        <f>Table3[[#Totals],[После бега]]-Table3[[#This Row],[После бега]]</f>
        <v>6.504629629629631E-3</v>
      </c>
      <c r="AF85" s="43" t="s">
        <v>154</v>
      </c>
    </row>
    <row r="86" spans="1:32" ht="13" x14ac:dyDescent="0.15">
      <c r="A86" s="9">
        <v>39</v>
      </c>
      <c r="B86" s="10" t="s">
        <v>51</v>
      </c>
      <c r="C86" s="11">
        <v>6</v>
      </c>
      <c r="D86" s="12">
        <v>41</v>
      </c>
      <c r="E86" s="13" t="str">
        <f t="shared" si="0"/>
        <v>2:13</v>
      </c>
      <c r="F86" s="13">
        <f t="shared" si="1"/>
        <v>401</v>
      </c>
      <c r="G86" s="14">
        <v>89</v>
      </c>
      <c r="H86" s="11">
        <v>15</v>
      </c>
      <c r="I86" s="12">
        <v>12</v>
      </c>
      <c r="J86" s="15">
        <f t="shared" si="2"/>
        <v>31.58</v>
      </c>
      <c r="K86" s="14">
        <f t="shared" si="3"/>
        <v>912</v>
      </c>
      <c r="L86" s="14">
        <v>84</v>
      </c>
      <c r="M86" s="11">
        <v>9</v>
      </c>
      <c r="N86" s="12">
        <v>30</v>
      </c>
      <c r="O86" s="15" t="str">
        <f t="shared" si="4"/>
        <v>4:45</v>
      </c>
      <c r="P86" s="14">
        <f t="shared" si="5"/>
        <v>570</v>
      </c>
      <c r="Q86" s="14">
        <v>64</v>
      </c>
      <c r="R86" s="16" t="str">
        <f t="shared" si="6"/>
        <v>31:23</v>
      </c>
      <c r="S86" s="17">
        <f t="shared" si="7"/>
        <v>1883</v>
      </c>
      <c r="T86" s="17">
        <v>84</v>
      </c>
      <c r="U86" t="str">
        <f t="shared" si="80"/>
        <v>ВИТАЛИЙ ЕРМОЛИН</v>
      </c>
      <c r="V86" s="29">
        <f t="shared" si="85"/>
        <v>4.6412037037037038E-3</v>
      </c>
      <c r="W86" s="29">
        <f t="shared" si="81"/>
        <v>1.0555555555555554E-2</v>
      </c>
      <c r="X86" s="29">
        <f t="shared" si="82"/>
        <v>6.5972222222222222E-3</v>
      </c>
      <c r="Y86" s="29">
        <f t="shared" si="83"/>
        <v>4.6412037037037038E-3</v>
      </c>
      <c r="Z86" s="29">
        <f t="shared" ref="Z86:AA86" si="103">SUM(Y86,W86)</f>
        <v>1.5196759259259257E-2</v>
      </c>
      <c r="AA86" s="29">
        <f t="shared" si="103"/>
        <v>2.179398148148148E-2</v>
      </c>
      <c r="AB86" s="29">
        <f t="shared" si="79"/>
        <v>0</v>
      </c>
      <c r="AC86" s="29">
        <f>Table3[[#Totals],[После плавания]]-Table3[[#This Row],[После плавания]]</f>
        <v>2.5810185185185189E-3</v>
      </c>
      <c r="AD86" s="29">
        <f>Table3[[#Totals],[После вела]]-Table3[[#This Row],[После вела]]</f>
        <v>3.4027777777777823E-3</v>
      </c>
      <c r="AE86" s="29">
        <f>Table3[[#Totals],[После бега]]-Table3[[#This Row],[После бега]]</f>
        <v>6.3425925925925941E-3</v>
      </c>
      <c r="AF86" s="43" t="s">
        <v>154</v>
      </c>
    </row>
    <row r="87" spans="1:32" ht="13" x14ac:dyDescent="0.15">
      <c r="A87" s="9">
        <v>131</v>
      </c>
      <c r="B87" s="10" t="s">
        <v>111</v>
      </c>
      <c r="C87" s="11">
        <v>7</v>
      </c>
      <c r="D87" s="12">
        <v>12</v>
      </c>
      <c r="E87" s="13" t="str">
        <f t="shared" si="0"/>
        <v>2:24</v>
      </c>
      <c r="F87" s="13">
        <f t="shared" si="1"/>
        <v>432</v>
      </c>
      <c r="G87" s="14">
        <v>95</v>
      </c>
      <c r="H87" s="11">
        <v>14</v>
      </c>
      <c r="I87" s="12">
        <v>34</v>
      </c>
      <c r="J87" s="15">
        <f t="shared" si="2"/>
        <v>32.950000000000003</v>
      </c>
      <c r="K87" s="14">
        <f t="shared" si="3"/>
        <v>874</v>
      </c>
      <c r="L87" s="14">
        <v>77</v>
      </c>
      <c r="M87" s="11">
        <v>10</v>
      </c>
      <c r="N87" s="12">
        <v>20</v>
      </c>
      <c r="O87" s="15" t="str">
        <f t="shared" si="4"/>
        <v>5:10</v>
      </c>
      <c r="P87" s="14">
        <f t="shared" si="5"/>
        <v>620</v>
      </c>
      <c r="Q87" s="14">
        <v>86</v>
      </c>
      <c r="R87" s="16" t="str">
        <f t="shared" si="6"/>
        <v>32:06</v>
      </c>
      <c r="S87" s="17">
        <f t="shared" si="7"/>
        <v>1926</v>
      </c>
      <c r="T87" s="17">
        <v>85</v>
      </c>
      <c r="U87" t="str">
        <f t="shared" si="80"/>
        <v>ИЛЬЯ СЕВЕРИН</v>
      </c>
      <c r="V87" s="29">
        <f t="shared" si="85"/>
        <v>5.0000000000000001E-3</v>
      </c>
      <c r="W87" s="29">
        <f t="shared" si="81"/>
        <v>1.0115740740740741E-2</v>
      </c>
      <c r="X87" s="29">
        <f t="shared" si="82"/>
        <v>7.1759259259259259E-3</v>
      </c>
      <c r="Y87" s="29">
        <f t="shared" si="83"/>
        <v>5.0000000000000001E-3</v>
      </c>
      <c r="Z87" s="29">
        <f t="shared" ref="Z87:AA87" si="104">SUM(Y87,W87)</f>
        <v>1.5115740740740742E-2</v>
      </c>
      <c r="AA87" s="29">
        <f t="shared" si="104"/>
        <v>2.2291666666666668E-2</v>
      </c>
      <c r="AB87" s="29">
        <f t="shared" si="79"/>
        <v>0</v>
      </c>
      <c r="AC87" s="29">
        <f>Table3[[#Totals],[После плавания]]-Table3[[#This Row],[После плавания]]</f>
        <v>2.2222222222222227E-3</v>
      </c>
      <c r="AD87" s="29">
        <f>Table3[[#Totals],[После вела]]-Table3[[#This Row],[После вела]]</f>
        <v>3.4837962962962973E-3</v>
      </c>
      <c r="AE87" s="29">
        <f>Table3[[#Totals],[После бега]]-Table3[[#This Row],[После бега]]</f>
        <v>5.8449074074074063E-3</v>
      </c>
      <c r="AF87" s="43" t="s">
        <v>154</v>
      </c>
    </row>
    <row r="88" spans="1:32" ht="13" x14ac:dyDescent="0.15">
      <c r="A88" s="9">
        <v>24</v>
      </c>
      <c r="B88" s="10" t="s">
        <v>37</v>
      </c>
      <c r="C88" s="11">
        <v>6</v>
      </c>
      <c r="D88" s="12">
        <v>37</v>
      </c>
      <c r="E88" s="13" t="str">
        <f t="shared" si="0"/>
        <v>2:12</v>
      </c>
      <c r="F88" s="13">
        <f t="shared" si="1"/>
        <v>397</v>
      </c>
      <c r="G88" s="14">
        <v>86</v>
      </c>
      <c r="H88" s="11">
        <v>15</v>
      </c>
      <c r="I88" s="12">
        <v>27</v>
      </c>
      <c r="J88" s="15">
        <f t="shared" si="2"/>
        <v>31.07</v>
      </c>
      <c r="K88" s="14">
        <f t="shared" si="3"/>
        <v>927</v>
      </c>
      <c r="L88" s="14">
        <v>88</v>
      </c>
      <c r="M88" s="11">
        <v>10</v>
      </c>
      <c r="N88" s="12">
        <v>23</v>
      </c>
      <c r="O88" s="15" t="str">
        <f t="shared" si="4"/>
        <v>5:11</v>
      </c>
      <c r="P88" s="14">
        <f t="shared" si="5"/>
        <v>623</v>
      </c>
      <c r="Q88" s="14">
        <v>87</v>
      </c>
      <c r="R88" s="16" t="str">
        <f t="shared" si="6"/>
        <v>32:27</v>
      </c>
      <c r="S88" s="17">
        <f t="shared" si="7"/>
        <v>1947</v>
      </c>
      <c r="T88" s="17">
        <v>86</v>
      </c>
      <c r="U88" t="str">
        <f t="shared" si="80"/>
        <v>ДАНИИЛ ДАНИК</v>
      </c>
      <c r="V88" s="29">
        <f t="shared" si="85"/>
        <v>4.5949074074074069E-3</v>
      </c>
      <c r="W88" s="29">
        <f t="shared" si="81"/>
        <v>1.0729166666666666E-2</v>
      </c>
      <c r="X88" s="29">
        <f t="shared" si="82"/>
        <v>7.2106481481481475E-3</v>
      </c>
      <c r="Y88" s="29">
        <f t="shared" si="83"/>
        <v>4.5949074074074069E-3</v>
      </c>
      <c r="Z88" s="29">
        <f t="shared" ref="Z88:AA88" si="105">SUM(Y88,W88)</f>
        <v>1.5324074074074073E-2</v>
      </c>
      <c r="AA88" s="29">
        <f t="shared" si="105"/>
        <v>2.253472222222222E-2</v>
      </c>
      <c r="AB88" s="29">
        <f t="shared" si="79"/>
        <v>0</v>
      </c>
      <c r="AC88" s="29">
        <f>Table3[[#Totals],[После плавания]]-Table3[[#This Row],[После плавания]]</f>
        <v>2.6273148148148158E-3</v>
      </c>
      <c r="AD88" s="29">
        <f>Table3[[#Totals],[После вела]]-Table3[[#This Row],[После вела]]</f>
        <v>3.2754629629629661E-3</v>
      </c>
      <c r="AE88" s="29">
        <f>Table3[[#Totals],[После бега]]-Table3[[#This Row],[После бега]]</f>
        <v>5.6018518518518544E-3</v>
      </c>
      <c r="AF88" s="43" t="s">
        <v>154</v>
      </c>
    </row>
    <row r="89" spans="1:32" ht="13" x14ac:dyDescent="0.15">
      <c r="A89" s="9">
        <v>43</v>
      </c>
      <c r="B89" s="10" t="s">
        <v>55</v>
      </c>
      <c r="C89" s="11">
        <v>7</v>
      </c>
      <c r="D89" s="12">
        <v>1</v>
      </c>
      <c r="E89" s="13" t="str">
        <f t="shared" si="0"/>
        <v>2:20</v>
      </c>
      <c r="F89" s="13">
        <f t="shared" si="1"/>
        <v>421</v>
      </c>
      <c r="G89" s="14">
        <v>94</v>
      </c>
      <c r="H89" s="11">
        <v>16</v>
      </c>
      <c r="I89" s="12">
        <v>4</v>
      </c>
      <c r="J89" s="15">
        <f t="shared" si="2"/>
        <v>29.88</v>
      </c>
      <c r="K89" s="14">
        <f t="shared" si="3"/>
        <v>964</v>
      </c>
      <c r="L89" s="14">
        <v>92</v>
      </c>
      <c r="M89" s="11">
        <v>9</v>
      </c>
      <c r="N89" s="12">
        <v>47</v>
      </c>
      <c r="O89" s="15" t="str">
        <f t="shared" si="4"/>
        <v>4:53</v>
      </c>
      <c r="P89" s="14">
        <f t="shared" si="5"/>
        <v>587</v>
      </c>
      <c r="Q89" s="14">
        <v>76</v>
      </c>
      <c r="R89" s="16" t="str">
        <f t="shared" si="6"/>
        <v>32:52</v>
      </c>
      <c r="S89" s="17">
        <f t="shared" si="7"/>
        <v>1972</v>
      </c>
      <c r="T89" s="17">
        <v>87</v>
      </c>
      <c r="U89" t="str">
        <f t="shared" si="80"/>
        <v>АЛЕКСАНДР СИМАКОВ</v>
      </c>
      <c r="V89" s="29">
        <f t="shared" si="85"/>
        <v>4.8726851851851856E-3</v>
      </c>
      <c r="W89" s="29">
        <f t="shared" si="81"/>
        <v>1.1157407407407408E-2</v>
      </c>
      <c r="X89" s="29">
        <f t="shared" si="82"/>
        <v>6.7939814814814816E-3</v>
      </c>
      <c r="Y89" s="29">
        <f t="shared" si="83"/>
        <v>4.8726851851851856E-3</v>
      </c>
      <c r="Z89" s="29">
        <f t="shared" ref="Z89:AA89" si="106">SUM(Y89,W89)</f>
        <v>1.6030092592592592E-2</v>
      </c>
      <c r="AA89" s="29">
        <f t="shared" si="106"/>
        <v>2.2824074074074073E-2</v>
      </c>
      <c r="AB89" s="29">
        <f t="shared" si="79"/>
        <v>0</v>
      </c>
      <c r="AC89" s="29">
        <f>Table3[[#Totals],[После плавания]]-Table3[[#This Row],[После плавания]]</f>
        <v>2.3495370370370371E-3</v>
      </c>
      <c r="AD89" s="29">
        <f>Table3[[#Totals],[После вела]]-Table3[[#This Row],[После вела]]</f>
        <v>2.5694444444444471E-3</v>
      </c>
      <c r="AE89" s="29">
        <f>Table3[[#Totals],[После бега]]-Table3[[#This Row],[После бега]]</f>
        <v>5.3125000000000012E-3</v>
      </c>
      <c r="AF89" s="43" t="s">
        <v>154</v>
      </c>
    </row>
    <row r="90" spans="1:32" ht="13" x14ac:dyDescent="0.15">
      <c r="A90" s="9">
        <v>132</v>
      </c>
      <c r="B90" s="10" t="s">
        <v>112</v>
      </c>
      <c r="C90" s="11">
        <v>6</v>
      </c>
      <c r="D90" s="12">
        <v>26</v>
      </c>
      <c r="E90" s="13" t="str">
        <f t="shared" si="0"/>
        <v>2:08</v>
      </c>
      <c r="F90" s="13">
        <f t="shared" si="1"/>
        <v>386</v>
      </c>
      <c r="G90" s="14">
        <v>80</v>
      </c>
      <c r="H90" s="11">
        <v>16</v>
      </c>
      <c r="I90" s="12">
        <v>26</v>
      </c>
      <c r="J90" s="15">
        <f t="shared" si="2"/>
        <v>29.21</v>
      </c>
      <c r="K90" s="14">
        <f t="shared" si="3"/>
        <v>986</v>
      </c>
      <c r="L90" s="14">
        <v>94</v>
      </c>
      <c r="M90" s="11">
        <v>10</v>
      </c>
      <c r="N90" s="12">
        <v>34</v>
      </c>
      <c r="O90" s="15" t="str">
        <f t="shared" si="4"/>
        <v>5:17</v>
      </c>
      <c r="P90" s="14">
        <f t="shared" si="5"/>
        <v>634</v>
      </c>
      <c r="Q90" s="14">
        <v>89</v>
      </c>
      <c r="R90" s="16" t="str">
        <f t="shared" si="6"/>
        <v>33:26</v>
      </c>
      <c r="S90" s="17">
        <f t="shared" si="7"/>
        <v>2006</v>
      </c>
      <c r="T90" s="17">
        <v>88</v>
      </c>
      <c r="U90" t="str">
        <f t="shared" si="80"/>
        <v>СЕРГЕЙ БЕЛОВ</v>
      </c>
      <c r="V90" s="29">
        <f t="shared" si="85"/>
        <v>4.4675925925925933E-3</v>
      </c>
      <c r="W90" s="29">
        <f t="shared" si="81"/>
        <v>1.1412037037037038E-2</v>
      </c>
      <c r="X90" s="29">
        <f t="shared" si="82"/>
        <v>7.3379629629629628E-3</v>
      </c>
      <c r="Y90" s="29">
        <f t="shared" si="83"/>
        <v>4.4675925925925933E-3</v>
      </c>
      <c r="Z90" s="29">
        <f t="shared" ref="Z90:AA90" si="107">SUM(Y90,W90)</f>
        <v>1.5879629629629632E-2</v>
      </c>
      <c r="AA90" s="29">
        <f t="shared" si="107"/>
        <v>2.3217592592592595E-2</v>
      </c>
      <c r="AB90" s="29">
        <f t="shared" si="79"/>
        <v>0</v>
      </c>
      <c r="AC90" s="29">
        <f>Table3[[#Totals],[После плавания]]-Table3[[#This Row],[После плавания]]</f>
        <v>2.7546296296296294E-3</v>
      </c>
      <c r="AD90" s="29">
        <f>Table3[[#Totals],[После вела]]-Table3[[#This Row],[После вела]]</f>
        <v>2.719907407407407E-3</v>
      </c>
      <c r="AE90" s="29">
        <f>Table3[[#Totals],[После бега]]-Table3[[#This Row],[После бега]]</f>
        <v>4.918981481481479E-3</v>
      </c>
      <c r="AF90" s="43" t="s">
        <v>154</v>
      </c>
    </row>
    <row r="91" spans="1:32" ht="13" x14ac:dyDescent="0.15">
      <c r="A91" s="9">
        <v>33</v>
      </c>
      <c r="B91" s="10" t="s">
        <v>45</v>
      </c>
      <c r="C91" s="11">
        <v>5</v>
      </c>
      <c r="D91" s="12">
        <v>1</v>
      </c>
      <c r="E91" s="13" t="str">
        <f t="shared" si="0"/>
        <v>1:40</v>
      </c>
      <c r="F91" s="13">
        <f t="shared" si="1"/>
        <v>301</v>
      </c>
      <c r="G91" s="14">
        <v>35</v>
      </c>
      <c r="H91" s="11">
        <v>17</v>
      </c>
      <c r="I91" s="12">
        <v>14</v>
      </c>
      <c r="J91" s="15">
        <f t="shared" si="2"/>
        <v>27.85</v>
      </c>
      <c r="K91" s="14">
        <f t="shared" si="3"/>
        <v>1034</v>
      </c>
      <c r="L91" s="14">
        <v>97</v>
      </c>
      <c r="M91" s="11">
        <v>11</v>
      </c>
      <c r="N91" s="12">
        <v>18</v>
      </c>
      <c r="O91" s="15" t="str">
        <f t="shared" si="4"/>
        <v>5:39</v>
      </c>
      <c r="P91" s="14">
        <f t="shared" si="5"/>
        <v>678</v>
      </c>
      <c r="Q91" s="14">
        <v>91</v>
      </c>
      <c r="R91" s="16" t="str">
        <f t="shared" si="6"/>
        <v>33:33</v>
      </c>
      <c r="S91" s="17">
        <f t="shared" si="7"/>
        <v>2013</v>
      </c>
      <c r="T91" s="17">
        <v>89</v>
      </c>
      <c r="U91" t="str">
        <f t="shared" si="80"/>
        <v>RAMAN MAROZAU</v>
      </c>
      <c r="V91" s="29">
        <f t="shared" si="85"/>
        <v>3.483796296296296E-3</v>
      </c>
      <c r="W91" s="29">
        <f t="shared" si="81"/>
        <v>1.1967592592592592E-2</v>
      </c>
      <c r="X91" s="29">
        <f t="shared" si="82"/>
        <v>7.8472222222222224E-3</v>
      </c>
      <c r="Y91" s="29">
        <f t="shared" si="83"/>
        <v>3.483796296296296E-3</v>
      </c>
      <c r="Z91" s="29">
        <f t="shared" ref="Z91:AA91" si="108">SUM(Y91,W91)</f>
        <v>1.5451388888888888E-2</v>
      </c>
      <c r="AA91" s="29">
        <f t="shared" si="108"/>
        <v>2.329861111111111E-2</v>
      </c>
      <c r="AB91" s="29">
        <f t="shared" si="79"/>
        <v>0</v>
      </c>
      <c r="AC91" s="29">
        <f>Table3[[#Totals],[После плавания]]-Table3[[#This Row],[После плавания]]</f>
        <v>3.7384259259259267E-3</v>
      </c>
      <c r="AD91" s="29">
        <f>Table3[[#Totals],[После вела]]-Table3[[#This Row],[После вела]]</f>
        <v>3.1481481481481517E-3</v>
      </c>
      <c r="AE91" s="29">
        <f>Table3[[#Totals],[После бега]]-Table3[[#This Row],[После бега]]</f>
        <v>4.837962962962964E-3</v>
      </c>
      <c r="AF91" s="43" t="s">
        <v>154</v>
      </c>
    </row>
    <row r="92" spans="1:32" ht="13" x14ac:dyDescent="0.15">
      <c r="A92" s="9">
        <v>17</v>
      </c>
      <c r="B92" s="10" t="s">
        <v>152</v>
      </c>
      <c r="C92" s="11">
        <v>9</v>
      </c>
      <c r="D92" s="12">
        <v>6</v>
      </c>
      <c r="E92" s="13" t="str">
        <f t="shared" si="0"/>
        <v>3:02</v>
      </c>
      <c r="F92" s="13">
        <f t="shared" si="1"/>
        <v>546</v>
      </c>
      <c r="G92" s="14">
        <v>98</v>
      </c>
      <c r="H92" s="11">
        <v>16</v>
      </c>
      <c r="I92" s="12">
        <v>1</v>
      </c>
      <c r="J92" s="15">
        <f t="shared" si="2"/>
        <v>29.97</v>
      </c>
      <c r="K92" s="14">
        <f t="shared" si="3"/>
        <v>961</v>
      </c>
      <c r="L92" s="14">
        <v>91</v>
      </c>
      <c r="M92" s="11">
        <v>8</v>
      </c>
      <c r="N92" s="12">
        <v>52</v>
      </c>
      <c r="O92" s="15" t="str">
        <f t="shared" si="4"/>
        <v>4:26</v>
      </c>
      <c r="P92" s="14">
        <f t="shared" si="5"/>
        <v>532</v>
      </c>
      <c r="Q92" s="14">
        <v>46</v>
      </c>
      <c r="R92" s="16" t="str">
        <f t="shared" si="6"/>
        <v>33:59</v>
      </c>
      <c r="S92" s="17">
        <f t="shared" si="7"/>
        <v>2039</v>
      </c>
      <c r="T92" s="17">
        <v>90</v>
      </c>
      <c r="U92" t="str">
        <f t="shared" si="80"/>
        <v>АЛЕКСАНДР ФИЛИППОВ</v>
      </c>
      <c r="V92" s="29">
        <f t="shared" si="85"/>
        <v>6.3194444444444444E-3</v>
      </c>
      <c r="W92" s="29">
        <f t="shared" si="81"/>
        <v>1.1122685185185185E-2</v>
      </c>
      <c r="X92" s="29">
        <f t="shared" si="82"/>
        <v>6.1574074074074074E-3</v>
      </c>
      <c r="Y92" s="29">
        <f t="shared" si="83"/>
        <v>6.3194444444444444E-3</v>
      </c>
      <c r="Z92" s="29">
        <f t="shared" ref="Z92:AA92" si="109">SUM(Y92,W92)</f>
        <v>1.744212962962963E-2</v>
      </c>
      <c r="AA92" s="29">
        <f t="shared" si="109"/>
        <v>2.3599537037037037E-2</v>
      </c>
      <c r="AB92" s="29">
        <f t="shared" si="79"/>
        <v>0</v>
      </c>
      <c r="AC92" s="29">
        <f>Table3[[#Totals],[После плавания]]-Table3[[#This Row],[После плавания]]</f>
        <v>9.0277777777777839E-4</v>
      </c>
      <c r="AD92" s="29">
        <f>Table3[[#Totals],[После вела]]-Table3[[#This Row],[После вела]]</f>
        <v>1.1574074074074091E-3</v>
      </c>
      <c r="AE92" s="29">
        <f>Table3[[#Totals],[После бега]]-Table3[[#This Row],[После бега]]</f>
        <v>4.5370370370370373E-3</v>
      </c>
      <c r="AF92" s="43" t="s">
        <v>154</v>
      </c>
    </row>
    <row r="93" spans="1:32" ht="13" x14ac:dyDescent="0.15">
      <c r="A93" s="9">
        <v>117</v>
      </c>
      <c r="B93" s="10" t="s">
        <v>98</v>
      </c>
      <c r="C93" s="11">
        <v>5</v>
      </c>
      <c r="D93" s="12">
        <v>8</v>
      </c>
      <c r="E93" s="13" t="str">
        <f t="shared" si="0"/>
        <v>1:42</v>
      </c>
      <c r="F93" s="13">
        <f t="shared" si="1"/>
        <v>308</v>
      </c>
      <c r="G93" s="14">
        <v>38</v>
      </c>
      <c r="H93" s="11">
        <v>16</v>
      </c>
      <c r="I93" s="12">
        <v>55</v>
      </c>
      <c r="J93" s="15">
        <f t="shared" si="2"/>
        <v>28.37</v>
      </c>
      <c r="K93" s="14">
        <f t="shared" si="3"/>
        <v>1015</v>
      </c>
      <c r="L93" s="14">
        <v>96</v>
      </c>
      <c r="M93" s="11">
        <v>12</v>
      </c>
      <c r="N93" s="12">
        <v>2</v>
      </c>
      <c r="O93" s="15" t="str">
        <f t="shared" si="4"/>
        <v>6:01</v>
      </c>
      <c r="P93" s="14">
        <f t="shared" si="5"/>
        <v>722</v>
      </c>
      <c r="Q93" s="14">
        <v>92</v>
      </c>
      <c r="R93" s="16" t="str">
        <f t="shared" si="6"/>
        <v>34:05</v>
      </c>
      <c r="S93" s="17">
        <f t="shared" si="7"/>
        <v>2045</v>
      </c>
      <c r="T93" s="17">
        <v>91</v>
      </c>
      <c r="U93" t="str">
        <f t="shared" si="80"/>
        <v>АЛЕКСАНДР СУДАС</v>
      </c>
      <c r="V93" s="29">
        <f t="shared" si="85"/>
        <v>3.5648148148148154E-3</v>
      </c>
      <c r="W93" s="29">
        <f t="shared" si="81"/>
        <v>1.1747685185185186E-2</v>
      </c>
      <c r="X93" s="29">
        <f t="shared" si="82"/>
        <v>8.3564814814814804E-3</v>
      </c>
      <c r="Y93" s="29">
        <f t="shared" si="83"/>
        <v>3.5648148148148154E-3</v>
      </c>
      <c r="Z93" s="29">
        <f t="shared" ref="Z93:AA93" si="110">SUM(Y93,W93)</f>
        <v>1.5312500000000001E-2</v>
      </c>
      <c r="AA93" s="29">
        <f t="shared" si="110"/>
        <v>2.3668981481481482E-2</v>
      </c>
      <c r="AB93" s="29">
        <f t="shared" si="79"/>
        <v>0</v>
      </c>
      <c r="AC93" s="29">
        <f>Table3[[#Totals],[После плавания]]-Table3[[#This Row],[После плавания]]</f>
        <v>3.6574074074074074E-3</v>
      </c>
      <c r="AD93" s="29">
        <f>Table3[[#Totals],[После вела]]-Table3[[#This Row],[После вела]]</f>
        <v>3.287037037037038E-3</v>
      </c>
      <c r="AE93" s="29">
        <f>Table3[[#Totals],[После бега]]-Table3[[#This Row],[После бега]]</f>
        <v>4.4675925925925924E-3</v>
      </c>
      <c r="AF93" s="43" t="s">
        <v>154</v>
      </c>
    </row>
    <row r="94" spans="1:32" ht="13" x14ac:dyDescent="0.15">
      <c r="A94" s="9">
        <v>54</v>
      </c>
      <c r="B94" s="10" t="s">
        <v>65</v>
      </c>
      <c r="C94" s="11">
        <v>9</v>
      </c>
      <c r="D94" s="12">
        <v>21</v>
      </c>
      <c r="E94" s="13" t="str">
        <f t="shared" si="0"/>
        <v>3:07</v>
      </c>
      <c r="F94" s="13">
        <f t="shared" si="1"/>
        <v>561</v>
      </c>
      <c r="G94" s="14">
        <v>99</v>
      </c>
      <c r="H94" s="11">
        <v>15</v>
      </c>
      <c r="I94" s="12">
        <v>15</v>
      </c>
      <c r="J94" s="15">
        <f t="shared" si="2"/>
        <v>31.48</v>
      </c>
      <c r="K94" s="14">
        <f t="shared" si="3"/>
        <v>915</v>
      </c>
      <c r="L94" s="14">
        <v>85</v>
      </c>
      <c r="M94" s="11">
        <v>9</v>
      </c>
      <c r="N94" s="12">
        <v>39</v>
      </c>
      <c r="O94" s="15" t="str">
        <f t="shared" si="4"/>
        <v>4:49</v>
      </c>
      <c r="P94" s="14">
        <f t="shared" si="5"/>
        <v>579</v>
      </c>
      <c r="Q94" s="14">
        <v>70</v>
      </c>
      <c r="R94" s="16" t="str">
        <f t="shared" si="6"/>
        <v>34:15</v>
      </c>
      <c r="S94" s="17">
        <f t="shared" si="7"/>
        <v>2055</v>
      </c>
      <c r="T94" s="17">
        <v>92</v>
      </c>
      <c r="U94" t="str">
        <f t="shared" si="80"/>
        <v>МИХАИЛ БУДАЙ</v>
      </c>
      <c r="V94" s="29">
        <f t="shared" si="85"/>
        <v>6.4930555555555549E-3</v>
      </c>
      <c r="W94" s="29">
        <f t="shared" si="81"/>
        <v>1.0590277777777777E-2</v>
      </c>
      <c r="X94" s="29">
        <f t="shared" si="82"/>
        <v>6.7013888888888887E-3</v>
      </c>
      <c r="Y94" s="29">
        <f t="shared" si="83"/>
        <v>6.4930555555555549E-3</v>
      </c>
      <c r="Z94" s="29">
        <f t="shared" ref="Z94:AA94" si="111">SUM(Y94,W94)</f>
        <v>1.7083333333333332E-2</v>
      </c>
      <c r="AA94" s="29">
        <f t="shared" si="111"/>
        <v>2.3784722222222221E-2</v>
      </c>
      <c r="AB94" s="29">
        <f t="shared" si="79"/>
        <v>0</v>
      </c>
      <c r="AC94" s="29">
        <f>Table3[[#Totals],[После плавания]]-Table3[[#This Row],[После плавания]]</f>
        <v>7.2916666666666789E-4</v>
      </c>
      <c r="AD94" s="29">
        <f>Table3[[#Totals],[После вела]]-Table3[[#This Row],[После вела]]</f>
        <v>1.5162037037037071E-3</v>
      </c>
      <c r="AE94" s="29">
        <f>Table3[[#Totals],[После бега]]-Table3[[#This Row],[После бега]]</f>
        <v>4.3518518518518533E-3</v>
      </c>
      <c r="AF94" s="43" t="s">
        <v>154</v>
      </c>
    </row>
    <row r="95" spans="1:32" ht="13" x14ac:dyDescent="0.15">
      <c r="A95" s="9">
        <v>129</v>
      </c>
      <c r="B95" s="10" t="s">
        <v>109</v>
      </c>
      <c r="C95" s="11">
        <v>6</v>
      </c>
      <c r="D95" s="12">
        <v>31</v>
      </c>
      <c r="E95" s="13" t="str">
        <f t="shared" si="0"/>
        <v>2:10</v>
      </c>
      <c r="F95" s="13">
        <f t="shared" si="1"/>
        <v>391</v>
      </c>
      <c r="G95" s="14">
        <v>83</v>
      </c>
      <c r="H95" s="11">
        <v>16</v>
      </c>
      <c r="I95" s="12">
        <v>24</v>
      </c>
      <c r="J95" s="15">
        <f t="shared" si="2"/>
        <v>29.27</v>
      </c>
      <c r="K95" s="14">
        <f t="shared" si="3"/>
        <v>984</v>
      </c>
      <c r="L95" s="14">
        <v>93</v>
      </c>
      <c r="M95" s="11">
        <v>12</v>
      </c>
      <c r="N95" s="12">
        <v>30</v>
      </c>
      <c r="O95" s="15" t="str">
        <f t="shared" si="4"/>
        <v>6:15</v>
      </c>
      <c r="P95" s="14">
        <f t="shared" si="5"/>
        <v>750</v>
      </c>
      <c r="Q95" s="14">
        <v>93</v>
      </c>
      <c r="R95" s="16" t="str">
        <f t="shared" si="6"/>
        <v>35:25</v>
      </c>
      <c r="S95" s="17">
        <f t="shared" si="7"/>
        <v>2125</v>
      </c>
      <c r="T95" s="17">
        <v>93</v>
      </c>
      <c r="U95" t="str">
        <f t="shared" si="80"/>
        <v>DZMITRY BELIANKA</v>
      </c>
      <c r="V95" s="29">
        <f t="shared" si="85"/>
        <v>4.5254629629629629E-3</v>
      </c>
      <c r="W95" s="29">
        <f t="shared" si="81"/>
        <v>1.1388888888888888E-2</v>
      </c>
      <c r="X95" s="29">
        <f t="shared" si="82"/>
        <v>8.6805555555555559E-3</v>
      </c>
      <c r="Y95" s="29">
        <f t="shared" si="83"/>
        <v>4.5254629629629629E-3</v>
      </c>
      <c r="Z95" s="29">
        <f t="shared" ref="Z95:AA95" si="112">SUM(Y95,W95)</f>
        <v>1.591435185185185E-2</v>
      </c>
      <c r="AA95" s="29">
        <f t="shared" si="112"/>
        <v>2.4594907407407406E-2</v>
      </c>
      <c r="AB95" s="29">
        <f t="shared" si="79"/>
        <v>0</v>
      </c>
      <c r="AC95" s="29">
        <f>Table3[[#Totals],[После плавания]]-Table3[[#This Row],[После плавания]]</f>
        <v>2.6967592592592599E-3</v>
      </c>
      <c r="AD95" s="29">
        <f>Table3[[#Totals],[После вела]]-Table3[[#This Row],[После вела]]</f>
        <v>2.6851851851851898E-3</v>
      </c>
      <c r="AE95" s="29">
        <f>Table3[[#Totals],[После бега]]-Table3[[#This Row],[После бега]]</f>
        <v>3.5416666666666687E-3</v>
      </c>
      <c r="AF95" s="43" t="s">
        <v>154</v>
      </c>
    </row>
    <row r="96" spans="1:32" ht="13" x14ac:dyDescent="0.15">
      <c r="A96" s="9">
        <v>2</v>
      </c>
      <c r="B96" s="10" t="s">
        <v>19</v>
      </c>
      <c r="C96" s="11">
        <v>4</v>
      </c>
      <c r="D96" s="12">
        <v>59</v>
      </c>
      <c r="E96" s="13" t="str">
        <f t="shared" si="0"/>
        <v>1:39</v>
      </c>
      <c r="F96" s="13">
        <f t="shared" si="1"/>
        <v>299</v>
      </c>
      <c r="G96" s="14">
        <v>32</v>
      </c>
      <c r="H96" s="11">
        <v>17</v>
      </c>
      <c r="I96" s="12">
        <v>28</v>
      </c>
      <c r="J96" s="15">
        <f t="shared" si="2"/>
        <v>27.48</v>
      </c>
      <c r="K96" s="14">
        <f t="shared" si="3"/>
        <v>1048</v>
      </c>
      <c r="L96" s="14">
        <v>98</v>
      </c>
      <c r="M96" s="11">
        <v>13</v>
      </c>
      <c r="N96" s="12">
        <v>6</v>
      </c>
      <c r="O96" s="15" t="str">
        <f t="shared" si="4"/>
        <v>6:33</v>
      </c>
      <c r="P96" s="14">
        <f t="shared" si="5"/>
        <v>786</v>
      </c>
      <c r="Q96" s="14">
        <v>95</v>
      </c>
      <c r="R96" s="16" t="str">
        <f t="shared" si="6"/>
        <v>35:33</v>
      </c>
      <c r="S96" s="17">
        <f t="shared" si="7"/>
        <v>2133</v>
      </c>
      <c r="T96" s="17">
        <v>94</v>
      </c>
      <c r="U96" t="str">
        <f t="shared" si="80"/>
        <v>СЕРГЕЙ НАРКЕВИЧ</v>
      </c>
      <c r="V96" s="29">
        <f t="shared" si="85"/>
        <v>3.4606481481481485E-3</v>
      </c>
      <c r="W96" s="29">
        <f t="shared" si="81"/>
        <v>1.2129629629629629E-2</v>
      </c>
      <c r="X96" s="29">
        <f t="shared" si="82"/>
        <v>9.0972222222222218E-3</v>
      </c>
      <c r="Y96" s="29">
        <f t="shared" si="83"/>
        <v>3.4606481481481485E-3</v>
      </c>
      <c r="Z96" s="29">
        <f t="shared" ref="Z96:AA96" si="113">SUM(Y96,W96)</f>
        <v>1.5590277777777778E-2</v>
      </c>
      <c r="AA96" s="29">
        <f t="shared" si="113"/>
        <v>2.4687500000000001E-2</v>
      </c>
      <c r="AB96" s="29">
        <f t="shared" si="79"/>
        <v>0</v>
      </c>
      <c r="AC96" s="29">
        <f>Table3[[#Totals],[После плавания]]-Table3[[#This Row],[После плавания]]</f>
        <v>3.7615740740740743E-3</v>
      </c>
      <c r="AD96" s="29">
        <f>Table3[[#Totals],[После вела]]-Table3[[#This Row],[После вела]]</f>
        <v>3.0092592592592619E-3</v>
      </c>
      <c r="AE96" s="29">
        <f>Table3[[#Totals],[После бега]]-Table3[[#This Row],[После бега]]</f>
        <v>3.4490740740740732E-3</v>
      </c>
      <c r="AF96" s="43" t="s">
        <v>154</v>
      </c>
    </row>
    <row r="97" spans="1:32" ht="13" x14ac:dyDescent="0.15">
      <c r="A97" s="9">
        <v>48</v>
      </c>
      <c r="B97" s="10" t="s">
        <v>59</v>
      </c>
      <c r="C97" s="11">
        <v>7</v>
      </c>
      <c r="D97" s="12">
        <v>49</v>
      </c>
      <c r="E97" s="13" t="str">
        <f t="shared" si="0"/>
        <v>2:36</v>
      </c>
      <c r="F97" s="13">
        <f t="shared" si="1"/>
        <v>469</v>
      </c>
      <c r="G97" s="14">
        <v>96</v>
      </c>
      <c r="H97" s="11">
        <v>14</v>
      </c>
      <c r="I97" s="12">
        <v>39</v>
      </c>
      <c r="J97" s="15">
        <f t="shared" si="2"/>
        <v>32.76</v>
      </c>
      <c r="K97" s="14">
        <f t="shared" si="3"/>
        <v>879</v>
      </c>
      <c r="L97" s="14">
        <v>79</v>
      </c>
      <c r="M97" s="11">
        <v>13</v>
      </c>
      <c r="N97" s="12">
        <v>7</v>
      </c>
      <c r="O97" s="15" t="str">
        <f t="shared" si="4"/>
        <v>6:33</v>
      </c>
      <c r="P97" s="14">
        <f t="shared" si="5"/>
        <v>787</v>
      </c>
      <c r="Q97" s="14">
        <v>96</v>
      </c>
      <c r="R97" s="16" t="str">
        <f t="shared" si="6"/>
        <v>35:35</v>
      </c>
      <c r="S97" s="17">
        <f t="shared" si="7"/>
        <v>2135</v>
      </c>
      <c r="T97" s="17">
        <v>95</v>
      </c>
      <c r="U97" t="str">
        <f t="shared" si="80"/>
        <v>ЕВГЕНИЙ МАЛЫШЕВ</v>
      </c>
      <c r="V97" s="29">
        <f t="shared" si="85"/>
        <v>5.4282407407407404E-3</v>
      </c>
      <c r="W97" s="29">
        <f t="shared" si="81"/>
        <v>1.0173611111111111E-2</v>
      </c>
      <c r="X97" s="29">
        <f t="shared" si="82"/>
        <v>9.1087962962962971E-3</v>
      </c>
      <c r="Y97" s="29">
        <f t="shared" si="83"/>
        <v>5.4282407407407404E-3</v>
      </c>
      <c r="Z97" s="29">
        <f t="shared" ref="Z97:AA97" si="114">SUM(Y97,W97)</f>
        <v>1.5601851851851851E-2</v>
      </c>
      <c r="AA97" s="29">
        <f t="shared" si="114"/>
        <v>2.4710648148148148E-2</v>
      </c>
      <c r="AB97" s="29">
        <f t="shared" si="79"/>
        <v>0</v>
      </c>
      <c r="AC97" s="29">
        <f>Table3[[#Totals],[После плавания]]-Table3[[#This Row],[После плавания]]</f>
        <v>1.7939814814814823E-3</v>
      </c>
      <c r="AD97" s="29">
        <f>Table3[[#Totals],[После вела]]-Table3[[#This Row],[После вела]]</f>
        <v>2.9976851851851883E-3</v>
      </c>
      <c r="AE97" s="29">
        <f>Table3[[#Totals],[После бега]]-Table3[[#This Row],[После бега]]</f>
        <v>3.425925925925926E-3</v>
      </c>
      <c r="AF97" s="43" t="s">
        <v>154</v>
      </c>
    </row>
    <row r="98" spans="1:32" ht="13" x14ac:dyDescent="0.15">
      <c r="A98" s="9">
        <v>6</v>
      </c>
      <c r="B98" s="10" t="s">
        <v>22</v>
      </c>
      <c r="C98" s="11">
        <v>6</v>
      </c>
      <c r="D98" s="12">
        <v>15</v>
      </c>
      <c r="E98" s="13" t="str">
        <f t="shared" si="0"/>
        <v>2:05</v>
      </c>
      <c r="F98" s="13">
        <f t="shared" si="1"/>
        <v>375</v>
      </c>
      <c r="G98" s="14">
        <v>76</v>
      </c>
      <c r="H98" s="11">
        <v>18</v>
      </c>
      <c r="I98" s="12">
        <v>13</v>
      </c>
      <c r="J98" s="15">
        <f t="shared" si="2"/>
        <v>26.35</v>
      </c>
      <c r="K98" s="14">
        <f t="shared" si="3"/>
        <v>1093</v>
      </c>
      <c r="L98" s="14">
        <v>99</v>
      </c>
      <c r="M98" s="11">
        <v>12</v>
      </c>
      <c r="N98" s="12">
        <v>56</v>
      </c>
      <c r="O98" s="15" t="str">
        <f t="shared" si="4"/>
        <v>6:28</v>
      </c>
      <c r="P98" s="14">
        <f t="shared" si="5"/>
        <v>776</v>
      </c>
      <c r="Q98" s="14">
        <v>94</v>
      </c>
      <c r="R98" s="16" t="str">
        <f t="shared" si="6"/>
        <v>37:24</v>
      </c>
      <c r="S98" s="17">
        <f t="shared" si="7"/>
        <v>2244</v>
      </c>
      <c r="T98" s="17">
        <v>96</v>
      </c>
      <c r="U98" t="str">
        <f t="shared" si="80"/>
        <v>ВЛАДИМИР ГОРЕЛИК</v>
      </c>
      <c r="V98" s="29">
        <f t="shared" si="85"/>
        <v>4.340277777777778E-3</v>
      </c>
      <c r="W98" s="29">
        <f t="shared" si="81"/>
        <v>1.2650462962962962E-2</v>
      </c>
      <c r="X98" s="29">
        <f t="shared" si="82"/>
        <v>8.9814814814814809E-3</v>
      </c>
      <c r="Y98" s="29">
        <f t="shared" si="83"/>
        <v>4.340277777777778E-3</v>
      </c>
      <c r="Z98" s="29">
        <f t="shared" ref="Z98:AA98" si="115">SUM(Y98,W98)</f>
        <v>1.699074074074074E-2</v>
      </c>
      <c r="AA98" s="29">
        <f t="shared" si="115"/>
        <v>2.5972222222222223E-2</v>
      </c>
      <c r="AB98" s="29">
        <f t="shared" si="79"/>
        <v>0</v>
      </c>
      <c r="AC98" s="29">
        <f>Table3[[#Totals],[После плавания]]-Table3[[#This Row],[После плавания]]</f>
        <v>2.8819444444444448E-3</v>
      </c>
      <c r="AD98" s="29">
        <f>Table3[[#Totals],[После вела]]-Table3[[#This Row],[После вела]]</f>
        <v>1.6087962962962991E-3</v>
      </c>
      <c r="AE98" s="29">
        <f>Table3[[#Totals],[После бега]]-Table3[[#This Row],[После бега]]</f>
        <v>2.1643518518518513E-3</v>
      </c>
      <c r="AF98" s="43" t="s">
        <v>154</v>
      </c>
    </row>
    <row r="99" spans="1:32" ht="14" thickBot="1" x14ac:dyDescent="0.2">
      <c r="A99" s="9">
        <v>55</v>
      </c>
      <c r="B99" s="10" t="s">
        <v>66</v>
      </c>
      <c r="C99" s="11">
        <v>7</v>
      </c>
      <c r="D99" s="12">
        <v>49</v>
      </c>
      <c r="E99" s="13" t="str">
        <f t="shared" si="0"/>
        <v>2:36</v>
      </c>
      <c r="F99" s="13">
        <f t="shared" si="1"/>
        <v>469</v>
      </c>
      <c r="G99" s="14">
        <v>97</v>
      </c>
      <c r="H99" s="11">
        <v>16</v>
      </c>
      <c r="I99" s="12">
        <v>37</v>
      </c>
      <c r="J99" s="15">
        <f t="shared" si="2"/>
        <v>28.89</v>
      </c>
      <c r="K99" s="14">
        <f t="shared" si="3"/>
        <v>997</v>
      </c>
      <c r="L99" s="14">
        <v>95</v>
      </c>
      <c r="M99" s="11">
        <v>15</v>
      </c>
      <c r="N99" s="12">
        <v>25</v>
      </c>
      <c r="O99" s="15" t="str">
        <f t="shared" si="4"/>
        <v>7:42</v>
      </c>
      <c r="P99" s="14">
        <f t="shared" si="5"/>
        <v>925</v>
      </c>
      <c r="Q99" s="14">
        <v>97</v>
      </c>
      <c r="R99" s="16" t="str">
        <f t="shared" si="6"/>
        <v>39:51</v>
      </c>
      <c r="S99" s="17">
        <f t="shared" si="7"/>
        <v>2391</v>
      </c>
      <c r="T99" s="17">
        <v>97</v>
      </c>
      <c r="U99" t="str">
        <f t="shared" si="80"/>
        <v>РОМАН САВИЦКИЙ</v>
      </c>
      <c r="V99" s="29">
        <f t="shared" si="85"/>
        <v>5.4282407407407404E-3</v>
      </c>
      <c r="W99" s="29">
        <f t="shared" si="81"/>
        <v>1.1539351851851851E-2</v>
      </c>
      <c r="X99" s="29">
        <f t="shared" si="82"/>
        <v>1.0706018518518517E-2</v>
      </c>
      <c r="Y99" s="29">
        <f t="shared" si="83"/>
        <v>5.4282407407407404E-3</v>
      </c>
      <c r="Z99" s="29">
        <f t="shared" ref="Z99:AA99" si="116">SUM(Y99,W99)</f>
        <v>1.696759259259259E-2</v>
      </c>
      <c r="AA99" s="29">
        <f t="shared" si="116"/>
        <v>2.7673611111111107E-2</v>
      </c>
      <c r="AB99" s="29">
        <f t="shared" ref="AB99:AB125" si="117">TIME(0,0,0)</f>
        <v>0</v>
      </c>
      <c r="AC99" s="29">
        <f>Table3[[#Totals],[После плавания]]-Table3[[#This Row],[После плавания]]</f>
        <v>1.7939814814814823E-3</v>
      </c>
      <c r="AD99" s="29">
        <f>Table3[[#Totals],[После вела]]-Table3[[#This Row],[После вела]]</f>
        <v>1.6319444444444497E-3</v>
      </c>
      <c r="AE99" s="29">
        <f>Table3[[#Totals],[После бега]]-Table3[[#This Row],[После бега]]</f>
        <v>4.629629629629671E-4</v>
      </c>
      <c r="AF99" s="43" t="s">
        <v>154</v>
      </c>
    </row>
    <row r="100" spans="1:32" ht="14" thickTop="1" x14ac:dyDescent="0.15">
      <c r="A100" s="18">
        <v>82</v>
      </c>
      <c r="B100" s="19" t="s">
        <v>116</v>
      </c>
      <c r="C100" s="20">
        <v>3</v>
      </c>
      <c r="D100" s="21">
        <v>39</v>
      </c>
      <c r="E100" s="22" t="str">
        <f t="shared" ref="E100:E125" si="118">CONCATENATE(QUOTIENT(QUOTIENT(C100*60+D100,3),60),":",IF(INT(QUOTIENT(C100*60+D100,3)-QUOTIENT(QUOTIENT(C100*60+D100,3),60)*60)&gt;9,INT(QUOTIENT(C100*60+D100,3)-QUOTIENT(QUOTIENT(C100*60+D100,3),60)*60),0&amp;INT(QUOTIENT(C100*60+D100,3)-QUOTIENT(QUOTIENT(C100*60+D100,3),60)*60)))</f>
        <v>1:13</v>
      </c>
      <c r="F100" s="23">
        <f t="shared" ref="F100:F125" si="119">C100*60+D100</f>
        <v>219</v>
      </c>
      <c r="G100" s="24">
        <v>1</v>
      </c>
      <c r="H100" s="20">
        <v>15</v>
      </c>
      <c r="I100" s="21">
        <v>12</v>
      </c>
      <c r="J100" s="25">
        <f t="shared" ref="J100:J125" si="120">IFERROR(ROUND(8000/(H100*60+I100)*3.6,2),"")</f>
        <v>31.58</v>
      </c>
      <c r="K100" s="24">
        <f t="shared" ref="K100:K125" si="121">H100*60+I100</f>
        <v>912</v>
      </c>
      <c r="L100" s="24">
        <v>9</v>
      </c>
      <c r="M100" s="20">
        <v>8</v>
      </c>
      <c r="N100" s="21">
        <v>26</v>
      </c>
      <c r="O100" s="25" t="str">
        <f t="shared" ref="O100:O125" si="122">CONCATENATE(QUOTIENT(QUOTIENT(M100*60+N100,2),60),":",IF(INT(QUOTIENT(M100*60+N100,2)-QUOTIENT(QUOTIENT(M100*60+N100,2),60)*60)&gt;9,INT(QUOTIENT(M100*60+N100,2)-QUOTIENT(QUOTIENT(M100*60+N100,2),60)*60),0&amp;INT(QUOTIENT(M100*60+N100,2)-QUOTIENT(QUOTIENT(M100*60+N100,2),60)*60)))</f>
        <v>4:13</v>
      </c>
      <c r="P100" s="14">
        <f t="shared" ref="P100:P125" si="123">M100*60+N100</f>
        <v>506</v>
      </c>
      <c r="Q100" s="24">
        <v>2</v>
      </c>
      <c r="R100" s="26" t="str">
        <f t="shared" ref="R100:R125" si="124">CONCATENATE(QUOTIENT(C100*60+D100+H100*60+I100+M100*60+N100,60),":",IF(MOD(C100*60+D100+H100*60+I100+M100*60+N100,60)&gt;9,MOD(C100*60+D100+H100*60+I100+M100*60+N100,60),0&amp;MOD(C100*60+D100+H100*60+I100+M100*60+N100,60)))</f>
        <v>27:17</v>
      </c>
      <c r="S100" s="17">
        <f t="shared" ref="S100:S125" si="125">(C100+H100+M100)*60+D100+I100+N100</f>
        <v>1637</v>
      </c>
      <c r="T100" s="17">
        <v>1</v>
      </c>
      <c r="U100" t="str">
        <f t="shared" si="80"/>
        <v>ОЛЬГА МАРМЫЛЬ</v>
      </c>
      <c r="V100" s="29">
        <f t="shared" si="85"/>
        <v>2.5347222222222221E-3</v>
      </c>
      <c r="W100" s="29">
        <f t="shared" si="81"/>
        <v>1.0555555555555554E-2</v>
      </c>
      <c r="X100" s="29">
        <f t="shared" si="82"/>
        <v>5.8564814814814825E-3</v>
      </c>
      <c r="Y100" s="29">
        <f t="shared" si="83"/>
        <v>2.5347222222222221E-3</v>
      </c>
      <c r="Z100" s="29">
        <f t="shared" ref="Z100:AA100" si="126">SUM(Y100,W100)</f>
        <v>1.3090277777777777E-2</v>
      </c>
      <c r="AA100" s="29">
        <f t="shared" si="126"/>
        <v>1.894675925925926E-2</v>
      </c>
      <c r="AB100" s="29">
        <f t="shared" si="117"/>
        <v>0</v>
      </c>
      <c r="AC100" s="29">
        <f>Table3[[#Totals],[После плавания]]-Table3[[#This Row],[После плавания]]</f>
        <v>4.6875000000000007E-3</v>
      </c>
      <c r="AD100" s="29">
        <f>Table3[[#Totals],[После вела]]-Table3[[#This Row],[После вела]]</f>
        <v>5.5092592592592624E-3</v>
      </c>
      <c r="AE100" s="29">
        <f>Table3[[#Totals],[После бега]]-Table3[[#This Row],[После бега]]</f>
        <v>9.1898148148148139E-3</v>
      </c>
      <c r="AF100" s="43" t="s">
        <v>155</v>
      </c>
    </row>
    <row r="101" spans="1:32" ht="13" x14ac:dyDescent="0.15">
      <c r="A101" s="18">
        <v>84</v>
      </c>
      <c r="B101" s="19" t="s">
        <v>118</v>
      </c>
      <c r="C101" s="20">
        <v>4</v>
      </c>
      <c r="D101" s="21">
        <v>31</v>
      </c>
      <c r="E101" s="23" t="str">
        <f t="shared" si="118"/>
        <v>1:30</v>
      </c>
      <c r="F101" s="23">
        <f t="shared" si="119"/>
        <v>271</v>
      </c>
      <c r="G101" s="24">
        <v>2</v>
      </c>
      <c r="H101" s="20">
        <v>13</v>
      </c>
      <c r="I101" s="21">
        <v>37</v>
      </c>
      <c r="J101" s="27">
        <f t="shared" si="120"/>
        <v>35.25</v>
      </c>
      <c r="K101" s="24">
        <f t="shared" si="121"/>
        <v>817</v>
      </c>
      <c r="L101" s="24">
        <v>2</v>
      </c>
      <c r="M101" s="20">
        <v>9</v>
      </c>
      <c r="N101" s="21">
        <v>17</v>
      </c>
      <c r="O101" s="27" t="str">
        <f t="shared" si="122"/>
        <v>4:38</v>
      </c>
      <c r="P101" s="14">
        <f t="shared" si="123"/>
        <v>557</v>
      </c>
      <c r="Q101" s="24">
        <v>6</v>
      </c>
      <c r="R101" s="16" t="str">
        <f t="shared" si="124"/>
        <v>27:25</v>
      </c>
      <c r="S101" s="17">
        <f t="shared" si="125"/>
        <v>1645</v>
      </c>
      <c r="T101" s="17">
        <v>2</v>
      </c>
      <c r="U101" t="str">
        <f t="shared" si="80"/>
        <v>ЮЛИЯ КАСПЕРОВИЧ</v>
      </c>
      <c r="V101" s="29">
        <f t="shared" si="85"/>
        <v>3.1365740740740742E-3</v>
      </c>
      <c r="W101" s="29">
        <f t="shared" si="81"/>
        <v>9.4560185185185181E-3</v>
      </c>
      <c r="X101" s="29">
        <f t="shared" si="82"/>
        <v>6.4467592592592597E-3</v>
      </c>
      <c r="Y101" s="29">
        <f t="shared" si="83"/>
        <v>3.1365740740740742E-3</v>
      </c>
      <c r="Z101" s="29">
        <f t="shared" ref="Z101:AA101" si="127">SUM(Y101,W101)</f>
        <v>1.2592592592592593E-2</v>
      </c>
      <c r="AA101" s="29">
        <f t="shared" si="127"/>
        <v>1.9039351851851852E-2</v>
      </c>
      <c r="AB101" s="29">
        <f t="shared" si="117"/>
        <v>0</v>
      </c>
      <c r="AC101" s="29">
        <f>Table3[[#Totals],[После плавания]]-Table3[[#This Row],[После плавания]]</f>
        <v>4.085648148148149E-3</v>
      </c>
      <c r="AD101" s="29">
        <f>Table3[[#Totals],[После вела]]-Table3[[#This Row],[После вела]]</f>
        <v>6.0069444444444467E-3</v>
      </c>
      <c r="AE101" s="29">
        <f>Table3[[#Totals],[После бега]]-Table3[[#This Row],[После бега]]</f>
        <v>9.0972222222222218E-3</v>
      </c>
      <c r="AF101" s="43" t="s">
        <v>155</v>
      </c>
    </row>
    <row r="102" spans="1:32" ht="13" x14ac:dyDescent="0.15">
      <c r="A102" s="18">
        <v>79</v>
      </c>
      <c r="B102" s="19" t="s">
        <v>113</v>
      </c>
      <c r="C102" s="20">
        <v>6</v>
      </c>
      <c r="D102" s="21">
        <v>4</v>
      </c>
      <c r="E102" s="23" t="str">
        <f t="shared" si="118"/>
        <v>2:01</v>
      </c>
      <c r="F102" s="23">
        <f t="shared" si="119"/>
        <v>364</v>
      </c>
      <c r="G102" s="24">
        <v>12</v>
      </c>
      <c r="H102" s="20">
        <v>14</v>
      </c>
      <c r="I102" s="21">
        <v>4</v>
      </c>
      <c r="J102" s="27">
        <f t="shared" si="120"/>
        <v>34.119999999999997</v>
      </c>
      <c r="K102" s="24">
        <f t="shared" si="121"/>
        <v>844</v>
      </c>
      <c r="L102" s="24">
        <v>4</v>
      </c>
      <c r="M102" s="20">
        <v>8</v>
      </c>
      <c r="N102" s="21">
        <v>0</v>
      </c>
      <c r="O102" s="27" t="str">
        <f t="shared" si="122"/>
        <v>4:00</v>
      </c>
      <c r="P102" s="14">
        <f t="shared" si="123"/>
        <v>480</v>
      </c>
      <c r="Q102" s="24">
        <v>1</v>
      </c>
      <c r="R102" s="16" t="str">
        <f t="shared" si="124"/>
        <v>28:08</v>
      </c>
      <c r="S102" s="17">
        <f t="shared" si="125"/>
        <v>1688</v>
      </c>
      <c r="T102" s="17">
        <v>3</v>
      </c>
      <c r="U102" t="str">
        <f t="shared" si="80"/>
        <v>КАТЕРИНА КУДЕЛКО</v>
      </c>
      <c r="V102" s="29">
        <f t="shared" si="85"/>
        <v>4.2129629629629626E-3</v>
      </c>
      <c r="W102" s="29">
        <f t="shared" si="81"/>
        <v>9.7685185185185184E-3</v>
      </c>
      <c r="X102" s="29">
        <f t="shared" si="82"/>
        <v>5.5555555555555558E-3</v>
      </c>
      <c r="Y102" s="29">
        <f t="shared" si="83"/>
        <v>4.2129629629629626E-3</v>
      </c>
      <c r="Z102" s="29">
        <f t="shared" ref="Z102:AA102" si="128">SUM(Y102,W102)</f>
        <v>1.398148148148148E-2</v>
      </c>
      <c r="AA102" s="29">
        <f t="shared" si="128"/>
        <v>1.9537037037037037E-2</v>
      </c>
      <c r="AB102" s="29">
        <f t="shared" si="117"/>
        <v>0</v>
      </c>
      <c r="AC102" s="29">
        <f>Table3[[#Totals],[После плавания]]-Table3[[#This Row],[После плавания]]</f>
        <v>3.0092592592592601E-3</v>
      </c>
      <c r="AD102" s="29">
        <f>Table3[[#Totals],[После вела]]-Table3[[#This Row],[После вела]]</f>
        <v>4.6180555555555593E-3</v>
      </c>
      <c r="AE102" s="29">
        <f>Table3[[#Totals],[После бега]]-Table3[[#This Row],[После бега]]</f>
        <v>8.5995370370370375E-3</v>
      </c>
      <c r="AF102" s="43" t="s">
        <v>155</v>
      </c>
    </row>
    <row r="103" spans="1:32" ht="13" x14ac:dyDescent="0.15">
      <c r="A103" s="18">
        <v>97</v>
      </c>
      <c r="B103" s="19" t="s">
        <v>131</v>
      </c>
      <c r="C103" s="20">
        <v>5</v>
      </c>
      <c r="D103" s="21">
        <v>49</v>
      </c>
      <c r="E103" s="23" t="str">
        <f t="shared" si="118"/>
        <v>1:56</v>
      </c>
      <c r="F103" s="23">
        <f t="shared" si="119"/>
        <v>349</v>
      </c>
      <c r="G103" s="24">
        <v>10</v>
      </c>
      <c r="H103" s="20">
        <v>13</v>
      </c>
      <c r="I103" s="21">
        <v>18</v>
      </c>
      <c r="J103" s="27">
        <f t="shared" si="120"/>
        <v>36.090000000000003</v>
      </c>
      <c r="K103" s="24">
        <f t="shared" si="121"/>
        <v>798</v>
      </c>
      <c r="L103" s="24">
        <v>1</v>
      </c>
      <c r="M103" s="20">
        <v>10</v>
      </c>
      <c r="N103" s="21">
        <v>11</v>
      </c>
      <c r="O103" s="27" t="str">
        <f t="shared" si="122"/>
        <v>5:05</v>
      </c>
      <c r="P103" s="14">
        <f t="shared" si="123"/>
        <v>611</v>
      </c>
      <c r="Q103" s="24">
        <v>12</v>
      </c>
      <c r="R103" s="16" t="str">
        <f t="shared" si="124"/>
        <v>29:18</v>
      </c>
      <c r="S103" s="17">
        <f t="shared" si="125"/>
        <v>1758</v>
      </c>
      <c r="T103" s="17">
        <v>4</v>
      </c>
      <c r="U103" t="str">
        <f t="shared" si="80"/>
        <v>VIKTORYIA KLEBANOVICH</v>
      </c>
      <c r="V103" s="29">
        <f t="shared" si="85"/>
        <v>4.0393518518518521E-3</v>
      </c>
      <c r="W103" s="29">
        <f t="shared" si="81"/>
        <v>9.2361111111111116E-3</v>
      </c>
      <c r="X103" s="29">
        <f t="shared" si="82"/>
        <v>7.0717592592592594E-3</v>
      </c>
      <c r="Y103" s="29">
        <f t="shared" si="83"/>
        <v>4.0393518518518521E-3</v>
      </c>
      <c r="Z103" s="29">
        <f t="shared" ref="Z103:AA103" si="129">SUM(Y103,W103)</f>
        <v>1.3275462962962965E-2</v>
      </c>
      <c r="AA103" s="29">
        <f t="shared" si="129"/>
        <v>2.0347222222222225E-2</v>
      </c>
      <c r="AB103" s="29">
        <f t="shared" si="117"/>
        <v>0</v>
      </c>
      <c r="AC103" s="29">
        <f>Table3[[#Totals],[После плавания]]-Table3[[#This Row],[После плавания]]</f>
        <v>3.1828703703703706E-3</v>
      </c>
      <c r="AD103" s="29">
        <f>Table3[[#Totals],[После вела]]-Table3[[#This Row],[После вела]]</f>
        <v>5.3240740740740748E-3</v>
      </c>
      <c r="AE103" s="29">
        <f>Table3[[#Totals],[После бега]]-Table3[[#This Row],[После бега]]</f>
        <v>7.7893518518518494E-3</v>
      </c>
      <c r="AF103" s="43" t="s">
        <v>155</v>
      </c>
    </row>
    <row r="104" spans="1:32" ht="13" x14ac:dyDescent="0.15">
      <c r="A104" s="18">
        <v>92</v>
      </c>
      <c r="B104" s="19" t="s">
        <v>126</v>
      </c>
      <c r="C104" s="20">
        <v>6</v>
      </c>
      <c r="D104" s="21">
        <v>3</v>
      </c>
      <c r="E104" s="23" t="str">
        <f t="shared" si="118"/>
        <v>2:01</v>
      </c>
      <c r="F104" s="23">
        <f t="shared" si="119"/>
        <v>363</v>
      </c>
      <c r="G104" s="24">
        <v>11</v>
      </c>
      <c r="H104" s="20">
        <v>14</v>
      </c>
      <c r="I104" s="21">
        <v>8</v>
      </c>
      <c r="J104" s="27">
        <f t="shared" si="120"/>
        <v>33.96</v>
      </c>
      <c r="K104" s="24">
        <f t="shared" si="121"/>
        <v>848</v>
      </c>
      <c r="L104" s="24">
        <v>5</v>
      </c>
      <c r="M104" s="20">
        <v>9</v>
      </c>
      <c r="N104" s="21">
        <v>17</v>
      </c>
      <c r="O104" s="27" t="str">
        <f t="shared" si="122"/>
        <v>4:38</v>
      </c>
      <c r="P104" s="14">
        <f t="shared" si="123"/>
        <v>557</v>
      </c>
      <c r="Q104" s="24">
        <v>7</v>
      </c>
      <c r="R104" s="16" t="str">
        <f t="shared" si="124"/>
        <v>29:28</v>
      </c>
      <c r="S104" s="17">
        <f t="shared" si="125"/>
        <v>1768</v>
      </c>
      <c r="T104" s="17">
        <v>5</v>
      </c>
      <c r="U104" t="str">
        <f t="shared" si="80"/>
        <v>ANNA CHEREMISINOVA</v>
      </c>
      <c r="V104" s="29">
        <f t="shared" si="85"/>
        <v>4.2013888888888891E-3</v>
      </c>
      <c r="W104" s="29">
        <f t="shared" si="81"/>
        <v>9.8148148148148144E-3</v>
      </c>
      <c r="X104" s="29">
        <f t="shared" si="82"/>
        <v>6.4467592592592597E-3</v>
      </c>
      <c r="Y104" s="29">
        <f t="shared" si="83"/>
        <v>4.2013888888888891E-3</v>
      </c>
      <c r="Z104" s="29">
        <f t="shared" ref="Z104:AA104" si="130">SUM(Y104,W104)</f>
        <v>1.4016203703703704E-2</v>
      </c>
      <c r="AA104" s="29">
        <f t="shared" si="130"/>
        <v>2.0462962962962964E-2</v>
      </c>
      <c r="AB104" s="29">
        <f t="shared" si="117"/>
        <v>0</v>
      </c>
      <c r="AC104" s="29">
        <f>Table3[[#Totals],[После плавания]]-Table3[[#This Row],[После плавания]]</f>
        <v>3.0208333333333337E-3</v>
      </c>
      <c r="AD104" s="29">
        <f>Table3[[#Totals],[После вела]]-Table3[[#This Row],[После вела]]</f>
        <v>4.5833333333333351E-3</v>
      </c>
      <c r="AE104" s="29">
        <f>Table3[[#Totals],[После бега]]-Table3[[#This Row],[После бега]]</f>
        <v>7.6736111111111102E-3</v>
      </c>
      <c r="AF104" s="43" t="s">
        <v>155</v>
      </c>
    </row>
    <row r="105" spans="1:32" ht="13" x14ac:dyDescent="0.15">
      <c r="A105" s="18">
        <v>99</v>
      </c>
      <c r="B105" s="19" t="s">
        <v>133</v>
      </c>
      <c r="C105" s="20">
        <v>5</v>
      </c>
      <c r="D105" s="21">
        <v>26</v>
      </c>
      <c r="E105" s="23" t="str">
        <f t="shared" si="118"/>
        <v>1:48</v>
      </c>
      <c r="F105" s="23">
        <f t="shared" si="119"/>
        <v>326</v>
      </c>
      <c r="G105" s="24">
        <v>7</v>
      </c>
      <c r="H105" s="20">
        <v>15</v>
      </c>
      <c r="I105" s="21">
        <v>14</v>
      </c>
      <c r="J105" s="27">
        <f t="shared" si="120"/>
        <v>31.51</v>
      </c>
      <c r="K105" s="24">
        <f t="shared" si="121"/>
        <v>914</v>
      </c>
      <c r="L105" s="24">
        <v>10</v>
      </c>
      <c r="M105" s="20">
        <v>8</v>
      </c>
      <c r="N105" s="21">
        <v>56</v>
      </c>
      <c r="O105" s="27" t="str">
        <f t="shared" si="122"/>
        <v>4:28</v>
      </c>
      <c r="P105" s="14">
        <f t="shared" si="123"/>
        <v>536</v>
      </c>
      <c r="Q105" s="24">
        <v>5</v>
      </c>
      <c r="R105" s="16" t="str">
        <f t="shared" si="124"/>
        <v>29:36</v>
      </c>
      <c r="S105" s="17">
        <f t="shared" si="125"/>
        <v>1776</v>
      </c>
      <c r="T105" s="17">
        <v>6</v>
      </c>
      <c r="U105" t="str">
        <f t="shared" si="80"/>
        <v>YANA MOLODOVA</v>
      </c>
      <c r="V105" s="29">
        <f t="shared" si="85"/>
        <v>3.7731481481481483E-3</v>
      </c>
      <c r="W105" s="29">
        <f t="shared" si="81"/>
        <v>1.0578703703703703E-2</v>
      </c>
      <c r="X105" s="29">
        <f t="shared" si="82"/>
        <v>6.2037037037037043E-3</v>
      </c>
      <c r="Y105" s="29">
        <f t="shared" si="83"/>
        <v>3.7731481481481483E-3</v>
      </c>
      <c r="Z105" s="29">
        <f t="shared" ref="Z105:AA105" si="131">SUM(Y105,W105)</f>
        <v>1.4351851851851852E-2</v>
      </c>
      <c r="AA105" s="29">
        <f t="shared" si="131"/>
        <v>2.0555555555555556E-2</v>
      </c>
      <c r="AB105" s="29">
        <f t="shared" si="117"/>
        <v>0</v>
      </c>
      <c r="AC105" s="29">
        <f>Table3[[#Totals],[После плавания]]-Table3[[#This Row],[После плавания]]</f>
        <v>3.4490740740740745E-3</v>
      </c>
      <c r="AD105" s="29">
        <f>Table3[[#Totals],[После вела]]-Table3[[#This Row],[После вела]]</f>
        <v>4.2476851851851877E-3</v>
      </c>
      <c r="AE105" s="29">
        <f>Table3[[#Totals],[После бега]]-Table3[[#This Row],[После бега]]</f>
        <v>7.5810185185185182E-3</v>
      </c>
      <c r="AF105" s="43" t="s">
        <v>155</v>
      </c>
    </row>
    <row r="106" spans="1:32" ht="13" x14ac:dyDescent="0.15">
      <c r="A106" s="18">
        <v>87</v>
      </c>
      <c r="B106" s="19" t="s">
        <v>121</v>
      </c>
      <c r="C106" s="20">
        <v>6</v>
      </c>
      <c r="D106" s="21">
        <v>10</v>
      </c>
      <c r="E106" s="23" t="str">
        <f t="shared" si="118"/>
        <v>2:03</v>
      </c>
      <c r="F106" s="23">
        <f t="shared" si="119"/>
        <v>370</v>
      </c>
      <c r="G106" s="24">
        <v>13</v>
      </c>
      <c r="H106" s="20">
        <v>15</v>
      </c>
      <c r="I106" s="21">
        <v>20</v>
      </c>
      <c r="J106" s="27">
        <f t="shared" si="120"/>
        <v>31.3</v>
      </c>
      <c r="K106" s="24">
        <f t="shared" si="121"/>
        <v>920</v>
      </c>
      <c r="L106" s="24">
        <v>12</v>
      </c>
      <c r="M106" s="20">
        <v>8</v>
      </c>
      <c r="N106" s="21">
        <v>29</v>
      </c>
      <c r="O106" s="27" t="str">
        <f t="shared" si="122"/>
        <v>4:14</v>
      </c>
      <c r="P106" s="14">
        <f t="shared" si="123"/>
        <v>509</v>
      </c>
      <c r="Q106" s="24">
        <v>3</v>
      </c>
      <c r="R106" s="16" t="str">
        <f t="shared" si="124"/>
        <v>29:59</v>
      </c>
      <c r="S106" s="17">
        <f t="shared" si="125"/>
        <v>1799</v>
      </c>
      <c r="T106" s="17">
        <v>7</v>
      </c>
      <c r="U106" t="str">
        <f t="shared" si="80"/>
        <v>ЮЛИЯ ВРУБЛЕВСКАЯ</v>
      </c>
      <c r="V106" s="29">
        <f t="shared" si="85"/>
        <v>4.2824074074074075E-3</v>
      </c>
      <c r="W106" s="29">
        <f t="shared" si="81"/>
        <v>1.064814814814815E-2</v>
      </c>
      <c r="X106" s="29">
        <f t="shared" si="82"/>
        <v>5.8912037037037032E-3</v>
      </c>
      <c r="Y106" s="29">
        <f t="shared" si="83"/>
        <v>4.2824074074074075E-3</v>
      </c>
      <c r="Z106" s="29">
        <f t="shared" ref="Z106:AA106" si="132">SUM(Y106,W106)</f>
        <v>1.4930555555555558E-2</v>
      </c>
      <c r="AA106" s="29">
        <f t="shared" si="132"/>
        <v>2.0821759259259262E-2</v>
      </c>
      <c r="AB106" s="29">
        <f t="shared" si="117"/>
        <v>0</v>
      </c>
      <c r="AC106" s="29">
        <f>Table3[[#Totals],[После плавания]]-Table3[[#This Row],[После плавания]]</f>
        <v>2.9398148148148152E-3</v>
      </c>
      <c r="AD106" s="29">
        <f>Table3[[#Totals],[После вела]]-Table3[[#This Row],[После вела]]</f>
        <v>3.6689814814814814E-3</v>
      </c>
      <c r="AE106" s="29">
        <f>Table3[[#Totals],[После бега]]-Table3[[#This Row],[После бега]]</f>
        <v>7.3148148148148122E-3</v>
      </c>
      <c r="AF106" s="43" t="s">
        <v>155</v>
      </c>
    </row>
    <row r="107" spans="1:32" ht="13" x14ac:dyDescent="0.15">
      <c r="A107" s="18">
        <v>85</v>
      </c>
      <c r="B107" s="19" t="s">
        <v>119</v>
      </c>
      <c r="C107" s="20">
        <v>5</v>
      </c>
      <c r="D107" s="21">
        <v>11</v>
      </c>
      <c r="E107" s="23" t="str">
        <f t="shared" si="118"/>
        <v>1:43</v>
      </c>
      <c r="F107" s="23">
        <f t="shared" si="119"/>
        <v>311</v>
      </c>
      <c r="G107" s="24">
        <v>5</v>
      </c>
      <c r="H107" s="20">
        <v>14</v>
      </c>
      <c r="I107" s="21">
        <v>24</v>
      </c>
      <c r="J107" s="27">
        <f t="shared" si="120"/>
        <v>33.33</v>
      </c>
      <c r="K107" s="24">
        <f t="shared" si="121"/>
        <v>864</v>
      </c>
      <c r="L107" s="24">
        <v>6</v>
      </c>
      <c r="M107" s="20">
        <v>10</v>
      </c>
      <c r="N107" s="21">
        <v>47</v>
      </c>
      <c r="O107" s="27" t="str">
        <f t="shared" si="122"/>
        <v>5:23</v>
      </c>
      <c r="P107" s="14">
        <f t="shared" si="123"/>
        <v>647</v>
      </c>
      <c r="Q107" s="24">
        <v>14</v>
      </c>
      <c r="R107" s="16" t="str">
        <f t="shared" si="124"/>
        <v>30:22</v>
      </c>
      <c r="S107" s="17">
        <f t="shared" si="125"/>
        <v>1822</v>
      </c>
      <c r="T107" s="17">
        <v>8</v>
      </c>
      <c r="U107" t="str">
        <f t="shared" si="80"/>
        <v>ОЛЬГА ГАЙДУК</v>
      </c>
      <c r="V107" s="29">
        <f t="shared" si="85"/>
        <v>3.5995370370370369E-3</v>
      </c>
      <c r="W107" s="29">
        <f t="shared" si="81"/>
        <v>0.01</v>
      </c>
      <c r="X107" s="29">
        <f t="shared" si="82"/>
        <v>7.4884259259259262E-3</v>
      </c>
      <c r="Y107" s="29">
        <f t="shared" si="83"/>
        <v>3.5995370370370369E-3</v>
      </c>
      <c r="Z107" s="29">
        <f t="shared" ref="Z107:AA107" si="133">SUM(Y107,W107)</f>
        <v>1.3599537037037037E-2</v>
      </c>
      <c r="AA107" s="29">
        <f t="shared" si="133"/>
        <v>2.1087962962962961E-2</v>
      </c>
      <c r="AB107" s="29">
        <f t="shared" si="117"/>
        <v>0</v>
      </c>
      <c r="AC107" s="29">
        <f>Table3[[#Totals],[После плавания]]-Table3[[#This Row],[После плавания]]</f>
        <v>3.6226851851851858E-3</v>
      </c>
      <c r="AD107" s="29">
        <f>Table3[[#Totals],[После вела]]-Table3[[#This Row],[После вела]]</f>
        <v>5.0000000000000027E-3</v>
      </c>
      <c r="AE107" s="29">
        <f>Table3[[#Totals],[После бега]]-Table3[[#This Row],[После бега]]</f>
        <v>7.0486111111111131E-3</v>
      </c>
      <c r="AF107" s="43" t="s">
        <v>155</v>
      </c>
    </row>
    <row r="108" spans="1:32" ht="13" x14ac:dyDescent="0.15">
      <c r="A108" s="18">
        <v>80</v>
      </c>
      <c r="B108" s="19" t="s">
        <v>114</v>
      </c>
      <c r="C108" s="20">
        <v>6</v>
      </c>
      <c r="D108" s="21">
        <v>17</v>
      </c>
      <c r="E108" s="23" t="str">
        <f t="shared" si="118"/>
        <v>2:05</v>
      </c>
      <c r="F108" s="23">
        <f t="shared" si="119"/>
        <v>377</v>
      </c>
      <c r="G108" s="24">
        <v>15</v>
      </c>
      <c r="H108" s="20">
        <v>15</v>
      </c>
      <c r="I108" s="21">
        <v>14</v>
      </c>
      <c r="J108" s="27">
        <f t="shared" si="120"/>
        <v>31.51</v>
      </c>
      <c r="K108" s="24">
        <f t="shared" si="121"/>
        <v>914</v>
      </c>
      <c r="L108" s="24">
        <v>11</v>
      </c>
      <c r="M108" s="20">
        <v>9</v>
      </c>
      <c r="N108" s="21">
        <v>25</v>
      </c>
      <c r="O108" s="27" t="str">
        <f t="shared" si="122"/>
        <v>4:42</v>
      </c>
      <c r="P108" s="14">
        <f t="shared" si="123"/>
        <v>565</v>
      </c>
      <c r="Q108" s="24">
        <v>9</v>
      </c>
      <c r="R108" s="16" t="str">
        <f t="shared" si="124"/>
        <v>30:56</v>
      </c>
      <c r="S108" s="17">
        <f t="shared" si="125"/>
        <v>1856</v>
      </c>
      <c r="T108" s="17">
        <v>9</v>
      </c>
      <c r="U108" t="str">
        <f t="shared" si="80"/>
        <v>ELENA VECHORKO</v>
      </c>
      <c r="V108" s="29">
        <f t="shared" si="85"/>
        <v>4.363425925925926E-3</v>
      </c>
      <c r="W108" s="29">
        <f t="shared" si="81"/>
        <v>1.0578703703703703E-2</v>
      </c>
      <c r="X108" s="29">
        <f t="shared" si="82"/>
        <v>6.5393518518518517E-3</v>
      </c>
      <c r="Y108" s="29">
        <f t="shared" si="83"/>
        <v>4.363425925925926E-3</v>
      </c>
      <c r="Z108" s="29">
        <f t="shared" ref="Z108:AA108" si="134">SUM(Y108,W108)</f>
        <v>1.4942129629629628E-2</v>
      </c>
      <c r="AA108" s="29">
        <f t="shared" si="134"/>
        <v>2.148148148148148E-2</v>
      </c>
      <c r="AB108" s="29">
        <f t="shared" si="117"/>
        <v>0</v>
      </c>
      <c r="AC108" s="29">
        <f>Table3[[#Totals],[После плавания]]-Table3[[#This Row],[После плавания]]</f>
        <v>2.8587962962962968E-3</v>
      </c>
      <c r="AD108" s="29">
        <f>Table3[[#Totals],[После вела]]-Table3[[#This Row],[После вела]]</f>
        <v>3.6574074074074113E-3</v>
      </c>
      <c r="AE108" s="29">
        <f>Table3[[#Totals],[После бега]]-Table3[[#This Row],[После бега]]</f>
        <v>6.6550925925925944E-3</v>
      </c>
      <c r="AF108" s="43" t="s">
        <v>155</v>
      </c>
    </row>
    <row r="109" spans="1:32" ht="13" x14ac:dyDescent="0.15">
      <c r="A109" s="18">
        <v>102</v>
      </c>
      <c r="B109" s="19" t="s">
        <v>135</v>
      </c>
      <c r="C109" s="20">
        <v>6</v>
      </c>
      <c r="D109" s="21">
        <v>56</v>
      </c>
      <c r="E109" s="23" t="str">
        <f t="shared" si="118"/>
        <v>2:18</v>
      </c>
      <c r="F109" s="23">
        <f t="shared" si="119"/>
        <v>416</v>
      </c>
      <c r="G109" s="24">
        <v>20</v>
      </c>
      <c r="H109" s="20">
        <v>15</v>
      </c>
      <c r="I109" s="21">
        <v>53</v>
      </c>
      <c r="J109" s="27">
        <f t="shared" si="120"/>
        <v>30.22</v>
      </c>
      <c r="K109" s="24">
        <f t="shared" si="121"/>
        <v>953</v>
      </c>
      <c r="L109" s="24">
        <v>13</v>
      </c>
      <c r="M109" s="20">
        <v>8</v>
      </c>
      <c r="N109" s="21">
        <v>33</v>
      </c>
      <c r="O109" s="27" t="str">
        <f t="shared" si="122"/>
        <v>4:16</v>
      </c>
      <c r="P109" s="14">
        <f t="shared" si="123"/>
        <v>513</v>
      </c>
      <c r="Q109" s="24">
        <v>4</v>
      </c>
      <c r="R109" s="16" t="str">
        <f t="shared" si="124"/>
        <v>31:22</v>
      </c>
      <c r="S109" s="17">
        <f t="shared" si="125"/>
        <v>1882</v>
      </c>
      <c r="T109" s="17">
        <v>10</v>
      </c>
      <c r="U109" t="str">
        <f t="shared" si="80"/>
        <v>ЕВГЕНИЯ ЗУБОВИЧ</v>
      </c>
      <c r="V109" s="29">
        <f t="shared" si="85"/>
        <v>4.8148148148148152E-3</v>
      </c>
      <c r="W109" s="29">
        <f t="shared" si="81"/>
        <v>1.1030092592592591E-2</v>
      </c>
      <c r="X109" s="29">
        <f t="shared" si="82"/>
        <v>5.9375000000000009E-3</v>
      </c>
      <c r="Y109" s="29">
        <f t="shared" si="83"/>
        <v>4.8148148148148152E-3</v>
      </c>
      <c r="Z109" s="29">
        <f t="shared" ref="Z109:AA109" si="135">SUM(Y109,W109)</f>
        <v>1.5844907407407405E-2</v>
      </c>
      <c r="AA109" s="29">
        <f t="shared" si="135"/>
        <v>2.1782407407407407E-2</v>
      </c>
      <c r="AB109" s="29">
        <f t="shared" si="117"/>
        <v>0</v>
      </c>
      <c r="AC109" s="29">
        <f>Table3[[#Totals],[После плавания]]-Table3[[#This Row],[После плавания]]</f>
        <v>2.4074074074074076E-3</v>
      </c>
      <c r="AD109" s="29">
        <f>Table3[[#Totals],[После вела]]-Table3[[#This Row],[После вела]]</f>
        <v>2.7546296296296346E-3</v>
      </c>
      <c r="AE109" s="29">
        <f>Table3[[#Totals],[После бега]]-Table3[[#This Row],[После бега]]</f>
        <v>6.3541666666666677E-3</v>
      </c>
      <c r="AF109" s="43" t="s">
        <v>155</v>
      </c>
    </row>
    <row r="110" spans="1:32" ht="13" x14ac:dyDescent="0.15">
      <c r="A110" s="18">
        <v>88</v>
      </c>
      <c r="B110" s="19" t="s">
        <v>122</v>
      </c>
      <c r="C110" s="20">
        <v>5</v>
      </c>
      <c r="D110" s="21">
        <v>49</v>
      </c>
      <c r="E110" s="23" t="str">
        <f t="shared" si="118"/>
        <v>1:56</v>
      </c>
      <c r="F110" s="23">
        <f t="shared" si="119"/>
        <v>349</v>
      </c>
      <c r="G110" s="24">
        <v>9</v>
      </c>
      <c r="H110" s="20">
        <v>16</v>
      </c>
      <c r="I110" s="21">
        <v>34</v>
      </c>
      <c r="J110" s="27">
        <f t="shared" si="120"/>
        <v>28.97</v>
      </c>
      <c r="K110" s="24">
        <f t="shared" si="121"/>
        <v>994</v>
      </c>
      <c r="L110" s="24">
        <v>19</v>
      </c>
      <c r="M110" s="20">
        <v>9</v>
      </c>
      <c r="N110" s="21">
        <v>32</v>
      </c>
      <c r="O110" s="27" t="str">
        <f t="shared" si="122"/>
        <v>4:46</v>
      </c>
      <c r="P110" s="14">
        <f t="shared" si="123"/>
        <v>572</v>
      </c>
      <c r="Q110" s="24">
        <v>10</v>
      </c>
      <c r="R110" s="16" t="str">
        <f t="shared" si="124"/>
        <v>31:55</v>
      </c>
      <c r="S110" s="17">
        <f t="shared" si="125"/>
        <v>1915</v>
      </c>
      <c r="T110" s="17">
        <v>11</v>
      </c>
      <c r="U110" t="str">
        <f t="shared" si="80"/>
        <v>ОКСАНА ВАНЧУК</v>
      </c>
      <c r="V110" s="29">
        <f t="shared" si="85"/>
        <v>4.0393518518518521E-3</v>
      </c>
      <c r="W110" s="29">
        <f t="shared" si="81"/>
        <v>1.1504629629629629E-2</v>
      </c>
      <c r="X110" s="29">
        <f t="shared" si="82"/>
        <v>6.6203703703703702E-3</v>
      </c>
      <c r="Y110" s="29">
        <f t="shared" si="83"/>
        <v>4.0393518518518521E-3</v>
      </c>
      <c r="Z110" s="29">
        <f t="shared" ref="Z110:AA110" si="136">SUM(Y110,W110)</f>
        <v>1.5543981481481482E-2</v>
      </c>
      <c r="AA110" s="29">
        <f t="shared" si="136"/>
        <v>2.2164351851851852E-2</v>
      </c>
      <c r="AB110" s="29">
        <f t="shared" si="117"/>
        <v>0</v>
      </c>
      <c r="AC110" s="29">
        <f>Table3[[#Totals],[После плавания]]-Table3[[#This Row],[После плавания]]</f>
        <v>3.1828703703703706E-3</v>
      </c>
      <c r="AD110" s="29">
        <f>Table3[[#Totals],[После вела]]-Table3[[#This Row],[После вела]]</f>
        <v>3.0555555555555579E-3</v>
      </c>
      <c r="AE110" s="29">
        <f>Table3[[#Totals],[После бега]]-Table3[[#This Row],[После бега]]</f>
        <v>5.9722222222222225E-3</v>
      </c>
      <c r="AF110" s="43" t="s">
        <v>155</v>
      </c>
    </row>
    <row r="111" spans="1:32" ht="13" x14ac:dyDescent="0.15">
      <c r="A111" s="18">
        <v>104</v>
      </c>
      <c r="B111" s="19" t="s">
        <v>137</v>
      </c>
      <c r="C111" s="20">
        <v>6</v>
      </c>
      <c r="D111" s="21">
        <v>16</v>
      </c>
      <c r="E111" s="23" t="str">
        <f t="shared" si="118"/>
        <v>2:05</v>
      </c>
      <c r="F111" s="23">
        <f t="shared" si="119"/>
        <v>376</v>
      </c>
      <c r="G111" s="24">
        <v>14</v>
      </c>
      <c r="H111" s="20">
        <v>14</v>
      </c>
      <c r="I111" s="21">
        <v>46</v>
      </c>
      <c r="J111" s="27">
        <f t="shared" si="120"/>
        <v>32.51</v>
      </c>
      <c r="K111" s="24">
        <f t="shared" si="121"/>
        <v>886</v>
      </c>
      <c r="L111" s="24">
        <v>7</v>
      </c>
      <c r="M111" s="20">
        <v>10</v>
      </c>
      <c r="N111" s="21">
        <v>53</v>
      </c>
      <c r="O111" s="27" t="str">
        <f t="shared" si="122"/>
        <v>5:26</v>
      </c>
      <c r="P111" s="14">
        <f t="shared" si="123"/>
        <v>653</v>
      </c>
      <c r="Q111" s="24">
        <v>15</v>
      </c>
      <c r="R111" s="16" t="str">
        <f t="shared" si="124"/>
        <v>31:55</v>
      </c>
      <c r="S111" s="17">
        <f t="shared" si="125"/>
        <v>1915</v>
      </c>
      <c r="T111" s="17">
        <v>12</v>
      </c>
      <c r="U111" t="str">
        <f t="shared" si="80"/>
        <v>ЕЛЕНА ВИКЕНТЬЕВА</v>
      </c>
      <c r="V111" s="29">
        <f t="shared" si="85"/>
        <v>4.3518518518518515E-3</v>
      </c>
      <c r="W111" s="29">
        <f t="shared" si="81"/>
        <v>1.0254629629629629E-2</v>
      </c>
      <c r="X111" s="29">
        <f t="shared" si="82"/>
        <v>7.5578703703703702E-3</v>
      </c>
      <c r="Y111" s="29">
        <f t="shared" si="83"/>
        <v>4.3518518518518515E-3</v>
      </c>
      <c r="Z111" s="29">
        <f t="shared" ref="Z111:AA111" si="137">SUM(Y111,W111)</f>
        <v>1.4606481481481481E-2</v>
      </c>
      <c r="AA111" s="29">
        <f t="shared" si="137"/>
        <v>2.2164351851851852E-2</v>
      </c>
      <c r="AB111" s="29">
        <f t="shared" si="117"/>
        <v>0</v>
      </c>
      <c r="AC111" s="29">
        <f>Table3[[#Totals],[После плавания]]-Table3[[#This Row],[После плавания]]</f>
        <v>2.8703703703703712E-3</v>
      </c>
      <c r="AD111" s="29">
        <f>Table3[[#Totals],[После вела]]-Table3[[#This Row],[После вела]]</f>
        <v>3.9930555555555587E-3</v>
      </c>
      <c r="AE111" s="29">
        <f>Table3[[#Totals],[После бега]]-Table3[[#This Row],[После бега]]</f>
        <v>5.9722222222222225E-3</v>
      </c>
      <c r="AF111" s="43" t="s">
        <v>155</v>
      </c>
    </row>
    <row r="112" spans="1:32" ht="13" x14ac:dyDescent="0.15">
      <c r="A112" s="18">
        <v>81</v>
      </c>
      <c r="B112" s="19" t="s">
        <v>115</v>
      </c>
      <c r="C112" s="20">
        <v>5</v>
      </c>
      <c r="D112" s="21">
        <v>28</v>
      </c>
      <c r="E112" s="23" t="str">
        <f t="shared" si="118"/>
        <v>1:49</v>
      </c>
      <c r="F112" s="23">
        <f t="shared" si="119"/>
        <v>328</v>
      </c>
      <c r="G112" s="24">
        <v>8</v>
      </c>
      <c r="H112" s="20">
        <v>13</v>
      </c>
      <c r="I112" s="21">
        <v>38</v>
      </c>
      <c r="J112" s="27">
        <f t="shared" si="120"/>
        <v>35.21</v>
      </c>
      <c r="K112" s="24">
        <f t="shared" si="121"/>
        <v>818</v>
      </c>
      <c r="L112" s="24">
        <v>3</v>
      </c>
      <c r="M112" s="20">
        <v>12</v>
      </c>
      <c r="N112" s="21">
        <v>53</v>
      </c>
      <c r="O112" s="27" t="str">
        <f t="shared" si="122"/>
        <v>6:26</v>
      </c>
      <c r="P112" s="14">
        <f t="shared" si="123"/>
        <v>773</v>
      </c>
      <c r="Q112" s="24">
        <v>23</v>
      </c>
      <c r="R112" s="16" t="str">
        <f t="shared" si="124"/>
        <v>31:59</v>
      </c>
      <c r="S112" s="17">
        <f t="shared" si="125"/>
        <v>1919</v>
      </c>
      <c r="T112" s="17">
        <v>13</v>
      </c>
      <c r="U112" t="str">
        <f t="shared" si="80"/>
        <v>ИРИНА ВЛАДИМИРОВНА АДАМОВИЧ</v>
      </c>
      <c r="V112" s="29">
        <f t="shared" si="85"/>
        <v>3.7962962962962963E-3</v>
      </c>
      <c r="W112" s="29">
        <f t="shared" si="81"/>
        <v>9.4675925925925917E-3</v>
      </c>
      <c r="X112" s="29">
        <f t="shared" si="82"/>
        <v>8.9467592592592585E-3</v>
      </c>
      <c r="Y112" s="29">
        <f t="shared" si="83"/>
        <v>3.7962962962962963E-3</v>
      </c>
      <c r="Z112" s="29">
        <f t="shared" ref="Z112:AA112" si="138">SUM(Y112,W112)</f>
        <v>1.3263888888888888E-2</v>
      </c>
      <c r="AA112" s="29">
        <f t="shared" si="138"/>
        <v>2.2210648148148146E-2</v>
      </c>
      <c r="AB112" s="29">
        <f t="shared" si="117"/>
        <v>0</v>
      </c>
      <c r="AC112" s="29">
        <f>Table3[[#Totals],[После плавания]]-Table3[[#This Row],[После плавания]]</f>
        <v>3.4259259259259264E-3</v>
      </c>
      <c r="AD112" s="29">
        <f>Table3[[#Totals],[После вела]]-Table3[[#This Row],[После вела]]</f>
        <v>5.3356481481481519E-3</v>
      </c>
      <c r="AE112" s="29">
        <f>Table3[[#Totals],[После бега]]-Table3[[#This Row],[После бега]]</f>
        <v>5.9259259259259282E-3</v>
      </c>
      <c r="AF112" s="43" t="s">
        <v>155</v>
      </c>
    </row>
    <row r="113" spans="1:32" ht="13" x14ac:dyDescent="0.15">
      <c r="A113" s="18">
        <v>96</v>
      </c>
      <c r="B113" s="19" t="s">
        <v>130</v>
      </c>
      <c r="C113" s="20">
        <v>6</v>
      </c>
      <c r="D113" s="21">
        <v>47</v>
      </c>
      <c r="E113" s="23" t="str">
        <f t="shared" si="118"/>
        <v>2:15</v>
      </c>
      <c r="F113" s="23">
        <f t="shared" si="119"/>
        <v>407</v>
      </c>
      <c r="G113" s="24">
        <v>19</v>
      </c>
      <c r="H113" s="20">
        <v>14</v>
      </c>
      <c r="I113" s="21">
        <v>55</v>
      </c>
      <c r="J113" s="27">
        <f t="shared" si="120"/>
        <v>32.18</v>
      </c>
      <c r="K113" s="24">
        <f t="shared" si="121"/>
        <v>895</v>
      </c>
      <c r="L113" s="24">
        <v>8</v>
      </c>
      <c r="M113" s="20">
        <v>10</v>
      </c>
      <c r="N113" s="21">
        <v>26</v>
      </c>
      <c r="O113" s="27" t="str">
        <f t="shared" si="122"/>
        <v>5:13</v>
      </c>
      <c r="P113" s="14">
        <f t="shared" si="123"/>
        <v>626</v>
      </c>
      <c r="Q113" s="24">
        <v>13</v>
      </c>
      <c r="R113" s="16" t="str">
        <f t="shared" si="124"/>
        <v>32:08</v>
      </c>
      <c r="S113" s="17">
        <f t="shared" si="125"/>
        <v>1928</v>
      </c>
      <c r="T113" s="17">
        <v>14</v>
      </c>
      <c r="U113" t="str">
        <f t="shared" si="80"/>
        <v>НАДЕЖДА ВАНЮКОВА</v>
      </c>
      <c r="V113" s="29">
        <f t="shared" si="85"/>
        <v>4.7106481481481478E-3</v>
      </c>
      <c r="W113" s="29">
        <f t="shared" si="81"/>
        <v>1.0358796296296295E-2</v>
      </c>
      <c r="X113" s="29">
        <f t="shared" si="82"/>
        <v>7.2453703703703708E-3</v>
      </c>
      <c r="Y113" s="29">
        <f t="shared" si="83"/>
        <v>4.7106481481481478E-3</v>
      </c>
      <c r="Z113" s="29">
        <f t="shared" ref="Z113:AA113" si="139">SUM(Y113,W113)</f>
        <v>1.5069444444444443E-2</v>
      </c>
      <c r="AA113" s="29">
        <f t="shared" si="139"/>
        <v>2.2314814814814815E-2</v>
      </c>
      <c r="AB113" s="29">
        <f t="shared" si="117"/>
        <v>0</v>
      </c>
      <c r="AC113" s="29">
        <f>Table3[[#Totals],[После плавания]]-Table3[[#This Row],[После плавания]]</f>
        <v>2.5115740740740749E-3</v>
      </c>
      <c r="AD113" s="29">
        <f>Table3[[#Totals],[После вела]]-Table3[[#This Row],[После вела]]</f>
        <v>3.5300925925925968E-3</v>
      </c>
      <c r="AE113" s="29">
        <f>Table3[[#Totals],[После бега]]-Table3[[#This Row],[После бега]]</f>
        <v>5.8217592592592592E-3</v>
      </c>
      <c r="AF113" s="43" t="s">
        <v>155</v>
      </c>
    </row>
    <row r="114" spans="1:32" ht="13" x14ac:dyDescent="0.15">
      <c r="A114" s="18">
        <v>91</v>
      </c>
      <c r="B114" s="19" t="s">
        <v>125</v>
      </c>
      <c r="C114" s="20">
        <v>5</v>
      </c>
      <c r="D114" s="21">
        <v>5</v>
      </c>
      <c r="E114" s="23" t="str">
        <f t="shared" si="118"/>
        <v>1:41</v>
      </c>
      <c r="F114" s="23">
        <f t="shared" si="119"/>
        <v>305</v>
      </c>
      <c r="G114" s="24">
        <v>3</v>
      </c>
      <c r="H114" s="20">
        <v>15</v>
      </c>
      <c r="I114" s="21">
        <v>55</v>
      </c>
      <c r="J114" s="27">
        <f t="shared" si="120"/>
        <v>30.16</v>
      </c>
      <c r="K114" s="24">
        <f t="shared" si="121"/>
        <v>955</v>
      </c>
      <c r="L114" s="24">
        <v>14</v>
      </c>
      <c r="M114" s="20">
        <v>12</v>
      </c>
      <c r="N114" s="21">
        <v>21</v>
      </c>
      <c r="O114" s="27" t="str">
        <f t="shared" si="122"/>
        <v>6:10</v>
      </c>
      <c r="P114" s="14">
        <f t="shared" si="123"/>
        <v>741</v>
      </c>
      <c r="Q114" s="24">
        <v>21</v>
      </c>
      <c r="R114" s="16" t="str">
        <f t="shared" si="124"/>
        <v>33:21</v>
      </c>
      <c r="S114" s="17">
        <f t="shared" si="125"/>
        <v>2001</v>
      </c>
      <c r="T114" s="17">
        <v>15</v>
      </c>
      <c r="U114" t="str">
        <f t="shared" si="80"/>
        <v>АЛЕКСАНДРА ТАНАЧЁВА</v>
      </c>
      <c r="V114" s="29">
        <f t="shared" si="85"/>
        <v>3.530092592592592E-3</v>
      </c>
      <c r="W114" s="29">
        <f t="shared" si="81"/>
        <v>1.105324074074074E-2</v>
      </c>
      <c r="X114" s="29">
        <f t="shared" si="82"/>
        <v>8.5763888888888886E-3</v>
      </c>
      <c r="Y114" s="29">
        <f t="shared" si="83"/>
        <v>3.530092592592592E-3</v>
      </c>
      <c r="Z114" s="29">
        <f t="shared" ref="Z114:AA114" si="140">SUM(Y114,W114)</f>
        <v>1.4583333333333332E-2</v>
      </c>
      <c r="AA114" s="29">
        <f t="shared" si="140"/>
        <v>2.315972222222222E-2</v>
      </c>
      <c r="AB114" s="29">
        <f t="shared" si="117"/>
        <v>0</v>
      </c>
      <c r="AC114" s="29">
        <f>Table3[[#Totals],[После плавания]]-Table3[[#This Row],[После плавания]]</f>
        <v>3.6921296296296307E-3</v>
      </c>
      <c r="AD114" s="29">
        <f>Table3[[#Totals],[После вела]]-Table3[[#This Row],[После вела]]</f>
        <v>4.0162037037037076E-3</v>
      </c>
      <c r="AE114" s="29">
        <f>Table3[[#Totals],[После бега]]-Table3[[#This Row],[После бега]]</f>
        <v>4.9768518518518538E-3</v>
      </c>
      <c r="AF114" s="43" t="s">
        <v>155</v>
      </c>
    </row>
    <row r="115" spans="1:32" ht="13" x14ac:dyDescent="0.15">
      <c r="A115" s="18">
        <v>94</v>
      </c>
      <c r="B115" s="19" t="s">
        <v>128</v>
      </c>
      <c r="C115" s="20">
        <v>7</v>
      </c>
      <c r="D115" s="21">
        <v>1</v>
      </c>
      <c r="E115" s="23" t="str">
        <f t="shared" si="118"/>
        <v>2:20</v>
      </c>
      <c r="F115" s="23">
        <f t="shared" si="119"/>
        <v>421</v>
      </c>
      <c r="G115" s="24">
        <v>21</v>
      </c>
      <c r="H115" s="20">
        <v>16</v>
      </c>
      <c r="I115" s="21">
        <v>16</v>
      </c>
      <c r="J115" s="27">
        <f t="shared" si="120"/>
        <v>29.51</v>
      </c>
      <c r="K115" s="24">
        <f t="shared" si="121"/>
        <v>976</v>
      </c>
      <c r="L115" s="24">
        <v>16</v>
      </c>
      <c r="M115" s="20">
        <v>10</v>
      </c>
      <c r="N115" s="21">
        <v>11</v>
      </c>
      <c r="O115" s="27" t="str">
        <f t="shared" si="122"/>
        <v>5:05</v>
      </c>
      <c r="P115" s="14">
        <f t="shared" si="123"/>
        <v>611</v>
      </c>
      <c r="Q115" s="24">
        <v>11</v>
      </c>
      <c r="R115" s="16" t="str">
        <f t="shared" si="124"/>
        <v>33:28</v>
      </c>
      <c r="S115" s="17">
        <f t="shared" si="125"/>
        <v>2008</v>
      </c>
      <c r="T115" s="17">
        <v>16</v>
      </c>
      <c r="U115" t="str">
        <f t="shared" si="80"/>
        <v>ИРИНА АНТОНОВНА АДАМОВИЧ</v>
      </c>
      <c r="V115" s="29">
        <f t="shared" si="85"/>
        <v>4.8726851851851856E-3</v>
      </c>
      <c r="W115" s="29">
        <f t="shared" si="81"/>
        <v>1.1296296296296296E-2</v>
      </c>
      <c r="X115" s="29">
        <f t="shared" si="82"/>
        <v>7.0717592592592594E-3</v>
      </c>
      <c r="Y115" s="29">
        <f t="shared" si="83"/>
        <v>4.8726851851851856E-3</v>
      </c>
      <c r="Z115" s="29">
        <f t="shared" ref="Z115:AA115" si="141">SUM(Y115,W115)</f>
        <v>1.6168981481481482E-2</v>
      </c>
      <c r="AA115" s="29">
        <f t="shared" si="141"/>
        <v>2.3240740740740742E-2</v>
      </c>
      <c r="AB115" s="29">
        <f t="shared" si="117"/>
        <v>0</v>
      </c>
      <c r="AC115" s="29">
        <f>Table3[[#Totals],[После плавания]]-Table3[[#This Row],[После плавания]]</f>
        <v>2.3495370370370371E-3</v>
      </c>
      <c r="AD115" s="29">
        <f>Table3[[#Totals],[После вела]]-Table3[[#This Row],[После вела]]</f>
        <v>2.4305555555555573E-3</v>
      </c>
      <c r="AE115" s="29">
        <f>Table3[[#Totals],[После бега]]-Table3[[#This Row],[После бега]]</f>
        <v>4.8958333333333319E-3</v>
      </c>
      <c r="AF115" s="43" t="s">
        <v>155</v>
      </c>
    </row>
    <row r="116" spans="1:32" ht="13" x14ac:dyDescent="0.15">
      <c r="A116" s="18">
        <v>86</v>
      </c>
      <c r="B116" s="19" t="s">
        <v>120</v>
      </c>
      <c r="C116" s="20">
        <v>5</v>
      </c>
      <c r="D116" s="21">
        <v>8</v>
      </c>
      <c r="E116" s="23" t="str">
        <f t="shared" si="118"/>
        <v>1:42</v>
      </c>
      <c r="F116" s="23">
        <f t="shared" si="119"/>
        <v>308</v>
      </c>
      <c r="G116" s="24">
        <v>4</v>
      </c>
      <c r="H116" s="20">
        <v>17</v>
      </c>
      <c r="I116" s="21">
        <v>5</v>
      </c>
      <c r="J116" s="27">
        <f t="shared" si="120"/>
        <v>28.1</v>
      </c>
      <c r="K116" s="24">
        <f t="shared" si="121"/>
        <v>1025</v>
      </c>
      <c r="L116" s="24">
        <v>21</v>
      </c>
      <c r="M116" s="20">
        <v>11</v>
      </c>
      <c r="N116" s="21">
        <v>19</v>
      </c>
      <c r="O116" s="27" t="str">
        <f t="shared" si="122"/>
        <v>5:39</v>
      </c>
      <c r="P116" s="14">
        <f t="shared" si="123"/>
        <v>679</v>
      </c>
      <c r="Q116" s="24">
        <v>18</v>
      </c>
      <c r="R116" s="16" t="str">
        <f t="shared" si="124"/>
        <v>33:32</v>
      </c>
      <c r="S116" s="17">
        <f t="shared" si="125"/>
        <v>2012</v>
      </c>
      <c r="T116" s="17">
        <v>17</v>
      </c>
      <c r="U116" t="str">
        <f t="shared" si="80"/>
        <v>АННА ТЕРЕХОВА</v>
      </c>
      <c r="V116" s="29">
        <f t="shared" si="85"/>
        <v>3.5648148148148154E-3</v>
      </c>
      <c r="W116" s="29">
        <f t="shared" si="81"/>
        <v>1.1863425925925925E-2</v>
      </c>
      <c r="X116" s="29">
        <f t="shared" si="82"/>
        <v>7.858796296296296E-3</v>
      </c>
      <c r="Y116" s="29">
        <f t="shared" si="83"/>
        <v>3.5648148148148154E-3</v>
      </c>
      <c r="Z116" s="29">
        <f t="shared" ref="Z116:AA116" si="142">SUM(Y116,W116)</f>
        <v>1.5428240740740741E-2</v>
      </c>
      <c r="AA116" s="29">
        <f t="shared" si="142"/>
        <v>2.3287037037037037E-2</v>
      </c>
      <c r="AB116" s="29">
        <f t="shared" si="117"/>
        <v>0</v>
      </c>
      <c r="AC116" s="29">
        <f>Table3[[#Totals],[После плавания]]-Table3[[#This Row],[После плавания]]</f>
        <v>3.6574074074074074E-3</v>
      </c>
      <c r="AD116" s="29">
        <f>Table3[[#Totals],[После вела]]-Table3[[#This Row],[После вела]]</f>
        <v>3.1712962962962988E-3</v>
      </c>
      <c r="AE116" s="29">
        <f>Table3[[#Totals],[После бега]]-Table3[[#This Row],[После бега]]</f>
        <v>4.8495370370370376E-3</v>
      </c>
      <c r="AF116" s="43" t="s">
        <v>155</v>
      </c>
    </row>
    <row r="117" spans="1:32" ht="13" x14ac:dyDescent="0.15">
      <c r="A117" s="18">
        <v>89</v>
      </c>
      <c r="B117" s="19" t="s">
        <v>123</v>
      </c>
      <c r="C117" s="20">
        <v>6</v>
      </c>
      <c r="D117" s="21">
        <v>29</v>
      </c>
      <c r="E117" s="23" t="str">
        <f t="shared" si="118"/>
        <v>2:09</v>
      </c>
      <c r="F117" s="23">
        <f t="shared" si="119"/>
        <v>389</v>
      </c>
      <c r="G117" s="24">
        <v>17</v>
      </c>
      <c r="H117" s="20">
        <v>16</v>
      </c>
      <c r="I117" s="21">
        <v>17</v>
      </c>
      <c r="J117" s="27">
        <f t="shared" si="120"/>
        <v>29.48</v>
      </c>
      <c r="K117" s="24">
        <f t="shared" si="121"/>
        <v>977</v>
      </c>
      <c r="L117" s="24">
        <v>18</v>
      </c>
      <c r="M117" s="20">
        <v>11</v>
      </c>
      <c r="N117" s="21">
        <v>5</v>
      </c>
      <c r="O117" s="27" t="str">
        <f t="shared" si="122"/>
        <v>5:32</v>
      </c>
      <c r="P117" s="14">
        <f t="shared" si="123"/>
        <v>665</v>
      </c>
      <c r="Q117" s="24">
        <v>17</v>
      </c>
      <c r="R117" s="16" t="str">
        <f t="shared" si="124"/>
        <v>33:51</v>
      </c>
      <c r="S117" s="17">
        <f t="shared" si="125"/>
        <v>2031</v>
      </c>
      <c r="T117" s="17">
        <v>18</v>
      </c>
      <c r="U117" t="str">
        <f t="shared" si="80"/>
        <v>СВЕТЛАНА ПОПОВА</v>
      </c>
      <c r="V117" s="29">
        <f t="shared" si="85"/>
        <v>4.5023148148148149E-3</v>
      </c>
      <c r="W117" s="29">
        <f t="shared" si="81"/>
        <v>1.1307870370370371E-2</v>
      </c>
      <c r="X117" s="29">
        <f t="shared" si="82"/>
        <v>7.69675925925926E-3</v>
      </c>
      <c r="Y117" s="29">
        <f t="shared" si="83"/>
        <v>4.5023148148148149E-3</v>
      </c>
      <c r="Z117" s="29">
        <f t="shared" ref="Z117:AA117" si="143">SUM(Y117,W117)</f>
        <v>1.5810185185185184E-2</v>
      </c>
      <c r="AA117" s="29">
        <f t="shared" si="143"/>
        <v>2.3506944444444445E-2</v>
      </c>
      <c r="AB117" s="29">
        <f t="shared" si="117"/>
        <v>0</v>
      </c>
      <c r="AC117" s="29">
        <f>Table3[[#Totals],[После плавания]]-Table3[[#This Row],[После плавания]]</f>
        <v>2.7199074074074079E-3</v>
      </c>
      <c r="AD117" s="29">
        <f>Table3[[#Totals],[После вела]]-Table3[[#This Row],[После вела]]</f>
        <v>2.7893518518518554E-3</v>
      </c>
      <c r="AE117" s="29">
        <f>Table3[[#Totals],[После бега]]-Table3[[#This Row],[После бега]]</f>
        <v>4.6296296296296294E-3</v>
      </c>
      <c r="AF117" s="43" t="s">
        <v>155</v>
      </c>
    </row>
    <row r="118" spans="1:32" ht="13" x14ac:dyDescent="0.15">
      <c r="A118" s="18">
        <v>83</v>
      </c>
      <c r="B118" s="19" t="s">
        <v>117</v>
      </c>
      <c r="C118" s="20">
        <v>7</v>
      </c>
      <c r="D118" s="21">
        <v>18</v>
      </c>
      <c r="E118" s="23" t="str">
        <f t="shared" si="118"/>
        <v>2:26</v>
      </c>
      <c r="F118" s="23">
        <f t="shared" si="119"/>
        <v>438</v>
      </c>
      <c r="G118" s="24">
        <v>22</v>
      </c>
      <c r="H118" s="20">
        <v>17</v>
      </c>
      <c r="I118" s="21">
        <v>44</v>
      </c>
      <c r="J118" s="27">
        <f t="shared" si="120"/>
        <v>27.07</v>
      </c>
      <c r="K118" s="24">
        <f t="shared" si="121"/>
        <v>1064</v>
      </c>
      <c r="L118" s="24">
        <v>23</v>
      </c>
      <c r="M118" s="20">
        <v>9</v>
      </c>
      <c r="N118" s="21">
        <v>20</v>
      </c>
      <c r="O118" s="27" t="str">
        <f t="shared" si="122"/>
        <v>4:40</v>
      </c>
      <c r="P118" s="14">
        <f t="shared" si="123"/>
        <v>560</v>
      </c>
      <c r="Q118" s="24">
        <v>8</v>
      </c>
      <c r="R118" s="16" t="str">
        <f t="shared" si="124"/>
        <v>34:22</v>
      </c>
      <c r="S118" s="17">
        <f t="shared" si="125"/>
        <v>2062</v>
      </c>
      <c r="T118" s="17">
        <v>19</v>
      </c>
      <c r="U118" t="str">
        <f t="shared" si="80"/>
        <v>СВЕТЛАНА ГРИГОРЬЕВА</v>
      </c>
      <c r="V118" s="29">
        <f t="shared" si="85"/>
        <v>5.0694444444444441E-3</v>
      </c>
      <c r="W118" s="29">
        <f t="shared" si="81"/>
        <v>1.2314814814814815E-2</v>
      </c>
      <c r="X118" s="29">
        <f t="shared" si="82"/>
        <v>6.4814814814814813E-3</v>
      </c>
      <c r="Y118" s="29">
        <f t="shared" si="83"/>
        <v>5.0694444444444441E-3</v>
      </c>
      <c r="Z118" s="29">
        <f t="shared" ref="Z118:AA118" si="144">SUM(Y118,W118)</f>
        <v>1.7384259259259259E-2</v>
      </c>
      <c r="AA118" s="29">
        <f t="shared" si="144"/>
        <v>2.3865740740740739E-2</v>
      </c>
      <c r="AB118" s="29">
        <f t="shared" si="117"/>
        <v>0</v>
      </c>
      <c r="AC118" s="29">
        <f>Table3[[#Totals],[После плавания]]-Table3[[#This Row],[После плавания]]</f>
        <v>2.1527777777777786E-3</v>
      </c>
      <c r="AD118" s="29">
        <f>Table3[[#Totals],[После вела]]-Table3[[#This Row],[После вела]]</f>
        <v>1.2152777777777804E-3</v>
      </c>
      <c r="AE118" s="29">
        <f>Table3[[#Totals],[После бега]]-Table3[[#This Row],[После бега]]</f>
        <v>4.2708333333333348E-3</v>
      </c>
      <c r="AF118" s="43" t="s">
        <v>155</v>
      </c>
    </row>
    <row r="119" spans="1:32" ht="13" x14ac:dyDescent="0.15">
      <c r="A119" s="18">
        <v>98</v>
      </c>
      <c r="B119" s="19" t="s">
        <v>132</v>
      </c>
      <c r="C119" s="20">
        <v>5</v>
      </c>
      <c r="D119" s="21">
        <v>26</v>
      </c>
      <c r="E119" s="23" t="str">
        <f t="shared" si="118"/>
        <v>1:48</v>
      </c>
      <c r="F119" s="23">
        <f t="shared" si="119"/>
        <v>326</v>
      </c>
      <c r="G119" s="24">
        <v>6</v>
      </c>
      <c r="H119" s="20">
        <v>16</v>
      </c>
      <c r="I119" s="21">
        <v>57</v>
      </c>
      <c r="J119" s="27">
        <f t="shared" si="120"/>
        <v>28.32</v>
      </c>
      <c r="K119" s="24">
        <f t="shared" si="121"/>
        <v>1017</v>
      </c>
      <c r="L119" s="24">
        <v>20</v>
      </c>
      <c r="M119" s="20">
        <v>12</v>
      </c>
      <c r="N119" s="21">
        <v>22</v>
      </c>
      <c r="O119" s="27" t="str">
        <f t="shared" si="122"/>
        <v>6:11</v>
      </c>
      <c r="P119" s="14">
        <f t="shared" si="123"/>
        <v>742</v>
      </c>
      <c r="Q119" s="24">
        <v>22</v>
      </c>
      <c r="R119" s="16" t="str">
        <f t="shared" si="124"/>
        <v>34:45</v>
      </c>
      <c r="S119" s="17">
        <f t="shared" si="125"/>
        <v>2085</v>
      </c>
      <c r="T119" s="17">
        <v>20</v>
      </c>
      <c r="U119" t="str">
        <f t="shared" si="80"/>
        <v>АНАСТАСИЯ КУЛЕШ</v>
      </c>
      <c r="V119" s="29">
        <f t="shared" si="85"/>
        <v>3.7731481481481483E-3</v>
      </c>
      <c r="W119" s="29">
        <f t="shared" si="81"/>
        <v>1.1770833333333333E-2</v>
      </c>
      <c r="X119" s="29">
        <f t="shared" si="82"/>
        <v>8.5879629629629622E-3</v>
      </c>
      <c r="Y119" s="29">
        <f t="shared" si="83"/>
        <v>3.7731481481481483E-3</v>
      </c>
      <c r="Z119" s="29">
        <f t="shared" ref="Z119:AA119" si="145">SUM(Y119,W119)</f>
        <v>1.5543981481481482E-2</v>
      </c>
      <c r="AA119" s="29">
        <f t="shared" si="145"/>
        <v>2.4131944444444442E-2</v>
      </c>
      <c r="AB119" s="29">
        <f t="shared" si="117"/>
        <v>0</v>
      </c>
      <c r="AC119" s="29">
        <f>Table3[[#Totals],[После плавания]]-Table3[[#This Row],[После плавания]]</f>
        <v>3.4490740740740745E-3</v>
      </c>
      <c r="AD119" s="29">
        <f>Table3[[#Totals],[После вела]]-Table3[[#This Row],[После вела]]</f>
        <v>3.0555555555555579E-3</v>
      </c>
      <c r="AE119" s="29">
        <f>Table3[[#Totals],[После бега]]-Table3[[#This Row],[После бега]]</f>
        <v>4.0046296296296323E-3</v>
      </c>
      <c r="AF119" s="43" t="s">
        <v>155</v>
      </c>
    </row>
    <row r="120" spans="1:32" ht="13" x14ac:dyDescent="0.15">
      <c r="A120" s="18">
        <v>93</v>
      </c>
      <c r="B120" s="19" t="s">
        <v>127</v>
      </c>
      <c r="C120" s="20">
        <v>6</v>
      </c>
      <c r="D120" s="21">
        <v>21</v>
      </c>
      <c r="E120" s="23" t="str">
        <f t="shared" si="118"/>
        <v>2:07</v>
      </c>
      <c r="F120" s="23">
        <f t="shared" si="119"/>
        <v>381</v>
      </c>
      <c r="G120" s="24">
        <v>16</v>
      </c>
      <c r="H120" s="20">
        <v>17</v>
      </c>
      <c r="I120" s="21">
        <v>23</v>
      </c>
      <c r="J120" s="27">
        <f t="shared" si="120"/>
        <v>27.61</v>
      </c>
      <c r="K120" s="24">
        <f t="shared" si="121"/>
        <v>1043</v>
      </c>
      <c r="L120" s="24">
        <v>22</v>
      </c>
      <c r="M120" s="20">
        <v>12</v>
      </c>
      <c r="N120" s="21">
        <v>5</v>
      </c>
      <c r="O120" s="27" t="str">
        <f t="shared" si="122"/>
        <v>6:02</v>
      </c>
      <c r="P120" s="14">
        <f t="shared" si="123"/>
        <v>725</v>
      </c>
      <c r="Q120" s="24">
        <v>20</v>
      </c>
      <c r="R120" s="16" t="str">
        <f t="shared" si="124"/>
        <v>35:49</v>
      </c>
      <c r="S120" s="17">
        <f t="shared" si="125"/>
        <v>2149</v>
      </c>
      <c r="T120" s="28">
        <v>21</v>
      </c>
      <c r="U120" t="str">
        <f t="shared" si="80"/>
        <v>НАТАЛЬЯ ОВЧИННИКОВА</v>
      </c>
      <c r="V120" s="29">
        <f t="shared" si="85"/>
        <v>4.409722222222222E-3</v>
      </c>
      <c r="W120" s="29">
        <f t="shared" si="81"/>
        <v>1.207175925925926E-2</v>
      </c>
      <c r="X120" s="29">
        <f t="shared" si="82"/>
        <v>8.3912037037037045E-3</v>
      </c>
      <c r="Y120" s="29">
        <f t="shared" si="83"/>
        <v>4.409722222222222E-3</v>
      </c>
      <c r="Z120" s="29">
        <f t="shared" ref="Z120:AA120" si="146">SUM(Y120,W120)</f>
        <v>1.6481481481481482E-2</v>
      </c>
      <c r="AA120" s="29">
        <f t="shared" si="146"/>
        <v>2.4872685185185185E-2</v>
      </c>
      <c r="AB120" s="29">
        <f t="shared" si="117"/>
        <v>0</v>
      </c>
      <c r="AC120" s="29">
        <f>Table3[[#Totals],[После плавания]]-Table3[[#This Row],[После плавания]]</f>
        <v>2.8125000000000008E-3</v>
      </c>
      <c r="AD120" s="29">
        <f>Table3[[#Totals],[После вела]]-Table3[[#This Row],[После вела]]</f>
        <v>2.1180555555555571E-3</v>
      </c>
      <c r="AE120" s="29">
        <f>Table3[[#Totals],[После бега]]-Table3[[#This Row],[После бега]]</f>
        <v>3.2638888888888891E-3</v>
      </c>
      <c r="AF120" s="43" t="s">
        <v>155</v>
      </c>
    </row>
    <row r="121" spans="1:32" ht="13" x14ac:dyDescent="0.15">
      <c r="A121" s="18">
        <v>103</v>
      </c>
      <c r="B121" s="19" t="s">
        <v>136</v>
      </c>
      <c r="C121" s="20">
        <v>6</v>
      </c>
      <c r="D121" s="21">
        <v>41</v>
      </c>
      <c r="E121" s="23" t="str">
        <f t="shared" si="118"/>
        <v>2:13</v>
      </c>
      <c r="F121" s="23">
        <f t="shared" si="119"/>
        <v>401</v>
      </c>
      <c r="G121" s="24">
        <v>18</v>
      </c>
      <c r="H121" s="20">
        <v>17</v>
      </c>
      <c r="I121" s="21">
        <v>59</v>
      </c>
      <c r="J121" s="27">
        <f t="shared" si="120"/>
        <v>26.69</v>
      </c>
      <c r="K121" s="24">
        <f t="shared" si="121"/>
        <v>1079</v>
      </c>
      <c r="L121" s="24">
        <v>24</v>
      </c>
      <c r="M121" s="20">
        <v>11</v>
      </c>
      <c r="N121" s="21">
        <v>24</v>
      </c>
      <c r="O121" s="27" t="str">
        <f t="shared" si="122"/>
        <v>5:42</v>
      </c>
      <c r="P121" s="14">
        <f t="shared" si="123"/>
        <v>684</v>
      </c>
      <c r="Q121" s="24">
        <v>19</v>
      </c>
      <c r="R121" s="16" t="str">
        <f t="shared" si="124"/>
        <v>36:04</v>
      </c>
      <c r="S121" s="17">
        <f t="shared" si="125"/>
        <v>2164</v>
      </c>
      <c r="T121" s="28">
        <v>22</v>
      </c>
      <c r="U121" t="str">
        <f t="shared" si="80"/>
        <v>АЛЛА ГАВРИЛОВА</v>
      </c>
      <c r="V121" s="29">
        <f t="shared" si="85"/>
        <v>4.6412037037037038E-3</v>
      </c>
      <c r="W121" s="29">
        <f t="shared" si="81"/>
        <v>1.2488425925925925E-2</v>
      </c>
      <c r="X121" s="29">
        <f t="shared" si="82"/>
        <v>7.9166666666666673E-3</v>
      </c>
      <c r="Y121" s="29">
        <f t="shared" si="83"/>
        <v>4.6412037037037038E-3</v>
      </c>
      <c r="Z121" s="29">
        <f t="shared" ref="Z121:AA121" si="147">SUM(Y121,W121)</f>
        <v>1.712962962962963E-2</v>
      </c>
      <c r="AA121" s="29">
        <f t="shared" si="147"/>
        <v>2.5046296296296296E-2</v>
      </c>
      <c r="AB121" s="29">
        <f t="shared" si="117"/>
        <v>0</v>
      </c>
      <c r="AC121" s="29">
        <f>Table3[[#Totals],[После плавания]]-Table3[[#This Row],[После плавания]]</f>
        <v>2.5810185185185189E-3</v>
      </c>
      <c r="AD121" s="29">
        <f>Table3[[#Totals],[После вела]]-Table3[[#This Row],[После вела]]</f>
        <v>1.4699074074074094E-3</v>
      </c>
      <c r="AE121" s="29">
        <f>Table3[[#Totals],[После бега]]-Table3[[#This Row],[После бега]]</f>
        <v>3.0902777777777786E-3</v>
      </c>
      <c r="AF121" s="43" t="s">
        <v>155</v>
      </c>
    </row>
    <row r="122" spans="1:32" ht="13" x14ac:dyDescent="0.15">
      <c r="A122" s="18">
        <v>90</v>
      </c>
      <c r="B122" s="19" t="s">
        <v>124</v>
      </c>
      <c r="C122" s="20">
        <v>10</v>
      </c>
      <c r="D122" s="21">
        <v>24</v>
      </c>
      <c r="E122" s="23" t="str">
        <f t="shared" si="118"/>
        <v>3:28</v>
      </c>
      <c r="F122" s="23">
        <f t="shared" si="119"/>
        <v>624</v>
      </c>
      <c r="G122" s="24">
        <v>26</v>
      </c>
      <c r="H122" s="20">
        <v>16</v>
      </c>
      <c r="I122" s="21">
        <v>16</v>
      </c>
      <c r="J122" s="27">
        <f t="shared" si="120"/>
        <v>29.51</v>
      </c>
      <c r="K122" s="24">
        <f t="shared" si="121"/>
        <v>976</v>
      </c>
      <c r="L122" s="24">
        <v>17</v>
      </c>
      <c r="M122" s="20">
        <v>10</v>
      </c>
      <c r="N122" s="21">
        <v>57</v>
      </c>
      <c r="O122" s="27" t="str">
        <f t="shared" si="122"/>
        <v>5:28</v>
      </c>
      <c r="P122" s="14">
        <f t="shared" si="123"/>
        <v>657</v>
      </c>
      <c r="Q122" s="24">
        <v>16</v>
      </c>
      <c r="R122" s="16" t="str">
        <f t="shared" si="124"/>
        <v>37:37</v>
      </c>
      <c r="S122" s="17">
        <f t="shared" si="125"/>
        <v>2257</v>
      </c>
      <c r="T122" s="28">
        <v>23</v>
      </c>
      <c r="U122" t="str">
        <f t="shared" si="80"/>
        <v>АНАСТАСИЯ СИДОРЕВИЧ</v>
      </c>
      <c r="V122" s="29">
        <f t="shared" si="85"/>
        <v>7.2222222222222228E-3</v>
      </c>
      <c r="W122" s="29">
        <f t="shared" si="81"/>
        <v>1.1296296296296296E-2</v>
      </c>
      <c r="X122" s="29">
        <f t="shared" si="82"/>
        <v>7.6041666666666662E-3</v>
      </c>
      <c r="Y122" s="29">
        <f t="shared" si="83"/>
        <v>7.2222222222222228E-3</v>
      </c>
      <c r="Z122" s="29">
        <f t="shared" ref="Z122:AA122" si="148">SUM(Y122,W122)</f>
        <v>1.8518518518518517E-2</v>
      </c>
      <c r="AA122" s="29">
        <f t="shared" si="148"/>
        <v>2.6122685185185183E-2</v>
      </c>
      <c r="AB122" s="29">
        <f t="shared" si="117"/>
        <v>0</v>
      </c>
      <c r="AC122" s="29">
        <f>Table3[[#Totals],[После плавания]]-Table3[[#This Row],[После плавания]]</f>
        <v>0</v>
      </c>
      <c r="AD122" s="29">
        <f>Table3[[#Totals],[После вела]]-Table3[[#This Row],[После вела]]</f>
        <v>8.1018518518521931E-5</v>
      </c>
      <c r="AE122" s="29">
        <f>Table3[[#Totals],[После бега]]-Table3[[#This Row],[После бега]]</f>
        <v>2.0138888888888914E-3</v>
      </c>
      <c r="AF122" s="43" t="s">
        <v>155</v>
      </c>
    </row>
    <row r="123" spans="1:32" ht="13" x14ac:dyDescent="0.15">
      <c r="A123" s="18">
        <v>101</v>
      </c>
      <c r="B123" s="19" t="s">
        <v>134</v>
      </c>
      <c r="C123" s="20">
        <v>9</v>
      </c>
      <c r="D123" s="21">
        <v>24</v>
      </c>
      <c r="E123" s="23" t="str">
        <f t="shared" si="118"/>
        <v>3:08</v>
      </c>
      <c r="F123" s="23">
        <f t="shared" si="119"/>
        <v>564</v>
      </c>
      <c r="G123" s="24">
        <v>25</v>
      </c>
      <c r="H123" s="20">
        <v>16</v>
      </c>
      <c r="I123" s="21">
        <v>9</v>
      </c>
      <c r="J123" s="27">
        <f t="shared" si="120"/>
        <v>29.72</v>
      </c>
      <c r="K123" s="24">
        <f t="shared" si="121"/>
        <v>969</v>
      </c>
      <c r="L123" s="24">
        <v>15</v>
      </c>
      <c r="M123" s="20">
        <v>13</v>
      </c>
      <c r="N123" s="21">
        <v>19</v>
      </c>
      <c r="O123" s="27" t="str">
        <f t="shared" si="122"/>
        <v>6:39</v>
      </c>
      <c r="P123" s="14">
        <f t="shared" si="123"/>
        <v>799</v>
      </c>
      <c r="Q123" s="24">
        <v>25</v>
      </c>
      <c r="R123" s="16" t="str">
        <f t="shared" si="124"/>
        <v>38:52</v>
      </c>
      <c r="S123" s="17">
        <f t="shared" si="125"/>
        <v>2332</v>
      </c>
      <c r="T123" s="28">
        <v>24</v>
      </c>
      <c r="U123" t="str">
        <f t="shared" ref="U123:U125" si="149">B123</f>
        <v>ЛЮДМИЛА КРИЖАНОВСКАЯ</v>
      </c>
      <c r="V123" s="29">
        <f t="shared" si="85"/>
        <v>6.5277777777777782E-3</v>
      </c>
      <c r="W123" s="29">
        <f t="shared" ref="W123:W125" si="150">TIME(0,0,H123*60+I123)</f>
        <v>1.1215277777777777E-2</v>
      </c>
      <c r="X123" s="29">
        <f t="shared" ref="X123:X125" si="151">TIME(0,0,M123*60+N123)</f>
        <v>9.2476851851851852E-3</v>
      </c>
      <c r="Y123" s="29">
        <f t="shared" ref="Y123:Y125" si="152">V123</f>
        <v>6.5277777777777782E-3</v>
      </c>
      <c r="Z123" s="29">
        <f t="shared" ref="Z123:AA123" si="153">SUM(Y123,W123)</f>
        <v>1.7743055555555554E-2</v>
      </c>
      <c r="AA123" s="29">
        <f t="shared" si="153"/>
        <v>2.6990740740740739E-2</v>
      </c>
      <c r="AB123" s="29">
        <f t="shared" si="117"/>
        <v>0</v>
      </c>
      <c r="AC123" s="29">
        <f>Table3[[#Totals],[После плавания]]-Table3[[#This Row],[После плавания]]</f>
        <v>6.9444444444444458E-4</v>
      </c>
      <c r="AD123" s="29">
        <f>Table3[[#Totals],[После вела]]-Table3[[#This Row],[После вела]]</f>
        <v>8.5648148148148584E-4</v>
      </c>
      <c r="AE123" s="29">
        <f>Table3[[#Totals],[После бега]]-Table3[[#This Row],[После бега]]</f>
        <v>1.1458333333333355E-3</v>
      </c>
      <c r="AF123" s="43" t="s">
        <v>155</v>
      </c>
    </row>
    <row r="124" spans="1:32" ht="13" x14ac:dyDescent="0.15">
      <c r="A124" s="18">
        <v>105</v>
      </c>
      <c r="B124" s="19" t="s">
        <v>138</v>
      </c>
      <c r="C124" s="20">
        <v>7</v>
      </c>
      <c r="D124" s="21">
        <v>34</v>
      </c>
      <c r="E124" s="23" t="str">
        <f t="shared" si="118"/>
        <v>2:31</v>
      </c>
      <c r="F124" s="23">
        <f t="shared" si="119"/>
        <v>454</v>
      </c>
      <c r="G124" s="24">
        <v>23</v>
      </c>
      <c r="H124" s="20">
        <v>19</v>
      </c>
      <c r="I124" s="21">
        <v>13</v>
      </c>
      <c r="J124" s="27">
        <f t="shared" si="120"/>
        <v>24.98</v>
      </c>
      <c r="K124" s="24">
        <f t="shared" si="121"/>
        <v>1153</v>
      </c>
      <c r="L124" s="24">
        <v>26</v>
      </c>
      <c r="M124" s="20">
        <v>12</v>
      </c>
      <c r="N124" s="21">
        <v>56</v>
      </c>
      <c r="O124" s="27" t="str">
        <f t="shared" si="122"/>
        <v>6:28</v>
      </c>
      <c r="P124" s="14">
        <f t="shared" si="123"/>
        <v>776</v>
      </c>
      <c r="Q124" s="24">
        <v>24</v>
      </c>
      <c r="R124" s="16" t="str">
        <f t="shared" si="124"/>
        <v>39:43</v>
      </c>
      <c r="S124" s="17">
        <f t="shared" si="125"/>
        <v>2383</v>
      </c>
      <c r="T124" s="28">
        <v>25</v>
      </c>
      <c r="U124" t="str">
        <f t="shared" si="149"/>
        <v>ЕКАТЕРИНА ЦАЦАРИНА</v>
      </c>
      <c r="V124" s="29">
        <f t="shared" ref="V124:V125" si="154">TIME(0,0,C124*60+D124)</f>
        <v>5.2546296296296299E-3</v>
      </c>
      <c r="W124" s="29">
        <f t="shared" si="150"/>
        <v>1.3344907407407408E-2</v>
      </c>
      <c r="X124" s="29">
        <f t="shared" si="151"/>
        <v>8.9814814814814809E-3</v>
      </c>
      <c r="Y124" s="29">
        <f t="shared" si="152"/>
        <v>5.2546296296296299E-3</v>
      </c>
      <c r="Z124" s="29">
        <f t="shared" ref="Z124:AA124" si="155">SUM(Y124,W124)</f>
        <v>1.8599537037037039E-2</v>
      </c>
      <c r="AA124" s="29">
        <f t="shared" si="155"/>
        <v>2.7581018518518519E-2</v>
      </c>
      <c r="AB124" s="29">
        <f t="shared" si="117"/>
        <v>0</v>
      </c>
      <c r="AC124" s="29">
        <f>Table3[[#Totals],[После плавания]]-Table3[[#This Row],[После плавания]]</f>
        <v>1.9675925925925928E-3</v>
      </c>
      <c r="AD124" s="29">
        <f>Table3[[#Totals],[После вела]]-Table3[[#This Row],[После вела]]</f>
        <v>0</v>
      </c>
      <c r="AE124" s="29">
        <f>Table3[[#Totals],[После бега]]-Table3[[#This Row],[После бега]]</f>
        <v>5.5555555555555566E-4</v>
      </c>
      <c r="AF124" s="43" t="s">
        <v>155</v>
      </c>
    </row>
    <row r="125" spans="1:32" ht="13" x14ac:dyDescent="0.15">
      <c r="A125" s="18">
        <v>95</v>
      </c>
      <c r="B125" s="19" t="s">
        <v>129</v>
      </c>
      <c r="C125" s="20">
        <v>8</v>
      </c>
      <c r="D125" s="21">
        <v>8</v>
      </c>
      <c r="E125" s="23" t="str">
        <f t="shared" si="118"/>
        <v>2:42</v>
      </c>
      <c r="F125" s="23">
        <f t="shared" si="119"/>
        <v>488</v>
      </c>
      <c r="G125" s="24">
        <v>24</v>
      </c>
      <c r="H125" s="20">
        <v>18</v>
      </c>
      <c r="I125" s="21">
        <v>31</v>
      </c>
      <c r="J125" s="27">
        <f t="shared" si="120"/>
        <v>25.92</v>
      </c>
      <c r="K125" s="24">
        <f t="shared" si="121"/>
        <v>1111</v>
      </c>
      <c r="L125" s="24">
        <v>25</v>
      </c>
      <c r="M125" s="20">
        <v>13</v>
      </c>
      <c r="N125" s="21">
        <v>52</v>
      </c>
      <c r="O125" s="27" t="str">
        <f t="shared" si="122"/>
        <v>6:56</v>
      </c>
      <c r="P125" s="14">
        <f t="shared" si="123"/>
        <v>832</v>
      </c>
      <c r="Q125" s="24">
        <v>26</v>
      </c>
      <c r="R125" s="16" t="str">
        <f t="shared" si="124"/>
        <v>40:31</v>
      </c>
      <c r="S125" s="17">
        <f t="shared" si="125"/>
        <v>2431</v>
      </c>
      <c r="T125" s="28">
        <v>26</v>
      </c>
      <c r="U125" t="str">
        <f t="shared" si="149"/>
        <v>ВЕРОНИКА МОИСЕЕВА</v>
      </c>
      <c r="V125" s="29">
        <f t="shared" si="154"/>
        <v>5.6481481481481478E-3</v>
      </c>
      <c r="W125" s="29">
        <f t="shared" si="150"/>
        <v>1.2858796296296297E-2</v>
      </c>
      <c r="X125" s="29">
        <f t="shared" si="151"/>
        <v>9.6296296296296303E-3</v>
      </c>
      <c r="Y125" s="29">
        <f t="shared" si="152"/>
        <v>5.6481481481481478E-3</v>
      </c>
      <c r="Z125" s="29">
        <f t="shared" ref="Z125:AA125" si="156">SUM(Y125,W125)</f>
        <v>1.8506944444444444E-2</v>
      </c>
      <c r="AA125" s="29">
        <f t="shared" si="156"/>
        <v>2.8136574074074074E-2</v>
      </c>
      <c r="AB125" s="29">
        <f t="shared" si="117"/>
        <v>0</v>
      </c>
      <c r="AC125" s="29">
        <f>Table3[[#Totals],[После плавания]]-Table3[[#This Row],[После плавания]]</f>
        <v>1.574074074074075E-3</v>
      </c>
      <c r="AD125" s="29">
        <f>Table3[[#Totals],[После вела]]-Table3[[#This Row],[После вела]]</f>
        <v>9.2592592592595502E-5</v>
      </c>
      <c r="AE125" s="29">
        <f>Table3[[#Totals],[После бега]]-Table3[[#This Row],[После бега]]</f>
        <v>0</v>
      </c>
      <c r="AF125" s="43" t="s">
        <v>155</v>
      </c>
    </row>
    <row r="126" spans="1:32" ht="13" x14ac:dyDescent="0.15">
      <c r="A126" s="18"/>
      <c r="B126" s="21"/>
      <c r="C126" s="20"/>
      <c r="D126" s="21"/>
      <c r="E126" s="23"/>
      <c r="F126" s="23"/>
      <c r="G126" s="24"/>
      <c r="H126" s="20"/>
      <c r="I126" s="21"/>
      <c r="J126" s="27" t="str">
        <f t="shared" ref="J126" si="157">IFERROR(ROUND(8000/(H126*60+I126)*3.6,2),"")</f>
        <v/>
      </c>
      <c r="K126" s="24">
        <f t="shared" ref="K126" si="158">H126*60+I126</f>
        <v>0</v>
      </c>
      <c r="L126" s="24"/>
      <c r="M126" s="20"/>
      <c r="N126" s="21"/>
      <c r="O126" s="27"/>
      <c r="P126" s="14"/>
      <c r="Q126" s="24"/>
      <c r="R126" s="16"/>
      <c r="S126" s="17"/>
      <c r="T126" s="17"/>
      <c r="U126" t="s">
        <v>146</v>
      </c>
      <c r="V126"/>
      <c r="W126"/>
      <c r="X126"/>
      <c r="Y126" s="29">
        <f>SUBTOTAL(104,Table3[После плавания])</f>
        <v>7.2222222222222228E-3</v>
      </c>
      <c r="Z126" s="29">
        <f>SUBTOTAL(104,Table3[После вела])</f>
        <v>1.8599537037037039E-2</v>
      </c>
      <c r="AA126" s="29">
        <f>SUBTOTAL(104,Table3[После бега])</f>
        <v>2.8136574074074074E-2</v>
      </c>
      <c r="AB126" s="29"/>
    </row>
  </sheetData>
  <mergeCells count="10">
    <mergeCell ref="Q1:Q2"/>
    <mergeCell ref="R1:R2"/>
    <mergeCell ref="T1:T2"/>
    <mergeCell ref="A1:A2"/>
    <mergeCell ref="B1:B2"/>
    <mergeCell ref="C1:D1"/>
    <mergeCell ref="G1:G2"/>
    <mergeCell ref="H1:I1"/>
    <mergeCell ref="L1:L2"/>
    <mergeCell ref="M1:N1"/>
  </mergeCells>
  <phoneticPr fontId="7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Протокол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Kharitonov</cp:lastModifiedBy>
  <dcterms:modified xsi:type="dcterms:W3CDTF">2024-02-04T12:42:45Z</dcterms:modified>
</cp:coreProperties>
</file>