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rivitalij/Projects/results-analyzer/Brest_2023/"/>
    </mc:Choice>
  </mc:AlternateContent>
  <xr:revisionPtr revIDLastSave="0" documentId="13_ncr:1_{AA6F3C11-1C9B-AC4F-A44C-475316876C26}" xr6:coauthVersionLast="47" xr6:coauthVersionMax="47" xr10:uidLastSave="{00000000-0000-0000-0000-000000000000}"/>
  <bookViews>
    <workbookView xWindow="0" yWindow="500" windowWidth="35840" windowHeight="21900" xr2:uid="{6191B05D-80A4-CE4D-A03F-E15391B92C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8" i="1" l="1"/>
  <c r="BA3" i="1" s="1"/>
  <c r="AU2" i="1"/>
  <c r="AU3" i="1"/>
  <c r="AY3" i="1" s="1"/>
  <c r="AU4" i="1"/>
  <c r="AU5" i="1"/>
  <c r="AU6" i="1"/>
  <c r="AU7" i="1"/>
  <c r="AU8" i="1"/>
  <c r="AZ8" i="1" s="1"/>
  <c r="AU9" i="1"/>
  <c r="AU10" i="1"/>
  <c r="AU11" i="1"/>
  <c r="AU12" i="1"/>
  <c r="AZ12" i="1" s="1"/>
  <c r="AU13" i="1"/>
  <c r="AU14" i="1"/>
  <c r="AU15" i="1"/>
  <c r="AU16" i="1"/>
  <c r="AU17" i="1"/>
  <c r="AU18" i="1"/>
  <c r="AU19" i="1"/>
  <c r="AU20" i="1"/>
  <c r="AZ20" i="1" s="1"/>
  <c r="AU21" i="1"/>
  <c r="AU22" i="1"/>
  <c r="AU23" i="1"/>
  <c r="AU24" i="1"/>
  <c r="AZ24" i="1" s="1"/>
  <c r="AU25" i="1"/>
  <c r="AU26" i="1"/>
  <c r="AU27" i="1"/>
  <c r="AU28" i="1"/>
  <c r="AU29" i="1"/>
  <c r="AU30" i="1"/>
  <c r="AU31" i="1"/>
  <c r="AU32" i="1"/>
  <c r="AZ32" i="1" s="1"/>
  <c r="AU33" i="1"/>
  <c r="AU34" i="1"/>
  <c r="AU35" i="1"/>
  <c r="AZ35" i="1" s="1"/>
  <c r="AU36" i="1"/>
  <c r="AZ36" i="1" s="1"/>
  <c r="AU37" i="1"/>
  <c r="AU38" i="1"/>
  <c r="AU39" i="1"/>
  <c r="AY39" i="1" s="1"/>
  <c r="AU40" i="1"/>
  <c r="AY40" i="1" s="1"/>
  <c r="AU41" i="1"/>
  <c r="AU42" i="1"/>
  <c r="AU43" i="1"/>
  <c r="AU44" i="1"/>
  <c r="AZ44" i="1" s="1"/>
  <c r="AU45" i="1"/>
  <c r="AU46" i="1"/>
  <c r="AU47" i="1"/>
  <c r="AZ47" i="1" s="1"/>
  <c r="AU48" i="1"/>
  <c r="AY48" i="1" s="1"/>
  <c r="AU49" i="1"/>
  <c r="AU50" i="1"/>
  <c r="AU51" i="1"/>
  <c r="AY51" i="1" s="1"/>
  <c r="AU52" i="1"/>
  <c r="AU53" i="1"/>
  <c r="AU54" i="1"/>
  <c r="AU55" i="1"/>
  <c r="AU56" i="1"/>
  <c r="AZ56" i="1" s="1"/>
  <c r="AU57" i="1"/>
  <c r="AU58" i="1"/>
  <c r="AU59" i="1"/>
  <c r="AZ59" i="1" s="1"/>
  <c r="AU60" i="1"/>
  <c r="AW60" i="1" s="1"/>
  <c r="AU61" i="1"/>
  <c r="AU62" i="1"/>
  <c r="AU63" i="1"/>
  <c r="AY63" i="1" s="1"/>
  <c r="AU64" i="1"/>
  <c r="AU65" i="1"/>
  <c r="AU66" i="1"/>
  <c r="AU67" i="1"/>
  <c r="AK2" i="1"/>
  <c r="AT2" i="1" s="1"/>
  <c r="AK3" i="1"/>
  <c r="AT3" i="1" s="1"/>
  <c r="AK4" i="1"/>
  <c r="AT4" i="1" s="1"/>
  <c r="AK5" i="1"/>
  <c r="AT5" i="1" s="1"/>
  <c r="AK6" i="1"/>
  <c r="AT6" i="1" s="1"/>
  <c r="AK7" i="1"/>
  <c r="AT7" i="1" s="1"/>
  <c r="AK8" i="1"/>
  <c r="AS8" i="1" s="1"/>
  <c r="AK9" i="1"/>
  <c r="AS9" i="1" s="1"/>
  <c r="AK10" i="1"/>
  <c r="AS10" i="1" s="1"/>
  <c r="AK11" i="1"/>
  <c r="AK12" i="1"/>
  <c r="AM12" i="1" s="1"/>
  <c r="AK13" i="1"/>
  <c r="AK14" i="1"/>
  <c r="AK15" i="1"/>
  <c r="AK16" i="1"/>
  <c r="AT16" i="1" s="1"/>
  <c r="AK17" i="1"/>
  <c r="AT17" i="1" s="1"/>
  <c r="AK18" i="1"/>
  <c r="AT18" i="1" s="1"/>
  <c r="AK19" i="1"/>
  <c r="AT19" i="1" s="1"/>
  <c r="AK20" i="1"/>
  <c r="AS20" i="1" s="1"/>
  <c r="AK21" i="1"/>
  <c r="AS21" i="1" s="1"/>
  <c r="AK22" i="1"/>
  <c r="AK23" i="1"/>
  <c r="AK24" i="1"/>
  <c r="AS24" i="1" s="1"/>
  <c r="AK25" i="1"/>
  <c r="AS25" i="1" s="1"/>
  <c r="AK26" i="1"/>
  <c r="AK27" i="1"/>
  <c r="AK28" i="1"/>
  <c r="AT28" i="1" s="1"/>
  <c r="AK29" i="1"/>
  <c r="AT29" i="1" s="1"/>
  <c r="AK30" i="1"/>
  <c r="AT30" i="1" s="1"/>
  <c r="AK31" i="1"/>
  <c r="AT31" i="1" s="1"/>
  <c r="AK32" i="1"/>
  <c r="AS32" i="1" s="1"/>
  <c r="AK33" i="1"/>
  <c r="AS33" i="1" s="1"/>
  <c r="AK34" i="1"/>
  <c r="AK35" i="1"/>
  <c r="AK36" i="1"/>
  <c r="AK37" i="1"/>
  <c r="AK38" i="1"/>
  <c r="AT38" i="1" s="1"/>
  <c r="AK39" i="1"/>
  <c r="AT39" i="1" s="1"/>
  <c r="AK40" i="1"/>
  <c r="AL40" i="1" s="1"/>
  <c r="AK41" i="1"/>
  <c r="AT41" i="1" s="1"/>
  <c r="AK42" i="1"/>
  <c r="AT42" i="1" s="1"/>
  <c r="AK43" i="1"/>
  <c r="AT43" i="1" s="1"/>
  <c r="AK44" i="1"/>
  <c r="AS44" i="1" s="1"/>
  <c r="AK45" i="1"/>
  <c r="AS45" i="1" s="1"/>
  <c r="AK46" i="1"/>
  <c r="AK47" i="1"/>
  <c r="AK48" i="1"/>
  <c r="AK49" i="1"/>
  <c r="AK50" i="1"/>
  <c r="AT50" i="1" s="1"/>
  <c r="AK51" i="1"/>
  <c r="AT51" i="1" s="1"/>
  <c r="AK52" i="1"/>
  <c r="AL52" i="1" s="1"/>
  <c r="AK53" i="1"/>
  <c r="AT53" i="1" s="1"/>
  <c r="AK54" i="1"/>
  <c r="AT54" i="1" s="1"/>
  <c r="AK55" i="1"/>
  <c r="AT55" i="1" s="1"/>
  <c r="AK56" i="1"/>
  <c r="AS56" i="1" s="1"/>
  <c r="AK57" i="1"/>
  <c r="AS57" i="1" s="1"/>
  <c r="AK58" i="1"/>
  <c r="AK59" i="1"/>
  <c r="AK60" i="1"/>
  <c r="AK61" i="1"/>
  <c r="AK62" i="1"/>
  <c r="AT62" i="1" s="1"/>
  <c r="AK63" i="1"/>
  <c r="AT63" i="1" s="1"/>
  <c r="AK64" i="1"/>
  <c r="AT64" i="1" s="1"/>
  <c r="AK65" i="1"/>
  <c r="AT65" i="1" s="1"/>
  <c r="AK66" i="1"/>
  <c r="AT66" i="1" s="1"/>
  <c r="AK67" i="1"/>
  <c r="AT67" i="1" s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2" i="1"/>
  <c r="AH68" i="1"/>
  <c r="BA48" i="1" l="1"/>
  <c r="BA49" i="1"/>
  <c r="BA47" i="1"/>
  <c r="BA46" i="1"/>
  <c r="BA25" i="1"/>
  <c r="BA24" i="1"/>
  <c r="BA23" i="1"/>
  <c r="BA22" i="1"/>
  <c r="BA21" i="1"/>
  <c r="BA62" i="1"/>
  <c r="BA14" i="1"/>
  <c r="BA61" i="1"/>
  <c r="BA37" i="1"/>
  <c r="BA13" i="1"/>
  <c r="BA45" i="1"/>
  <c r="BA38" i="1"/>
  <c r="BA60" i="1"/>
  <c r="BA36" i="1"/>
  <c r="BA12" i="1"/>
  <c r="BA58" i="1"/>
  <c r="BA34" i="1"/>
  <c r="BA10" i="1"/>
  <c r="BA59" i="1"/>
  <c r="BA11" i="1"/>
  <c r="BA57" i="1"/>
  <c r="BA33" i="1"/>
  <c r="BA9" i="1"/>
  <c r="BA35" i="1"/>
  <c r="BA50" i="1"/>
  <c r="BA26" i="1"/>
  <c r="BA2" i="1"/>
  <c r="AS49" i="1"/>
  <c r="AS37" i="1"/>
  <c r="AY67" i="1"/>
  <c r="AY43" i="1"/>
  <c r="AY31" i="1"/>
  <c r="AY19" i="1"/>
  <c r="AY7" i="1"/>
  <c r="AO48" i="1"/>
  <c r="AY66" i="1"/>
  <c r="AY42" i="1"/>
  <c r="AY18" i="1"/>
  <c r="AS47" i="1"/>
  <c r="AS23" i="1"/>
  <c r="AY65" i="1"/>
  <c r="AY53" i="1"/>
  <c r="AY29" i="1"/>
  <c r="AY17" i="1"/>
  <c r="AY5" i="1"/>
  <c r="AS13" i="1"/>
  <c r="AY54" i="1"/>
  <c r="AY30" i="1"/>
  <c r="AY64" i="1"/>
  <c r="AW52" i="1"/>
  <c r="AY4" i="1"/>
  <c r="AS61" i="1"/>
  <c r="AY55" i="1"/>
  <c r="AS60" i="1"/>
  <c r="AQ36" i="1"/>
  <c r="AY6" i="1"/>
  <c r="AS59" i="1"/>
  <c r="AS35" i="1"/>
  <c r="AS11" i="1"/>
  <c r="AY41" i="1"/>
  <c r="AS58" i="1"/>
  <c r="AS46" i="1"/>
  <c r="AS34" i="1"/>
  <c r="AS22" i="1"/>
  <c r="AY28" i="1"/>
  <c r="AY16" i="1"/>
  <c r="AY14" i="1"/>
  <c r="BA8" i="1"/>
  <c r="BA67" i="1"/>
  <c r="BA55" i="1"/>
  <c r="BA43" i="1"/>
  <c r="BA31" i="1"/>
  <c r="BA19" i="1"/>
  <c r="BA7" i="1"/>
  <c r="AY38" i="1"/>
  <c r="AW25" i="1"/>
  <c r="BA32" i="1"/>
  <c r="AZ23" i="1"/>
  <c r="AZ11" i="1"/>
  <c r="BA66" i="1"/>
  <c r="BA54" i="1"/>
  <c r="BA42" i="1"/>
  <c r="BA30" i="1"/>
  <c r="BA18" i="1"/>
  <c r="BA6" i="1"/>
  <c r="AY15" i="1"/>
  <c r="AY62" i="1"/>
  <c r="AY2" i="1"/>
  <c r="AY49" i="1"/>
  <c r="BA56" i="1"/>
  <c r="AY58" i="1"/>
  <c r="AY46" i="1"/>
  <c r="AY34" i="1"/>
  <c r="AY22" i="1"/>
  <c r="AY10" i="1"/>
  <c r="BA65" i="1"/>
  <c r="BA53" i="1"/>
  <c r="BA41" i="1"/>
  <c r="BA29" i="1"/>
  <c r="BA17" i="1"/>
  <c r="BA5" i="1"/>
  <c r="AY27" i="1"/>
  <c r="AY26" i="1"/>
  <c r="AW61" i="1"/>
  <c r="AY13" i="1"/>
  <c r="BA20" i="1"/>
  <c r="AY57" i="1"/>
  <c r="AY33" i="1"/>
  <c r="AY21" i="1"/>
  <c r="AY9" i="1"/>
  <c r="BA52" i="1"/>
  <c r="BA40" i="1"/>
  <c r="BA28" i="1"/>
  <c r="BA16" i="1"/>
  <c r="BA4" i="1"/>
  <c r="AY50" i="1"/>
  <c r="AZ37" i="1"/>
  <c r="BA44" i="1"/>
  <c r="AT27" i="1"/>
  <c r="AT15" i="1"/>
  <c r="AY45" i="1"/>
  <c r="BA64" i="1"/>
  <c r="AT26" i="1"/>
  <c r="AT14" i="1"/>
  <c r="BA63" i="1"/>
  <c r="BA51" i="1"/>
  <c r="BA39" i="1"/>
  <c r="BA27" i="1"/>
  <c r="BA15" i="1"/>
  <c r="AV57" i="1"/>
  <c r="AV21" i="1"/>
  <c r="AV7" i="1"/>
  <c r="AV6" i="1"/>
  <c r="AX17" i="1"/>
  <c r="AX10" i="1"/>
  <c r="AX9" i="1"/>
  <c r="AZ53" i="1"/>
  <c r="AZ29" i="1"/>
  <c r="AV45" i="1"/>
  <c r="AZ55" i="1"/>
  <c r="AV33" i="1"/>
  <c r="AZ54" i="1"/>
  <c r="AZ46" i="1"/>
  <c r="AV5" i="1"/>
  <c r="AZ22" i="1"/>
  <c r="AX57" i="1"/>
  <c r="AZ21" i="1"/>
  <c r="AX45" i="1"/>
  <c r="AZ9" i="1"/>
  <c r="AX18" i="1"/>
  <c r="AV53" i="1"/>
  <c r="AV29" i="1"/>
  <c r="AX67" i="1"/>
  <c r="AX41" i="1"/>
  <c r="AZ19" i="1"/>
  <c r="AJ68" i="1"/>
  <c r="BB45" i="1" s="1"/>
  <c r="AV31" i="1"/>
  <c r="AV50" i="1"/>
  <c r="AV26" i="1"/>
  <c r="AX66" i="1"/>
  <c r="AX34" i="1"/>
  <c r="AX7" i="1"/>
  <c r="AZ45" i="1"/>
  <c r="AZ18" i="1"/>
  <c r="AV55" i="1"/>
  <c r="AV46" i="1"/>
  <c r="AV22" i="1"/>
  <c r="AX65" i="1"/>
  <c r="AX33" i="1"/>
  <c r="AX6" i="1"/>
  <c r="AZ43" i="1"/>
  <c r="AZ17" i="1"/>
  <c r="AX43" i="1"/>
  <c r="AX42" i="1"/>
  <c r="AX58" i="1"/>
  <c r="AX31" i="1"/>
  <c r="AX5" i="1"/>
  <c r="AZ42" i="1"/>
  <c r="AZ10" i="1"/>
  <c r="AV67" i="1"/>
  <c r="AZ67" i="1"/>
  <c r="AV66" i="1"/>
  <c r="AV42" i="1"/>
  <c r="AV18" i="1"/>
  <c r="AX55" i="1"/>
  <c r="AX29" i="1"/>
  <c r="AZ66" i="1"/>
  <c r="AZ34" i="1"/>
  <c r="AZ7" i="1"/>
  <c r="AZ41" i="1"/>
  <c r="AV65" i="1"/>
  <c r="AV41" i="1"/>
  <c r="AV17" i="1"/>
  <c r="AX54" i="1"/>
  <c r="AX22" i="1"/>
  <c r="AZ65" i="1"/>
  <c r="AZ33" i="1"/>
  <c r="AZ6" i="1"/>
  <c r="AV54" i="1"/>
  <c r="AV19" i="1"/>
  <c r="AX30" i="1"/>
  <c r="AV62" i="1"/>
  <c r="AV38" i="1"/>
  <c r="AV10" i="1"/>
  <c r="AX53" i="1"/>
  <c r="AX21" i="1"/>
  <c r="AZ58" i="1"/>
  <c r="AZ31" i="1"/>
  <c r="AZ5" i="1"/>
  <c r="AV30" i="1"/>
  <c r="AV43" i="1"/>
  <c r="AV58" i="1"/>
  <c r="AV34" i="1"/>
  <c r="AV9" i="1"/>
  <c r="AX46" i="1"/>
  <c r="AX19" i="1"/>
  <c r="AZ57" i="1"/>
  <c r="AZ30" i="1"/>
  <c r="AY61" i="1"/>
  <c r="AW12" i="1"/>
  <c r="AY47" i="1"/>
  <c r="AV64" i="1"/>
  <c r="AV52" i="1"/>
  <c r="AV40" i="1"/>
  <c r="AV28" i="1"/>
  <c r="AV16" i="1"/>
  <c r="AV4" i="1"/>
  <c r="AW58" i="1"/>
  <c r="AW46" i="1"/>
  <c r="AW34" i="1"/>
  <c r="AW22" i="1"/>
  <c r="AW10" i="1"/>
  <c r="AX64" i="1"/>
  <c r="AX52" i="1"/>
  <c r="AX40" i="1"/>
  <c r="AX28" i="1"/>
  <c r="AX16" i="1"/>
  <c r="AX4" i="1"/>
  <c r="AZ64" i="1"/>
  <c r="AZ52" i="1"/>
  <c r="AZ40" i="1"/>
  <c r="AZ28" i="1"/>
  <c r="AZ16" i="1"/>
  <c r="AZ4" i="1"/>
  <c r="AW49" i="1"/>
  <c r="AW36" i="1"/>
  <c r="AY12" i="1"/>
  <c r="AW59" i="1"/>
  <c r="AW11" i="1"/>
  <c r="AY35" i="1"/>
  <c r="AV63" i="1"/>
  <c r="AV51" i="1"/>
  <c r="AV39" i="1"/>
  <c r="AV27" i="1"/>
  <c r="AV15" i="1"/>
  <c r="AV3" i="1"/>
  <c r="AW57" i="1"/>
  <c r="AW45" i="1"/>
  <c r="AW33" i="1"/>
  <c r="AW21" i="1"/>
  <c r="AW9" i="1"/>
  <c r="AX63" i="1"/>
  <c r="AX51" i="1"/>
  <c r="AX39" i="1"/>
  <c r="AX27" i="1"/>
  <c r="AX15" i="1"/>
  <c r="AX3" i="1"/>
  <c r="AZ63" i="1"/>
  <c r="AZ51" i="1"/>
  <c r="AZ39" i="1"/>
  <c r="AZ27" i="1"/>
  <c r="AZ15" i="1"/>
  <c r="AZ3" i="1"/>
  <c r="AW16" i="1"/>
  <c r="AW13" i="1"/>
  <c r="AY37" i="1"/>
  <c r="AW48" i="1"/>
  <c r="AY36" i="1"/>
  <c r="AW47" i="1"/>
  <c r="AV14" i="1"/>
  <c r="AV2" i="1"/>
  <c r="AW56" i="1"/>
  <c r="AW44" i="1"/>
  <c r="AW32" i="1"/>
  <c r="AW20" i="1"/>
  <c r="AW8" i="1"/>
  <c r="AX62" i="1"/>
  <c r="AX50" i="1"/>
  <c r="AX38" i="1"/>
  <c r="AX26" i="1"/>
  <c r="AX14" i="1"/>
  <c r="AX2" i="1"/>
  <c r="AY56" i="1"/>
  <c r="AY44" i="1"/>
  <c r="AY32" i="1"/>
  <c r="AY20" i="1"/>
  <c r="AY8" i="1"/>
  <c r="AZ62" i="1"/>
  <c r="AZ50" i="1"/>
  <c r="AZ38" i="1"/>
  <c r="AZ26" i="1"/>
  <c r="AZ14" i="1"/>
  <c r="AZ2" i="1"/>
  <c r="AU68" i="1"/>
  <c r="BM43" i="1" s="1"/>
  <c r="AW37" i="1"/>
  <c r="AY25" i="1"/>
  <c r="AY60" i="1"/>
  <c r="AW23" i="1"/>
  <c r="AY59" i="1"/>
  <c r="AY11" i="1"/>
  <c r="AV61" i="1"/>
  <c r="AV49" i="1"/>
  <c r="AV37" i="1"/>
  <c r="AV25" i="1"/>
  <c r="AV13" i="1"/>
  <c r="AW67" i="1"/>
  <c r="AW55" i="1"/>
  <c r="AW43" i="1"/>
  <c r="AW31" i="1"/>
  <c r="AW19" i="1"/>
  <c r="AW7" i="1"/>
  <c r="AX61" i="1"/>
  <c r="AX49" i="1"/>
  <c r="AX37" i="1"/>
  <c r="AX25" i="1"/>
  <c r="AX13" i="1"/>
  <c r="AZ61" i="1"/>
  <c r="AZ49" i="1"/>
  <c r="AZ25" i="1"/>
  <c r="AZ13" i="1"/>
  <c r="AW4" i="1"/>
  <c r="AW24" i="1"/>
  <c r="AY24" i="1"/>
  <c r="AW35" i="1"/>
  <c r="AY23" i="1"/>
  <c r="AV60" i="1"/>
  <c r="AV48" i="1"/>
  <c r="AV36" i="1"/>
  <c r="AV24" i="1"/>
  <c r="AV12" i="1"/>
  <c r="AW66" i="1"/>
  <c r="AW54" i="1"/>
  <c r="AW42" i="1"/>
  <c r="AW30" i="1"/>
  <c r="AW18" i="1"/>
  <c r="AW6" i="1"/>
  <c r="AX60" i="1"/>
  <c r="AX48" i="1"/>
  <c r="AX36" i="1"/>
  <c r="AX24" i="1"/>
  <c r="AX12" i="1"/>
  <c r="AZ60" i="1"/>
  <c r="AZ48" i="1"/>
  <c r="AW40" i="1"/>
  <c r="AV59" i="1"/>
  <c r="AV47" i="1"/>
  <c r="AV35" i="1"/>
  <c r="AV23" i="1"/>
  <c r="AV11" i="1"/>
  <c r="AW65" i="1"/>
  <c r="AW53" i="1"/>
  <c r="AW41" i="1"/>
  <c r="AW29" i="1"/>
  <c r="AW17" i="1"/>
  <c r="AW5" i="1"/>
  <c r="AX59" i="1"/>
  <c r="AX47" i="1"/>
  <c r="AX35" i="1"/>
  <c r="AX23" i="1"/>
  <c r="AX11" i="1"/>
  <c r="AW64" i="1"/>
  <c r="AW28" i="1"/>
  <c r="AY52" i="1"/>
  <c r="AW63" i="1"/>
  <c r="AW51" i="1"/>
  <c r="AW39" i="1"/>
  <c r="AW27" i="1"/>
  <c r="AW15" i="1"/>
  <c r="AW3" i="1"/>
  <c r="AV56" i="1"/>
  <c r="AV44" i="1"/>
  <c r="AV32" i="1"/>
  <c r="AV20" i="1"/>
  <c r="AV8" i="1"/>
  <c r="AW62" i="1"/>
  <c r="AW50" i="1"/>
  <c r="AW38" i="1"/>
  <c r="AW26" i="1"/>
  <c r="AW14" i="1"/>
  <c r="AW2" i="1"/>
  <c r="AX56" i="1"/>
  <c r="AX44" i="1"/>
  <c r="AX32" i="1"/>
  <c r="AX20" i="1"/>
  <c r="AX8" i="1"/>
  <c r="AK68" i="1"/>
  <c r="BC37" i="1" s="1"/>
  <c r="AN20" i="1"/>
  <c r="AN13" i="1"/>
  <c r="AR49" i="1"/>
  <c r="AL13" i="1"/>
  <c r="AR13" i="1"/>
  <c r="AR44" i="1"/>
  <c r="AR32" i="1"/>
  <c r="AL46" i="1"/>
  <c r="AL44" i="1"/>
  <c r="AL32" i="1"/>
  <c r="AN34" i="1"/>
  <c r="AN10" i="1"/>
  <c r="AL20" i="1"/>
  <c r="AN8" i="1"/>
  <c r="AR8" i="1"/>
  <c r="AP42" i="1"/>
  <c r="AT56" i="1"/>
  <c r="AL10" i="1"/>
  <c r="AP37" i="1"/>
  <c r="AL34" i="1"/>
  <c r="AL8" i="1"/>
  <c r="AP34" i="1"/>
  <c r="AN56" i="1"/>
  <c r="AP32" i="1"/>
  <c r="AN49" i="1"/>
  <c r="AP20" i="1"/>
  <c r="AN46" i="1"/>
  <c r="AR61" i="1"/>
  <c r="AL49" i="1"/>
  <c r="AN44" i="1"/>
  <c r="AR56" i="1"/>
  <c r="AL18" i="1"/>
  <c r="AN54" i="1"/>
  <c r="AN18" i="1"/>
  <c r="AL17" i="1"/>
  <c r="AR54" i="1"/>
  <c r="AR6" i="1"/>
  <c r="AT61" i="1"/>
  <c r="AL41" i="1"/>
  <c r="AP30" i="1"/>
  <c r="AL66" i="1"/>
  <c r="AL37" i="1"/>
  <c r="AN42" i="1"/>
  <c r="AN6" i="1"/>
  <c r="AP25" i="1"/>
  <c r="AR42" i="1"/>
  <c r="AT49" i="1"/>
  <c r="AL42" i="1"/>
  <c r="AR37" i="1"/>
  <c r="AT44" i="1"/>
  <c r="AL65" i="1"/>
  <c r="AL61" i="1"/>
  <c r="AL5" i="1"/>
  <c r="AP61" i="1"/>
  <c r="AP18" i="1"/>
  <c r="AT37" i="1"/>
  <c r="AP66" i="1"/>
  <c r="AL58" i="1"/>
  <c r="AL30" i="1"/>
  <c r="AN66" i="1"/>
  <c r="AN32" i="1"/>
  <c r="AP56" i="1"/>
  <c r="AP13" i="1"/>
  <c r="AR30" i="1"/>
  <c r="AT32" i="1"/>
  <c r="AN37" i="1"/>
  <c r="AL56" i="1"/>
  <c r="AL29" i="1"/>
  <c r="AN65" i="1"/>
  <c r="AN30" i="1"/>
  <c r="AP54" i="1"/>
  <c r="AP8" i="1"/>
  <c r="AR25" i="1"/>
  <c r="AT25" i="1"/>
  <c r="AL6" i="1"/>
  <c r="AL54" i="1"/>
  <c r="AL25" i="1"/>
  <c r="AN61" i="1"/>
  <c r="AN25" i="1"/>
  <c r="AP49" i="1"/>
  <c r="AP6" i="1"/>
  <c r="AR20" i="1"/>
  <c r="AT20" i="1"/>
  <c r="AL53" i="1"/>
  <c r="AL22" i="1"/>
  <c r="AN58" i="1"/>
  <c r="AN22" i="1"/>
  <c r="AP44" i="1"/>
  <c r="AR66" i="1"/>
  <c r="AR18" i="1"/>
  <c r="AT13" i="1"/>
  <c r="AM43" i="1"/>
  <c r="AO43" i="1"/>
  <c r="AO7" i="1"/>
  <c r="AQ19" i="1"/>
  <c r="AS55" i="1"/>
  <c r="AS43" i="1"/>
  <c r="AS31" i="1"/>
  <c r="AM55" i="1"/>
  <c r="AO55" i="1"/>
  <c r="AO19" i="1"/>
  <c r="AQ43" i="1"/>
  <c r="AL60" i="1"/>
  <c r="AL36" i="1"/>
  <c r="AL12" i="1"/>
  <c r="AM54" i="1"/>
  <c r="AM30" i="1"/>
  <c r="AM6" i="1"/>
  <c r="AN48" i="1"/>
  <c r="AN24" i="1"/>
  <c r="AN12" i="1"/>
  <c r="AO66" i="1"/>
  <c r="AO42" i="1"/>
  <c r="AO30" i="1"/>
  <c r="AO18" i="1"/>
  <c r="AO6" i="1"/>
  <c r="AP60" i="1"/>
  <c r="AP48" i="1"/>
  <c r="AP36" i="1"/>
  <c r="AP24" i="1"/>
  <c r="AP12" i="1"/>
  <c r="AQ66" i="1"/>
  <c r="AQ54" i="1"/>
  <c r="AQ42" i="1"/>
  <c r="AQ30" i="1"/>
  <c r="AQ18" i="1"/>
  <c r="AQ6" i="1"/>
  <c r="AR60" i="1"/>
  <c r="AR48" i="1"/>
  <c r="AR36" i="1"/>
  <c r="AR24" i="1"/>
  <c r="AR12" i="1"/>
  <c r="AS66" i="1"/>
  <c r="AS54" i="1"/>
  <c r="AS42" i="1"/>
  <c r="AS30" i="1"/>
  <c r="AS18" i="1"/>
  <c r="AS6" i="1"/>
  <c r="AT60" i="1"/>
  <c r="AT48" i="1"/>
  <c r="AT36" i="1"/>
  <c r="AT24" i="1"/>
  <c r="AT12" i="1"/>
  <c r="AM31" i="1"/>
  <c r="AQ55" i="1"/>
  <c r="AL48" i="1"/>
  <c r="AL24" i="1"/>
  <c r="AM66" i="1"/>
  <c r="AM42" i="1"/>
  <c r="AM18" i="1"/>
  <c r="AN60" i="1"/>
  <c r="AN36" i="1"/>
  <c r="AO54" i="1"/>
  <c r="AL59" i="1"/>
  <c r="AL47" i="1"/>
  <c r="AL35" i="1"/>
  <c r="AL23" i="1"/>
  <c r="AL11" i="1"/>
  <c r="AM65" i="1"/>
  <c r="AM53" i="1"/>
  <c r="AM41" i="1"/>
  <c r="AM29" i="1"/>
  <c r="AM17" i="1"/>
  <c r="AM5" i="1"/>
  <c r="AN59" i="1"/>
  <c r="AN47" i="1"/>
  <c r="AN35" i="1"/>
  <c r="AN23" i="1"/>
  <c r="AN11" i="1"/>
  <c r="AO65" i="1"/>
  <c r="AO53" i="1"/>
  <c r="AO41" i="1"/>
  <c r="AO29" i="1"/>
  <c r="AO17" i="1"/>
  <c r="AO5" i="1"/>
  <c r="AP59" i="1"/>
  <c r="AP47" i="1"/>
  <c r="AP35" i="1"/>
  <c r="AP23" i="1"/>
  <c r="AP11" i="1"/>
  <c r="AQ65" i="1"/>
  <c r="AQ53" i="1"/>
  <c r="AQ41" i="1"/>
  <c r="AQ29" i="1"/>
  <c r="AQ17" i="1"/>
  <c r="AQ5" i="1"/>
  <c r="AR59" i="1"/>
  <c r="AR47" i="1"/>
  <c r="AR35" i="1"/>
  <c r="AR23" i="1"/>
  <c r="AR11" i="1"/>
  <c r="AS65" i="1"/>
  <c r="AS53" i="1"/>
  <c r="AS41" i="1"/>
  <c r="AS29" i="1"/>
  <c r="AS17" i="1"/>
  <c r="AS5" i="1"/>
  <c r="AT59" i="1"/>
  <c r="AT47" i="1"/>
  <c r="AT35" i="1"/>
  <c r="AT23" i="1"/>
  <c r="AT11" i="1"/>
  <c r="AM7" i="1"/>
  <c r="AQ31" i="1"/>
  <c r="AS67" i="1"/>
  <c r="AS7" i="1"/>
  <c r="AM52" i="1"/>
  <c r="AM28" i="1"/>
  <c r="AM4" i="1"/>
  <c r="AO52" i="1"/>
  <c r="AO28" i="1"/>
  <c r="AO16" i="1"/>
  <c r="AO4" i="1"/>
  <c r="AP58" i="1"/>
  <c r="AP46" i="1"/>
  <c r="AP22" i="1"/>
  <c r="AP10" i="1"/>
  <c r="AQ64" i="1"/>
  <c r="AQ52" i="1"/>
  <c r="AQ40" i="1"/>
  <c r="AQ28" i="1"/>
  <c r="AQ16" i="1"/>
  <c r="AQ4" i="1"/>
  <c r="AR58" i="1"/>
  <c r="AR46" i="1"/>
  <c r="AR34" i="1"/>
  <c r="AR22" i="1"/>
  <c r="AR10" i="1"/>
  <c r="AS64" i="1"/>
  <c r="AS52" i="1"/>
  <c r="AS40" i="1"/>
  <c r="AS28" i="1"/>
  <c r="AS16" i="1"/>
  <c r="AS4" i="1"/>
  <c r="AT58" i="1"/>
  <c r="AT46" i="1"/>
  <c r="AT34" i="1"/>
  <c r="AT22" i="1"/>
  <c r="AT10" i="1"/>
  <c r="AM67" i="1"/>
  <c r="AM19" i="1"/>
  <c r="AO67" i="1"/>
  <c r="AO31" i="1"/>
  <c r="AQ67" i="1"/>
  <c r="AQ7" i="1"/>
  <c r="AS19" i="1"/>
  <c r="AM64" i="1"/>
  <c r="AM40" i="1"/>
  <c r="AM16" i="1"/>
  <c r="AO64" i="1"/>
  <c r="AO40" i="1"/>
  <c r="AL57" i="1"/>
  <c r="AL45" i="1"/>
  <c r="AL33" i="1"/>
  <c r="AL21" i="1"/>
  <c r="AL9" i="1"/>
  <c r="AM63" i="1"/>
  <c r="AM51" i="1"/>
  <c r="AM39" i="1"/>
  <c r="AM27" i="1"/>
  <c r="AM15" i="1"/>
  <c r="AM3" i="1"/>
  <c r="AN57" i="1"/>
  <c r="AN45" i="1"/>
  <c r="AN33" i="1"/>
  <c r="AN21" i="1"/>
  <c r="AN9" i="1"/>
  <c r="AO63" i="1"/>
  <c r="AO51" i="1"/>
  <c r="AO39" i="1"/>
  <c r="AO27" i="1"/>
  <c r="AO15" i="1"/>
  <c r="AO3" i="1"/>
  <c r="AP57" i="1"/>
  <c r="AP45" i="1"/>
  <c r="AP33" i="1"/>
  <c r="AP21" i="1"/>
  <c r="AP9" i="1"/>
  <c r="AQ63" i="1"/>
  <c r="AQ51" i="1"/>
  <c r="AQ39" i="1"/>
  <c r="AQ27" i="1"/>
  <c r="AQ15" i="1"/>
  <c r="AQ3" i="1"/>
  <c r="AR57" i="1"/>
  <c r="AR45" i="1"/>
  <c r="AR33" i="1"/>
  <c r="AR21" i="1"/>
  <c r="AR9" i="1"/>
  <c r="AS63" i="1"/>
  <c r="AS51" i="1"/>
  <c r="AS39" i="1"/>
  <c r="AS27" i="1"/>
  <c r="AS15" i="1"/>
  <c r="AS3" i="1"/>
  <c r="AT57" i="1"/>
  <c r="AT45" i="1"/>
  <c r="AT33" i="1"/>
  <c r="AT21" i="1"/>
  <c r="AT9" i="1"/>
  <c r="AT8" i="1"/>
  <c r="AM62" i="1"/>
  <c r="AM2" i="1"/>
  <c r="AO62" i="1"/>
  <c r="AO50" i="1"/>
  <c r="AQ62" i="1"/>
  <c r="AQ50" i="1"/>
  <c r="AQ38" i="1"/>
  <c r="AQ26" i="1"/>
  <c r="AQ14" i="1"/>
  <c r="AQ2" i="1"/>
  <c r="AS62" i="1"/>
  <c r="AS50" i="1"/>
  <c r="AS38" i="1"/>
  <c r="AS26" i="1"/>
  <c r="AS14" i="1"/>
  <c r="AS2" i="1"/>
  <c r="AL67" i="1"/>
  <c r="AL55" i="1"/>
  <c r="AL43" i="1"/>
  <c r="AL31" i="1"/>
  <c r="AL19" i="1"/>
  <c r="AL7" i="1"/>
  <c r="AM61" i="1"/>
  <c r="AM49" i="1"/>
  <c r="AM37" i="1"/>
  <c r="AM25" i="1"/>
  <c r="AM13" i="1"/>
  <c r="AN67" i="1"/>
  <c r="AN55" i="1"/>
  <c r="AN43" i="1"/>
  <c r="AN31" i="1"/>
  <c r="AN19" i="1"/>
  <c r="AN7" i="1"/>
  <c r="AO61" i="1"/>
  <c r="AO49" i="1"/>
  <c r="AO37" i="1"/>
  <c r="AO25" i="1"/>
  <c r="AO13" i="1"/>
  <c r="AP67" i="1"/>
  <c r="AP55" i="1"/>
  <c r="AP43" i="1"/>
  <c r="AP31" i="1"/>
  <c r="AP19" i="1"/>
  <c r="AP7" i="1"/>
  <c r="AQ61" i="1"/>
  <c r="AQ49" i="1"/>
  <c r="AQ37" i="1"/>
  <c r="AQ25" i="1"/>
  <c r="AQ13" i="1"/>
  <c r="AR67" i="1"/>
  <c r="AR55" i="1"/>
  <c r="AR43" i="1"/>
  <c r="AR31" i="1"/>
  <c r="AR19" i="1"/>
  <c r="AR7" i="1"/>
  <c r="AM50" i="1"/>
  <c r="AO26" i="1"/>
  <c r="AM60" i="1"/>
  <c r="AO60" i="1"/>
  <c r="AO12" i="1"/>
  <c r="AQ48" i="1"/>
  <c r="AS36" i="1"/>
  <c r="AM59" i="1"/>
  <c r="AM47" i="1"/>
  <c r="AM35" i="1"/>
  <c r="AM23" i="1"/>
  <c r="AM11" i="1"/>
  <c r="AN53" i="1"/>
  <c r="AN41" i="1"/>
  <c r="AN29" i="1"/>
  <c r="AN17" i="1"/>
  <c r="AN5" i="1"/>
  <c r="AO59" i="1"/>
  <c r="AO47" i="1"/>
  <c r="AO35" i="1"/>
  <c r="AO23" i="1"/>
  <c r="AO11" i="1"/>
  <c r="AP65" i="1"/>
  <c r="AP53" i="1"/>
  <c r="AP41" i="1"/>
  <c r="AP29" i="1"/>
  <c r="AP17" i="1"/>
  <c r="AP5" i="1"/>
  <c r="AQ59" i="1"/>
  <c r="AQ47" i="1"/>
  <c r="AQ35" i="1"/>
  <c r="AQ23" i="1"/>
  <c r="AQ11" i="1"/>
  <c r="AR65" i="1"/>
  <c r="AR53" i="1"/>
  <c r="AR41" i="1"/>
  <c r="AR29" i="1"/>
  <c r="AR17" i="1"/>
  <c r="AR5" i="1"/>
  <c r="AM26" i="1"/>
  <c r="AO14" i="1"/>
  <c r="AM24" i="1"/>
  <c r="AO36" i="1"/>
  <c r="AQ60" i="1"/>
  <c r="AQ12" i="1"/>
  <c r="AS48" i="1"/>
  <c r="AL64" i="1"/>
  <c r="AL28" i="1"/>
  <c r="AL16" i="1"/>
  <c r="AL4" i="1"/>
  <c r="AM58" i="1"/>
  <c r="AM46" i="1"/>
  <c r="AM34" i="1"/>
  <c r="AM22" i="1"/>
  <c r="AM10" i="1"/>
  <c r="AN64" i="1"/>
  <c r="AN52" i="1"/>
  <c r="AN40" i="1"/>
  <c r="AN28" i="1"/>
  <c r="AN16" i="1"/>
  <c r="AN4" i="1"/>
  <c r="AO58" i="1"/>
  <c r="AO46" i="1"/>
  <c r="AO34" i="1"/>
  <c r="AO22" i="1"/>
  <c r="AO10" i="1"/>
  <c r="AP64" i="1"/>
  <c r="AP52" i="1"/>
  <c r="AP40" i="1"/>
  <c r="AP28" i="1"/>
  <c r="AP16" i="1"/>
  <c r="AP4" i="1"/>
  <c r="AQ58" i="1"/>
  <c r="AQ46" i="1"/>
  <c r="AQ34" i="1"/>
  <c r="AQ22" i="1"/>
  <c r="AQ10" i="1"/>
  <c r="AR64" i="1"/>
  <c r="AR52" i="1"/>
  <c r="AR40" i="1"/>
  <c r="AR28" i="1"/>
  <c r="AR16" i="1"/>
  <c r="AR4" i="1"/>
  <c r="AT52" i="1"/>
  <c r="AT40" i="1"/>
  <c r="AM14" i="1"/>
  <c r="AO2" i="1"/>
  <c r="AM36" i="1"/>
  <c r="AO24" i="1"/>
  <c r="AQ24" i="1"/>
  <c r="AS12" i="1"/>
  <c r="AL63" i="1"/>
  <c r="AL51" i="1"/>
  <c r="AL39" i="1"/>
  <c r="AL27" i="1"/>
  <c r="AL15" i="1"/>
  <c r="AL3" i="1"/>
  <c r="AM57" i="1"/>
  <c r="AM45" i="1"/>
  <c r="AM33" i="1"/>
  <c r="AM21" i="1"/>
  <c r="AM9" i="1"/>
  <c r="AN63" i="1"/>
  <c r="AN51" i="1"/>
  <c r="AN39" i="1"/>
  <c r="AN27" i="1"/>
  <c r="AN15" i="1"/>
  <c r="AN3" i="1"/>
  <c r="AO57" i="1"/>
  <c r="AO45" i="1"/>
  <c r="AO33" i="1"/>
  <c r="AO21" i="1"/>
  <c r="AO9" i="1"/>
  <c r="AP63" i="1"/>
  <c r="AP51" i="1"/>
  <c r="AP39" i="1"/>
  <c r="AP27" i="1"/>
  <c r="AP15" i="1"/>
  <c r="AP3" i="1"/>
  <c r="AQ57" i="1"/>
  <c r="AQ45" i="1"/>
  <c r="AQ33" i="1"/>
  <c r="AQ21" i="1"/>
  <c r="AQ9" i="1"/>
  <c r="AR63" i="1"/>
  <c r="AR51" i="1"/>
  <c r="AR39" i="1"/>
  <c r="AR27" i="1"/>
  <c r="AR15" i="1"/>
  <c r="AR3" i="1"/>
  <c r="AM38" i="1"/>
  <c r="AO38" i="1"/>
  <c r="AM48" i="1"/>
  <c r="AL62" i="1"/>
  <c r="AL50" i="1"/>
  <c r="AL38" i="1"/>
  <c r="AL26" i="1"/>
  <c r="AL14" i="1"/>
  <c r="AL2" i="1"/>
  <c r="AM56" i="1"/>
  <c r="AM44" i="1"/>
  <c r="AM32" i="1"/>
  <c r="AM20" i="1"/>
  <c r="AM8" i="1"/>
  <c r="AN62" i="1"/>
  <c r="AN50" i="1"/>
  <c r="AN38" i="1"/>
  <c r="AN26" i="1"/>
  <c r="AN14" i="1"/>
  <c r="AN2" i="1"/>
  <c r="AO56" i="1"/>
  <c r="AO44" i="1"/>
  <c r="AO32" i="1"/>
  <c r="AO20" i="1"/>
  <c r="AO8" i="1"/>
  <c r="AP62" i="1"/>
  <c r="AP50" i="1"/>
  <c r="AP38" i="1"/>
  <c r="AP26" i="1"/>
  <c r="AP14" i="1"/>
  <c r="AP2" i="1"/>
  <c r="AQ56" i="1"/>
  <c r="AQ44" i="1"/>
  <c r="AQ32" i="1"/>
  <c r="AQ20" i="1"/>
  <c r="AQ8" i="1"/>
  <c r="AR62" i="1"/>
  <c r="AR50" i="1"/>
  <c r="AR38" i="1"/>
  <c r="AR26" i="1"/>
  <c r="AR14" i="1"/>
  <c r="AR2" i="1"/>
  <c r="BB63" i="1" l="1"/>
  <c r="BM39" i="1"/>
  <c r="BM10" i="1"/>
  <c r="BC55" i="1"/>
  <c r="BC67" i="1"/>
  <c r="BC13" i="1"/>
  <c r="BM48" i="1"/>
  <c r="BC15" i="1"/>
  <c r="BC30" i="1"/>
  <c r="BM28" i="1"/>
  <c r="BC60" i="1"/>
  <c r="BM31" i="1"/>
  <c r="BC42" i="1"/>
  <c r="BM38" i="1"/>
  <c r="BC54" i="1"/>
  <c r="BM27" i="1"/>
  <c r="BM55" i="1"/>
  <c r="BM42" i="1"/>
  <c r="BC27" i="1"/>
  <c r="BB57" i="1"/>
  <c r="BM35" i="1"/>
  <c r="BM41" i="1"/>
  <c r="BC20" i="1"/>
  <c r="BB39" i="1"/>
  <c r="BC48" i="1"/>
  <c r="BB58" i="1"/>
  <c r="BC11" i="1"/>
  <c r="BM4" i="1"/>
  <c r="BM29" i="1"/>
  <c r="BB23" i="1"/>
  <c r="BM37" i="1"/>
  <c r="BB2" i="1"/>
  <c r="BB49" i="1"/>
  <c r="BC14" i="1"/>
  <c r="BM57" i="1"/>
  <c r="BM16" i="1"/>
  <c r="BM52" i="1"/>
  <c r="BM53" i="1"/>
  <c r="BB61" i="1"/>
  <c r="BM15" i="1"/>
  <c r="BM19" i="1"/>
  <c r="BB50" i="1"/>
  <c r="BC66" i="1"/>
  <c r="BC17" i="1"/>
  <c r="BM3" i="1"/>
  <c r="BM11" i="1"/>
  <c r="BM12" i="1"/>
  <c r="BB34" i="1"/>
  <c r="BB46" i="1"/>
  <c r="BB47" i="1"/>
  <c r="BB51" i="1"/>
  <c r="BB31" i="1"/>
  <c r="BM47" i="1"/>
  <c r="BM8" i="1"/>
  <c r="BM56" i="1"/>
  <c r="BM60" i="1"/>
  <c r="BM36" i="1"/>
  <c r="BM59" i="1"/>
  <c r="BM44" i="1"/>
  <c r="BM40" i="1"/>
  <c r="BM20" i="1"/>
  <c r="BM32" i="1"/>
  <c r="BC26" i="1"/>
  <c r="BM13" i="1"/>
  <c r="BC32" i="1"/>
  <c r="BM22" i="1"/>
  <c r="BC18" i="1"/>
  <c r="BM24" i="1"/>
  <c r="BB4" i="1"/>
  <c r="BC22" i="1"/>
  <c r="BC35" i="1"/>
  <c r="BC61" i="1"/>
  <c r="BM64" i="1"/>
  <c r="BM65" i="1"/>
  <c r="BB35" i="1"/>
  <c r="BB9" i="1"/>
  <c r="BB67" i="1"/>
  <c r="BM63" i="1"/>
  <c r="BC44" i="1"/>
  <c r="BM49" i="1"/>
  <c r="BC33" i="1"/>
  <c r="BM23" i="1"/>
  <c r="BC19" i="1"/>
  <c r="BB16" i="1"/>
  <c r="BB24" i="1"/>
  <c r="BB48" i="1"/>
  <c r="BB60" i="1"/>
  <c r="BM67" i="1"/>
  <c r="BB21" i="1"/>
  <c r="BB29" i="1"/>
  <c r="BM50" i="1"/>
  <c r="BM9" i="1"/>
  <c r="BM61" i="1"/>
  <c r="BC56" i="1"/>
  <c r="BM34" i="1"/>
  <c r="BC45" i="1"/>
  <c r="BM51" i="1"/>
  <c r="BB28" i="1"/>
  <c r="BC34" i="1"/>
  <c r="BC59" i="1"/>
  <c r="BB10" i="1"/>
  <c r="BB38" i="1"/>
  <c r="BC23" i="1"/>
  <c r="BB37" i="1"/>
  <c r="BB13" i="1"/>
  <c r="BB33" i="1"/>
  <c r="BB30" i="1"/>
  <c r="BC3" i="1"/>
  <c r="BC57" i="1"/>
  <c r="BM14" i="1"/>
  <c r="BB40" i="1"/>
  <c r="BB59" i="1"/>
  <c r="BM30" i="1"/>
  <c r="BB3" i="1"/>
  <c r="BB26" i="1"/>
  <c r="BB14" i="1"/>
  <c r="BC6" i="1"/>
  <c r="BC5" i="1"/>
  <c r="BC7" i="1"/>
  <c r="BC2" i="1"/>
  <c r="BC62" i="1"/>
  <c r="BC63" i="1"/>
  <c r="BC50" i="1"/>
  <c r="BC65" i="1"/>
  <c r="BC40" i="1"/>
  <c r="BC41" i="1"/>
  <c r="BC52" i="1"/>
  <c r="BC28" i="1"/>
  <c r="BC64" i="1"/>
  <c r="BC29" i="1"/>
  <c r="BC8" i="1"/>
  <c r="BC51" i="1"/>
  <c r="BC10" i="1"/>
  <c r="BC9" i="1"/>
  <c r="BC12" i="1"/>
  <c r="BC38" i="1"/>
  <c r="BC39" i="1"/>
  <c r="BC53" i="1"/>
  <c r="BB44" i="1"/>
  <c r="BB18" i="1"/>
  <c r="BB20" i="1"/>
  <c r="BB17" i="1"/>
  <c r="BB7" i="1"/>
  <c r="BB56" i="1"/>
  <c r="BB8" i="1"/>
  <c r="BB5" i="1"/>
  <c r="BB41" i="1"/>
  <c r="BB54" i="1"/>
  <c r="BB19" i="1"/>
  <c r="BB6" i="1"/>
  <c r="BB42" i="1"/>
  <c r="BB43" i="1"/>
  <c r="BB53" i="1"/>
  <c r="BB55" i="1"/>
  <c r="BC16" i="1"/>
  <c r="BM21" i="1"/>
  <c r="BM46" i="1"/>
  <c r="BM2" i="1"/>
  <c r="BC4" i="1"/>
  <c r="BB52" i="1"/>
  <c r="BC46" i="1"/>
  <c r="BM6" i="1"/>
  <c r="BB36" i="1"/>
  <c r="BM5" i="1"/>
  <c r="BC47" i="1"/>
  <c r="BB15" i="1"/>
  <c r="BB27" i="1"/>
  <c r="BB22" i="1"/>
  <c r="BB32" i="1"/>
  <c r="BC31" i="1"/>
  <c r="BC21" i="1"/>
  <c r="BM25" i="1"/>
  <c r="BC24" i="1"/>
  <c r="BB64" i="1"/>
  <c r="BB25" i="1"/>
  <c r="BM54" i="1"/>
  <c r="BM66" i="1"/>
  <c r="BM7" i="1"/>
  <c r="BC49" i="1"/>
  <c r="BB11" i="1"/>
  <c r="BB65" i="1"/>
  <c r="BM45" i="1"/>
  <c r="BC43" i="1"/>
  <c r="BM33" i="1"/>
  <c r="BM26" i="1"/>
  <c r="BM58" i="1"/>
  <c r="BM62" i="1"/>
  <c r="BC25" i="1"/>
  <c r="BC58" i="1"/>
  <c r="BC36" i="1"/>
  <c r="BB62" i="1"/>
  <c r="BM17" i="1"/>
  <c r="BM18" i="1"/>
  <c r="BB12" i="1"/>
  <c r="BB66" i="1"/>
  <c r="AT68" i="1"/>
  <c r="BL9" i="1" s="1"/>
  <c r="AY68" i="1"/>
  <c r="BQ58" i="1" s="1"/>
  <c r="AR68" i="1"/>
  <c r="BJ60" i="1" s="1"/>
  <c r="AQ68" i="1"/>
  <c r="BI58" i="1" s="1"/>
  <c r="AW68" i="1"/>
  <c r="BO60" i="1" s="1"/>
  <c r="AS68" i="1"/>
  <c r="BK5" i="1" s="1"/>
  <c r="AV68" i="1"/>
  <c r="BN56" i="1" s="1"/>
  <c r="AO68" i="1"/>
  <c r="BG49" i="1" s="1"/>
  <c r="AX68" i="1"/>
  <c r="BP5" i="1" s="1"/>
  <c r="AL68" i="1"/>
  <c r="BD56" i="1" s="1"/>
  <c r="AM68" i="1"/>
  <c r="BE12" i="1" s="1"/>
  <c r="AZ68" i="1"/>
  <c r="BR31" i="1" s="1"/>
  <c r="AN68" i="1"/>
  <c r="BF62" i="1" s="1"/>
  <c r="AP68" i="1"/>
  <c r="BH41" i="1" s="1"/>
  <c r="BI7" i="1" l="1"/>
  <c r="BI45" i="1"/>
  <c r="BI46" i="1"/>
  <c r="BP45" i="1"/>
  <c r="BP37" i="1"/>
  <c r="BQ57" i="1"/>
  <c r="BL48" i="1"/>
  <c r="BF64" i="1"/>
  <c r="BF8" i="1"/>
  <c r="BG61" i="1"/>
  <c r="BG46" i="1"/>
  <c r="BP10" i="1"/>
  <c r="BH39" i="1"/>
  <c r="BH21" i="1"/>
  <c r="BP25" i="1"/>
  <c r="BG37" i="1"/>
  <c r="BP36" i="1"/>
  <c r="BP9" i="1"/>
  <c r="BI57" i="1"/>
  <c r="BJ40" i="1"/>
  <c r="BL52" i="1"/>
  <c r="BJ37" i="1"/>
  <c r="BP8" i="1"/>
  <c r="BQ61" i="1"/>
  <c r="BF53" i="1"/>
  <c r="BG51" i="1"/>
  <c r="BG54" i="1"/>
  <c r="BJ58" i="1"/>
  <c r="BH60" i="1"/>
  <c r="BF18" i="1"/>
  <c r="BF34" i="1"/>
  <c r="BG53" i="1"/>
  <c r="BF2" i="1"/>
  <c r="BP18" i="1"/>
  <c r="BH7" i="1"/>
  <c r="BF40" i="1"/>
  <c r="BQ54" i="1"/>
  <c r="BG31" i="1"/>
  <c r="BG52" i="1"/>
  <c r="BL24" i="1"/>
  <c r="BE58" i="1"/>
  <c r="BF9" i="1"/>
  <c r="BL58" i="1"/>
  <c r="BJ57" i="1"/>
  <c r="BJ29" i="1"/>
  <c r="BJ9" i="1"/>
  <c r="BQ21" i="1"/>
  <c r="BH8" i="1"/>
  <c r="BD19" i="1"/>
  <c r="BF43" i="1"/>
  <c r="BL60" i="1"/>
  <c r="BJ38" i="1"/>
  <c r="BQ46" i="1"/>
  <c r="BJ6" i="1"/>
  <c r="BG7" i="1"/>
  <c r="BF7" i="1"/>
  <c r="BP24" i="1"/>
  <c r="BP43" i="1"/>
  <c r="BG62" i="1"/>
  <c r="BG48" i="1"/>
  <c r="BQ41" i="1"/>
  <c r="BH20" i="1"/>
  <c r="BF51" i="1"/>
  <c r="BF56" i="1"/>
  <c r="BQ65" i="1"/>
  <c r="BF16" i="1"/>
  <c r="BG26" i="1"/>
  <c r="BF13" i="1"/>
  <c r="BQ47" i="1"/>
  <c r="BG35" i="1"/>
  <c r="BQ29" i="1"/>
  <c r="BD17" i="1"/>
  <c r="BG12" i="1"/>
  <c r="BP42" i="1"/>
  <c r="BG2" i="1"/>
  <c r="BE14" i="1"/>
  <c r="BD30" i="1"/>
  <c r="BD35" i="1"/>
  <c r="BF32" i="1"/>
  <c r="BP57" i="1"/>
  <c r="BL61" i="1"/>
  <c r="BR16" i="1"/>
  <c r="BG13" i="1"/>
  <c r="BP2" i="1"/>
  <c r="BH30" i="1"/>
  <c r="BR48" i="1"/>
  <c r="BG14" i="1"/>
  <c r="BE48" i="1"/>
  <c r="BF28" i="1"/>
  <c r="BE56" i="1"/>
  <c r="BI16" i="1"/>
  <c r="BI11" i="1"/>
  <c r="BP29" i="1"/>
  <c r="BP40" i="1"/>
  <c r="BR55" i="1"/>
  <c r="BR7" i="1"/>
  <c r="BQ17" i="1"/>
  <c r="BG33" i="1"/>
  <c r="BD63" i="1"/>
  <c r="BG57" i="1"/>
  <c r="BQ35" i="1"/>
  <c r="BF47" i="1"/>
  <c r="BE57" i="1"/>
  <c r="BH36" i="1"/>
  <c r="BH22" i="1"/>
  <c r="BJ25" i="1"/>
  <c r="BP6" i="1"/>
  <c r="BD48" i="1"/>
  <c r="BP3" i="1"/>
  <c r="BI35" i="1"/>
  <c r="BD61" i="1"/>
  <c r="BO5" i="1"/>
  <c r="BE34" i="1"/>
  <c r="BG25" i="1"/>
  <c r="BG8" i="1"/>
  <c r="BG32" i="1"/>
  <c r="BE35" i="1"/>
  <c r="BI12" i="1"/>
  <c r="BO56" i="1"/>
  <c r="BQ12" i="1"/>
  <c r="BO59" i="1"/>
  <c r="BP30" i="1"/>
  <c r="BQ33" i="1"/>
  <c r="BG60" i="1"/>
  <c r="BR38" i="1"/>
  <c r="BR5" i="1"/>
  <c r="BE50" i="1"/>
  <c r="BR49" i="1"/>
  <c r="BP63" i="1"/>
  <c r="BH35" i="1"/>
  <c r="BG45" i="1"/>
  <c r="BR46" i="1"/>
  <c r="BJ24" i="1"/>
  <c r="BJ10" i="1"/>
  <c r="BR22" i="1"/>
  <c r="BD22" i="1"/>
  <c r="BP54" i="1"/>
  <c r="BD11" i="1"/>
  <c r="BP14" i="1"/>
  <c r="BG36" i="1"/>
  <c r="BJ30" i="1"/>
  <c r="BG19" i="1"/>
  <c r="BG22" i="1"/>
  <c r="BI13" i="1"/>
  <c r="BG38" i="1"/>
  <c r="BK48" i="1"/>
  <c r="BJ16" i="1"/>
  <c r="BF52" i="1"/>
  <c r="BQ44" i="1"/>
  <c r="BP47" i="1"/>
  <c r="BO21" i="1"/>
  <c r="BQ24" i="1"/>
  <c r="BI37" i="1"/>
  <c r="BH5" i="1"/>
  <c r="BP48" i="1"/>
  <c r="BP64" i="1"/>
  <c r="BG50" i="1"/>
  <c r="BD59" i="1"/>
  <c r="BR62" i="1"/>
  <c r="BL11" i="1"/>
  <c r="BD62" i="1"/>
  <c r="BR64" i="1"/>
  <c r="BL12" i="1"/>
  <c r="BE67" i="1"/>
  <c r="BP33" i="1"/>
  <c r="BI65" i="1"/>
  <c r="BP21" i="1"/>
  <c r="BG65" i="1"/>
  <c r="BP12" i="1"/>
  <c r="BE10" i="1"/>
  <c r="BD54" i="1"/>
  <c r="BQ10" i="1"/>
  <c r="BG42" i="1"/>
  <c r="BG24" i="1"/>
  <c r="BI48" i="1"/>
  <c r="BQ26" i="1"/>
  <c r="BH15" i="1"/>
  <c r="BG20" i="1"/>
  <c r="BH40" i="1"/>
  <c r="BQ25" i="1"/>
  <c r="BO3" i="1"/>
  <c r="BR15" i="1"/>
  <c r="BO18" i="1"/>
  <c r="BF17" i="1"/>
  <c r="BE46" i="1"/>
  <c r="BE63" i="1"/>
  <c r="BD53" i="1"/>
  <c r="BP66" i="1"/>
  <c r="BP41" i="1"/>
  <c r="BP61" i="1"/>
  <c r="BG64" i="1"/>
  <c r="BF57" i="1"/>
  <c r="BQ5" i="1"/>
  <c r="BP51" i="1"/>
  <c r="BD47" i="1"/>
  <c r="BD57" i="1"/>
  <c r="BR67" i="1"/>
  <c r="BH10" i="1"/>
  <c r="BP15" i="1"/>
  <c r="BG67" i="1"/>
  <c r="BO29" i="1"/>
  <c r="BH64" i="1"/>
  <c r="BG55" i="1"/>
  <c r="BI30" i="1"/>
  <c r="BG9" i="1"/>
  <c r="BG59" i="1"/>
  <c r="BL15" i="1"/>
  <c r="BF60" i="1"/>
  <c r="BJ41" i="1"/>
  <c r="BD39" i="1"/>
  <c r="BG30" i="1"/>
  <c r="BP56" i="1"/>
  <c r="BP44" i="1"/>
  <c r="BP23" i="1"/>
  <c r="BE26" i="1"/>
  <c r="BE60" i="1"/>
  <c r="BP20" i="1"/>
  <c r="BJ45" i="1"/>
  <c r="BJ33" i="1"/>
  <c r="BP62" i="1"/>
  <c r="BF35" i="1"/>
  <c r="BP65" i="1"/>
  <c r="BP53" i="1"/>
  <c r="BE19" i="1"/>
  <c r="BQ36" i="1"/>
  <c r="BQ22" i="1"/>
  <c r="BE55" i="1"/>
  <c r="BG66" i="1"/>
  <c r="BL27" i="1"/>
  <c r="BG29" i="1"/>
  <c r="BL59" i="1"/>
  <c r="BG10" i="1"/>
  <c r="BD2" i="1"/>
  <c r="BH50" i="1"/>
  <c r="BJ50" i="1"/>
  <c r="BI8" i="1"/>
  <c r="BG17" i="1"/>
  <c r="BJ32" i="1"/>
  <c r="BD46" i="1"/>
  <c r="BH6" i="1"/>
  <c r="BG34" i="1"/>
  <c r="BD21" i="1"/>
  <c r="BP7" i="1"/>
  <c r="BP17" i="1"/>
  <c r="BG44" i="1"/>
  <c r="BD32" i="1"/>
  <c r="BL33" i="1"/>
  <c r="BL21" i="1"/>
  <c r="BP49" i="1"/>
  <c r="BE7" i="1"/>
  <c r="BP19" i="1"/>
  <c r="BP38" i="1"/>
  <c r="BP26" i="1"/>
  <c r="BF12" i="1"/>
  <c r="BI29" i="1"/>
  <c r="BD45" i="1"/>
  <c r="BG39" i="1"/>
  <c r="BJ51" i="1"/>
  <c r="BG56" i="1"/>
  <c r="BE28" i="1"/>
  <c r="BI26" i="1"/>
  <c r="BL47" i="1"/>
  <c r="BD67" i="1"/>
  <c r="BG18" i="1"/>
  <c r="BD34" i="1"/>
  <c r="BG43" i="1"/>
  <c r="BG21" i="1"/>
  <c r="BR29" i="1"/>
  <c r="BD58" i="1"/>
  <c r="BR58" i="1"/>
  <c r="BE15" i="1"/>
  <c r="BD43" i="1"/>
  <c r="BR54" i="1"/>
  <c r="BE6" i="1"/>
  <c r="BR63" i="1"/>
  <c r="BH34" i="1"/>
  <c r="BI14" i="1"/>
  <c r="BD7" i="1"/>
  <c r="BO64" i="1"/>
  <c r="BF29" i="1"/>
  <c r="BQ14" i="1"/>
  <c r="BP50" i="1"/>
  <c r="BR26" i="1"/>
  <c r="BP13" i="1"/>
  <c r="BQ13" i="1"/>
  <c r="BI54" i="1"/>
  <c r="BP34" i="1"/>
  <c r="BF33" i="1"/>
  <c r="BH43" i="1"/>
  <c r="BD14" i="1"/>
  <c r="BG63" i="1"/>
  <c r="BI23" i="1"/>
  <c r="BL40" i="1"/>
  <c r="BG27" i="1"/>
  <c r="BG28" i="1"/>
  <c r="BI6" i="1"/>
  <c r="BD18" i="1"/>
  <c r="BD12" i="1"/>
  <c r="BE16" i="1"/>
  <c r="BN27" i="1"/>
  <c r="BN20" i="1"/>
  <c r="BK47" i="1"/>
  <c r="BN14" i="1"/>
  <c r="BO38" i="1"/>
  <c r="BO49" i="1"/>
  <c r="BO43" i="1"/>
  <c r="BN31" i="1"/>
  <c r="BN57" i="1"/>
  <c r="BK55" i="1"/>
  <c r="BN35" i="1"/>
  <c r="BI39" i="1"/>
  <c r="BK37" i="1"/>
  <c r="BN41" i="1"/>
  <c r="BN60" i="1"/>
  <c r="BH24" i="1"/>
  <c r="BF45" i="1"/>
  <c r="BN17" i="1"/>
  <c r="BN48" i="1"/>
  <c r="BK64" i="1"/>
  <c r="BN50" i="1"/>
  <c r="BR14" i="1"/>
  <c r="BL44" i="1"/>
  <c r="BK41" i="1"/>
  <c r="BQ64" i="1"/>
  <c r="BN15" i="1"/>
  <c r="BJ49" i="1"/>
  <c r="BD24" i="1"/>
  <c r="BK51" i="1"/>
  <c r="BJ52" i="1"/>
  <c r="BN12" i="1"/>
  <c r="BH44" i="1"/>
  <c r="BL14" i="1"/>
  <c r="BO57" i="1"/>
  <c r="BJ13" i="1"/>
  <c r="BE42" i="1"/>
  <c r="BL8" i="1"/>
  <c r="BJ3" i="1"/>
  <c r="BQ18" i="1"/>
  <c r="BI47" i="1"/>
  <c r="BF44" i="1"/>
  <c r="BL46" i="1"/>
  <c r="BI44" i="1"/>
  <c r="BJ28" i="1"/>
  <c r="BE23" i="1"/>
  <c r="BK28" i="1"/>
  <c r="BJ27" i="1"/>
  <c r="BI36" i="1"/>
  <c r="BK27" i="1"/>
  <c r="BF39" i="1"/>
  <c r="BJ19" i="1"/>
  <c r="BR13" i="1"/>
  <c r="BJ65" i="1"/>
  <c r="BQ16" i="1"/>
  <c r="BR27" i="1"/>
  <c r="BH37" i="1"/>
  <c r="BK3" i="1"/>
  <c r="BN29" i="1"/>
  <c r="BQ20" i="1"/>
  <c r="BF6" i="1"/>
  <c r="BL45" i="1"/>
  <c r="BP16" i="1"/>
  <c r="BN44" i="1"/>
  <c r="BJ48" i="1"/>
  <c r="BI34" i="1"/>
  <c r="BE36" i="1"/>
  <c r="BE33" i="1"/>
  <c r="BK59" i="1"/>
  <c r="BN63" i="1"/>
  <c r="BK67" i="1"/>
  <c r="BO51" i="1"/>
  <c r="BI56" i="1"/>
  <c r="BJ12" i="1"/>
  <c r="BH33" i="1"/>
  <c r="BK43" i="1"/>
  <c r="BN25" i="1"/>
  <c r="BH56" i="1"/>
  <c r="BK7" i="1"/>
  <c r="BK61" i="1"/>
  <c r="BL26" i="1"/>
  <c r="BJ8" i="1"/>
  <c r="BE65" i="1"/>
  <c r="BE2" i="1"/>
  <c r="BK12" i="1"/>
  <c r="BR17" i="1"/>
  <c r="BR60" i="1"/>
  <c r="BQ53" i="1"/>
  <c r="BR51" i="1"/>
  <c r="BL56" i="1"/>
  <c r="BE41" i="1"/>
  <c r="BK50" i="1"/>
  <c r="BE21" i="1"/>
  <c r="BE17" i="1"/>
  <c r="BD33" i="1"/>
  <c r="BE24" i="1"/>
  <c r="BK6" i="1"/>
  <c r="BE11" i="1"/>
  <c r="BH27" i="1"/>
  <c r="BD27" i="1"/>
  <c r="BI67" i="1"/>
  <c r="BJ59" i="1"/>
  <c r="BQ28" i="1"/>
  <c r="BE44" i="1"/>
  <c r="BJ4" i="1"/>
  <c r="BR6" i="1"/>
  <c r="BO54" i="1"/>
  <c r="BF27" i="1"/>
  <c r="BN45" i="1"/>
  <c r="BO44" i="1"/>
  <c r="BJ56" i="1"/>
  <c r="BH65" i="1"/>
  <c r="BR18" i="1"/>
  <c r="BO23" i="1"/>
  <c r="BL37" i="1"/>
  <c r="BD3" i="1"/>
  <c r="BO11" i="1"/>
  <c r="BP32" i="1"/>
  <c r="BL36" i="1"/>
  <c r="BE45" i="1"/>
  <c r="BD38" i="1"/>
  <c r="BK42" i="1"/>
  <c r="BN21" i="1"/>
  <c r="BN46" i="1"/>
  <c r="BN10" i="1"/>
  <c r="BF50" i="1"/>
  <c r="BR50" i="1"/>
  <c r="BL49" i="1"/>
  <c r="BO65" i="1"/>
  <c r="BE31" i="1"/>
  <c r="BJ21" i="1"/>
  <c r="BQ34" i="1"/>
  <c r="BR57" i="1"/>
  <c r="BO53" i="1"/>
  <c r="BF48" i="1"/>
  <c r="BR23" i="1"/>
  <c r="BN66" i="1"/>
  <c r="BL25" i="1"/>
  <c r="BI64" i="1"/>
  <c r="BK35" i="1"/>
  <c r="BO47" i="1"/>
  <c r="BF46" i="1"/>
  <c r="BK26" i="1"/>
  <c r="BF63" i="1"/>
  <c r="BN18" i="1"/>
  <c r="BO17" i="1"/>
  <c r="BR53" i="1"/>
  <c r="BN2" i="1"/>
  <c r="BD49" i="1"/>
  <c r="BE49" i="1"/>
  <c r="BE39" i="1"/>
  <c r="BF21" i="1"/>
  <c r="BE22" i="1"/>
  <c r="BJ62" i="1"/>
  <c r="BD9" i="1"/>
  <c r="BD51" i="1"/>
  <c r="BE64" i="1"/>
  <c r="BQ62" i="1"/>
  <c r="BK2" i="1"/>
  <c r="BD10" i="1"/>
  <c r="BH59" i="1"/>
  <c r="BN30" i="1"/>
  <c r="BO40" i="1"/>
  <c r="BN53" i="1"/>
  <c r="BQ32" i="1"/>
  <c r="BF42" i="1"/>
  <c r="BF15" i="1"/>
  <c r="BP31" i="1"/>
  <c r="BO19" i="1"/>
  <c r="BD29" i="1"/>
  <c r="BQ4" i="1"/>
  <c r="BO9" i="1"/>
  <c r="BD44" i="1"/>
  <c r="BI21" i="1"/>
  <c r="BI9" i="1"/>
  <c r="BD50" i="1"/>
  <c r="BH14" i="1"/>
  <c r="BO27" i="1"/>
  <c r="BO8" i="1"/>
  <c r="BI53" i="1"/>
  <c r="BI15" i="1"/>
  <c r="BI4" i="1"/>
  <c r="BO35" i="1"/>
  <c r="BJ5" i="1"/>
  <c r="BO28" i="1"/>
  <c r="BF10" i="1"/>
  <c r="BO46" i="1"/>
  <c r="BQ52" i="1"/>
  <c r="BH12" i="1"/>
  <c r="BN36" i="1"/>
  <c r="BF58" i="1"/>
  <c r="BK52" i="1"/>
  <c r="BK22" i="1"/>
  <c r="BR21" i="1"/>
  <c r="BD41" i="1"/>
  <c r="BI41" i="1"/>
  <c r="BE25" i="1"/>
  <c r="BH51" i="1"/>
  <c r="BR65" i="1"/>
  <c r="BO39" i="1"/>
  <c r="BI42" i="1"/>
  <c r="BO52" i="1"/>
  <c r="BR9" i="1"/>
  <c r="BQ56" i="1"/>
  <c r="BD66" i="1"/>
  <c r="BI17" i="1"/>
  <c r="BJ63" i="1"/>
  <c r="BH31" i="1"/>
  <c r="BH9" i="1"/>
  <c r="BI27" i="1"/>
  <c r="BJ46" i="1"/>
  <c r="BE13" i="1"/>
  <c r="BH61" i="1"/>
  <c r="BE27" i="1"/>
  <c r="BI51" i="1"/>
  <c r="BJ15" i="1"/>
  <c r="BD55" i="1"/>
  <c r="BQ45" i="1"/>
  <c r="BF67" i="1"/>
  <c r="BI43" i="1"/>
  <c r="BI3" i="1"/>
  <c r="BN64" i="1"/>
  <c r="BP59" i="1"/>
  <c r="BI50" i="1"/>
  <c r="BR45" i="1"/>
  <c r="BQ60" i="1"/>
  <c r="BH18" i="1"/>
  <c r="BL35" i="1"/>
  <c r="BR34" i="1"/>
  <c r="BO24" i="1"/>
  <c r="BH49" i="1"/>
  <c r="BR37" i="1"/>
  <c r="BR3" i="1"/>
  <c r="BD8" i="1"/>
  <c r="BF59" i="1"/>
  <c r="BF38" i="1"/>
  <c r="BF26" i="1"/>
  <c r="BH26" i="1"/>
  <c r="BF36" i="1"/>
  <c r="BN52" i="1"/>
  <c r="BK15" i="1"/>
  <c r="BK34" i="1"/>
  <c r="BR42" i="1"/>
  <c r="BH17" i="1"/>
  <c r="BO25" i="1"/>
  <c r="BH38" i="1"/>
  <c r="BO6" i="1"/>
  <c r="BO61" i="1"/>
  <c r="BK66" i="1"/>
  <c r="BQ67" i="1"/>
  <c r="BQ49" i="1"/>
  <c r="BN26" i="1"/>
  <c r="BR2" i="1"/>
  <c r="BD65" i="1"/>
  <c r="BK29" i="1"/>
  <c r="BJ39" i="1"/>
  <c r="BR11" i="1"/>
  <c r="BO26" i="1"/>
  <c r="BK30" i="1"/>
  <c r="BQ55" i="1"/>
  <c r="BO37" i="1"/>
  <c r="BD5" i="1"/>
  <c r="BQ31" i="1"/>
  <c r="BI25" i="1"/>
  <c r="BD26" i="1"/>
  <c r="BH16" i="1"/>
  <c r="BK63" i="1"/>
  <c r="BJ64" i="1"/>
  <c r="BJ31" i="1"/>
  <c r="BD16" i="1"/>
  <c r="BJ55" i="1"/>
  <c r="BI18" i="1"/>
  <c r="BH19" i="1"/>
  <c r="BK39" i="1"/>
  <c r="BI20" i="1"/>
  <c r="BD64" i="1"/>
  <c r="BH55" i="1"/>
  <c r="BE18" i="1"/>
  <c r="BD28" i="1"/>
  <c r="BP52" i="1"/>
  <c r="BO15" i="1"/>
  <c r="BJ53" i="1"/>
  <c r="BP58" i="1"/>
  <c r="BO31" i="1"/>
  <c r="BI38" i="1"/>
  <c r="BN19" i="1"/>
  <c r="BO30" i="1"/>
  <c r="BE43" i="1"/>
  <c r="BN33" i="1"/>
  <c r="BO20" i="1"/>
  <c r="BF54" i="1"/>
  <c r="BH47" i="1"/>
  <c r="BJ14" i="1"/>
  <c r="BJ2" i="1"/>
  <c r="BQ42" i="1"/>
  <c r="BH53" i="1"/>
  <c r="BN3" i="1"/>
  <c r="BK32" i="1"/>
  <c r="BK8" i="1"/>
  <c r="BK20" i="1"/>
  <c r="BK57" i="1"/>
  <c r="BK44" i="1"/>
  <c r="BK25" i="1"/>
  <c r="BK10" i="1"/>
  <c r="BK45" i="1"/>
  <c r="BK56" i="1"/>
  <c r="BK24" i="1"/>
  <c r="BK33" i="1"/>
  <c r="BK21" i="1"/>
  <c r="BK9" i="1"/>
  <c r="BI63" i="1"/>
  <c r="BO14" i="1"/>
  <c r="BN28" i="1"/>
  <c r="BJ23" i="1"/>
  <c r="BO13" i="1"/>
  <c r="BQ11" i="1"/>
  <c r="BR35" i="1"/>
  <c r="BR47" i="1"/>
  <c r="BR20" i="1"/>
  <c r="BR8" i="1"/>
  <c r="BR59" i="1"/>
  <c r="BR36" i="1"/>
  <c r="BR24" i="1"/>
  <c r="BR12" i="1"/>
  <c r="BR56" i="1"/>
  <c r="BR44" i="1"/>
  <c r="BR32" i="1"/>
  <c r="BJ34" i="1"/>
  <c r="BN22" i="1"/>
  <c r="BH29" i="1"/>
  <c r="BD52" i="1"/>
  <c r="BD40" i="1"/>
  <c r="BN23" i="1"/>
  <c r="BJ11" i="1"/>
  <c r="BL20" i="1"/>
  <c r="BN51" i="1"/>
  <c r="BH11" i="1"/>
  <c r="BI55" i="1"/>
  <c r="BO41" i="1"/>
  <c r="BR43" i="1"/>
  <c r="BJ67" i="1"/>
  <c r="BO12" i="1"/>
  <c r="BE66" i="1"/>
  <c r="BO55" i="1"/>
  <c r="BE20" i="1"/>
  <c r="BI24" i="1"/>
  <c r="BH28" i="1"/>
  <c r="BQ19" i="1"/>
  <c r="BI5" i="1"/>
  <c r="BD15" i="1"/>
  <c r="BD37" i="1"/>
  <c r="BE38" i="1"/>
  <c r="BE4" i="1"/>
  <c r="BJ43" i="1"/>
  <c r="BK4" i="1"/>
  <c r="BE8" i="1"/>
  <c r="BO36" i="1"/>
  <c r="BO2" i="1"/>
  <c r="BH3" i="1"/>
  <c r="BR66" i="1"/>
  <c r="BO4" i="1"/>
  <c r="BF25" i="1"/>
  <c r="BH4" i="1"/>
  <c r="BN58" i="1"/>
  <c r="BN47" i="1"/>
  <c r="BD36" i="1"/>
  <c r="BP67" i="1"/>
  <c r="BQ8" i="1"/>
  <c r="BH25" i="1"/>
  <c r="BJ35" i="1"/>
  <c r="BQ38" i="1"/>
  <c r="BE5" i="1"/>
  <c r="BH62" i="1"/>
  <c r="BK17" i="1"/>
  <c r="BO22" i="1"/>
  <c r="BO67" i="1"/>
  <c r="BN34" i="1"/>
  <c r="BK18" i="1"/>
  <c r="BI40" i="1"/>
  <c r="BO33" i="1"/>
  <c r="BJ42" i="1"/>
  <c r="BQ63" i="1"/>
  <c r="BQ51" i="1"/>
  <c r="BQ3" i="1"/>
  <c r="BQ40" i="1"/>
  <c r="BQ48" i="1"/>
  <c r="BQ39" i="1"/>
  <c r="BI61" i="1"/>
  <c r="BH23" i="1"/>
  <c r="BF30" i="1"/>
  <c r="BQ6" i="1"/>
  <c r="BJ20" i="1"/>
  <c r="BF41" i="1"/>
  <c r="BK46" i="1"/>
  <c r="BH46" i="1"/>
  <c r="BO58" i="1"/>
  <c r="BJ26" i="1"/>
  <c r="BR10" i="1"/>
  <c r="BH54" i="1"/>
  <c r="BN7" i="1"/>
  <c r="BR52" i="1"/>
  <c r="BH32" i="1"/>
  <c r="BO62" i="1"/>
  <c r="BK49" i="1"/>
  <c r="BN9" i="1"/>
  <c r="BN65" i="1"/>
  <c r="BH45" i="1"/>
  <c r="BN5" i="1"/>
  <c r="BJ54" i="1"/>
  <c r="BQ9" i="1"/>
  <c r="BF20" i="1"/>
  <c r="BF24" i="1"/>
  <c r="BH13" i="1"/>
  <c r="BE62" i="1"/>
  <c r="BP11" i="1"/>
  <c r="BE3" i="1"/>
  <c r="BJ22" i="1"/>
  <c r="BP60" i="1"/>
  <c r="BI2" i="1"/>
  <c r="BD42" i="1"/>
  <c r="BP27" i="1"/>
  <c r="BD23" i="1"/>
  <c r="BO63" i="1"/>
  <c r="BI66" i="1"/>
  <c r="BN42" i="1"/>
  <c r="BR61" i="1"/>
  <c r="BD6" i="1"/>
  <c r="BI52" i="1"/>
  <c r="BO10" i="1"/>
  <c r="BH42" i="1"/>
  <c r="BE53" i="1"/>
  <c r="BP55" i="1"/>
  <c r="BR25" i="1"/>
  <c r="BD25" i="1"/>
  <c r="BK58" i="1"/>
  <c r="BF5" i="1"/>
  <c r="BH2" i="1"/>
  <c r="BE40" i="1"/>
  <c r="BK38" i="1"/>
  <c r="BE9" i="1"/>
  <c r="BE32" i="1"/>
  <c r="BK60" i="1"/>
  <c r="BI60" i="1"/>
  <c r="BE51" i="1"/>
  <c r="BL34" i="1"/>
  <c r="BH67" i="1"/>
  <c r="BJ18" i="1"/>
  <c r="BG16" i="1"/>
  <c r="BI28" i="1"/>
  <c r="BE47" i="1"/>
  <c r="BI62" i="1"/>
  <c r="BD31" i="1"/>
  <c r="BO45" i="1"/>
  <c r="BJ44" i="1"/>
  <c r="BJ47" i="1"/>
  <c r="BN54" i="1"/>
  <c r="BO42" i="1"/>
  <c r="BL13" i="1"/>
  <c r="BG3" i="1"/>
  <c r="BN40" i="1"/>
  <c r="BP35" i="1"/>
  <c r="BG6" i="1"/>
  <c r="BN55" i="1"/>
  <c r="BQ59" i="1"/>
  <c r="BH66" i="1"/>
  <c r="BL23" i="1"/>
  <c r="BF31" i="1"/>
  <c r="BK62" i="1"/>
  <c r="BF19" i="1"/>
  <c r="BN4" i="1"/>
  <c r="BK53" i="1"/>
  <c r="BO16" i="1"/>
  <c r="BN49" i="1"/>
  <c r="BN37" i="1"/>
  <c r="BK19" i="1"/>
  <c r="BN67" i="1"/>
  <c r="BI10" i="1"/>
  <c r="BI32" i="1"/>
  <c r="BO32" i="1"/>
  <c r="BI22" i="1"/>
  <c r="BI33" i="1"/>
  <c r="BL17" i="1"/>
  <c r="BL29" i="1"/>
  <c r="BL2" i="1"/>
  <c r="BL41" i="1"/>
  <c r="BL5" i="1"/>
  <c r="BL53" i="1"/>
  <c r="BL54" i="1"/>
  <c r="BL18" i="1"/>
  <c r="BL31" i="1"/>
  <c r="BL62" i="1"/>
  <c r="BL42" i="1"/>
  <c r="BL43" i="1"/>
  <c r="BL28" i="1"/>
  <c r="BL50" i="1"/>
  <c r="BL63" i="1"/>
  <c r="BL38" i="1"/>
  <c r="BL51" i="1"/>
  <c r="BL64" i="1"/>
  <c r="BL30" i="1"/>
  <c r="BL55" i="1"/>
  <c r="BL39" i="1"/>
  <c r="BL66" i="1"/>
  <c r="BL19" i="1"/>
  <c r="BL67" i="1"/>
  <c r="BL7" i="1"/>
  <c r="BL65" i="1"/>
  <c r="BL3" i="1"/>
  <c r="BL6" i="1"/>
  <c r="BL16" i="1"/>
  <c r="BL4" i="1"/>
  <c r="BH58" i="1"/>
  <c r="BR19" i="1"/>
  <c r="BR41" i="1"/>
  <c r="BN61" i="1"/>
  <c r="BN62" i="1"/>
  <c r="BL22" i="1"/>
  <c r="BL10" i="1"/>
  <c r="BN8" i="1"/>
  <c r="BF23" i="1"/>
  <c r="BR40" i="1"/>
  <c r="BK31" i="1"/>
  <c r="BE54" i="1"/>
  <c r="BJ17" i="1"/>
  <c r="BQ23" i="1"/>
  <c r="BQ30" i="1"/>
  <c r="BK23" i="1"/>
  <c r="BN39" i="1"/>
  <c r="BR30" i="1"/>
  <c r="BN13" i="1"/>
  <c r="BE52" i="1"/>
  <c r="BD13" i="1"/>
  <c r="BK11" i="1"/>
  <c r="BL32" i="1"/>
  <c r="BK13" i="1"/>
  <c r="BF14" i="1"/>
  <c r="BK14" i="1"/>
  <c r="BQ7" i="1"/>
  <c r="BN16" i="1"/>
  <c r="BH48" i="1"/>
  <c r="BD4" i="1"/>
  <c r="BN38" i="1"/>
  <c r="BI19" i="1"/>
  <c r="BP39" i="1"/>
  <c r="BK65" i="1"/>
  <c r="BQ50" i="1"/>
  <c r="BD20" i="1"/>
  <c r="BO34" i="1"/>
  <c r="BK36" i="1"/>
  <c r="BQ66" i="1"/>
  <c r="BP4" i="1"/>
  <c r="BN32" i="1"/>
  <c r="BJ36" i="1"/>
  <c r="BH57" i="1"/>
  <c r="BG58" i="1"/>
  <c r="BG40" i="1"/>
  <c r="BQ2" i="1"/>
  <c r="BP46" i="1"/>
  <c r="BN11" i="1"/>
  <c r="BE30" i="1"/>
  <c r="BI49" i="1"/>
  <c r="BQ37" i="1"/>
  <c r="BF66" i="1"/>
  <c r="BI31" i="1"/>
  <c r="BN6" i="1"/>
  <c r="BO48" i="1"/>
  <c r="BF49" i="1"/>
  <c r="BF11" i="1"/>
  <c r="BR28" i="1"/>
  <c r="BO50" i="1"/>
  <c r="BK54" i="1"/>
  <c r="BP22" i="1"/>
  <c r="BN24" i="1"/>
  <c r="BF22" i="1"/>
  <c r="BK40" i="1"/>
  <c r="BG47" i="1"/>
  <c r="BQ43" i="1"/>
  <c r="BR4" i="1"/>
  <c r="BJ61" i="1"/>
  <c r="BG41" i="1"/>
  <c r="BR33" i="1"/>
  <c r="BO66" i="1"/>
  <c r="BJ66" i="1"/>
  <c r="BQ27" i="1"/>
  <c r="BI59" i="1"/>
  <c r="BF61" i="1"/>
  <c r="BJ7" i="1"/>
  <c r="BE37" i="1"/>
  <c r="BH63" i="1"/>
  <c r="BG5" i="1"/>
  <c r="BQ15" i="1"/>
  <c r="BH52" i="1"/>
  <c r="BF55" i="1"/>
  <c r="BE59" i="1"/>
  <c r="BE29" i="1"/>
  <c r="BG15" i="1"/>
  <c r="BK16" i="1"/>
  <c r="BG23" i="1"/>
  <c r="BG11" i="1"/>
  <c r="BR39" i="1"/>
  <c r="BF37" i="1"/>
  <c r="BL57" i="1"/>
  <c r="BN43" i="1"/>
  <c r="BN59" i="1"/>
  <c r="BD60" i="1"/>
  <c r="BF4" i="1"/>
  <c r="BP28" i="1"/>
  <c r="BO7" i="1"/>
  <c r="BF65" i="1"/>
  <c r="BG4" i="1"/>
  <c r="BE61" i="1"/>
  <c r="BF3" i="1"/>
</calcChain>
</file>

<file path=xl/sharedStrings.xml><?xml version="1.0" encoding="utf-8"?>
<sst xmlns="http://schemas.openxmlformats.org/spreadsheetml/2006/main" count="461" uniqueCount="219">
  <si>
    <t>Банников</t>
  </si>
  <si>
    <t>Алексей</t>
  </si>
  <si>
    <t>Республика Беларусь</t>
  </si>
  <si>
    <t>Минск</t>
  </si>
  <si>
    <t>Grebenstar</t>
  </si>
  <si>
    <t>М 35-39</t>
  </si>
  <si>
    <t>Ракович</t>
  </si>
  <si>
    <t>Андрей</t>
  </si>
  <si>
    <t xml:space="preserve">TRIVIDA </t>
  </si>
  <si>
    <t>М 40-44</t>
  </si>
  <si>
    <t>Толкачев</t>
  </si>
  <si>
    <t>Дмитрий</t>
  </si>
  <si>
    <t>М 50+</t>
  </si>
  <si>
    <t>Markovich</t>
  </si>
  <si>
    <t>Aleksandr</t>
  </si>
  <si>
    <t>г. Могилев</t>
  </si>
  <si>
    <t xml:space="preserve"> Нет клуба/No club</t>
  </si>
  <si>
    <t>Тылиндус</t>
  </si>
  <si>
    <t>Александр</t>
  </si>
  <si>
    <t>Tristyle</t>
  </si>
  <si>
    <t>Kavaleu</t>
  </si>
  <si>
    <t>Yaraslau</t>
  </si>
  <si>
    <t>Altius!</t>
  </si>
  <si>
    <t>Новицкий</t>
  </si>
  <si>
    <t>д. Минск</t>
  </si>
  <si>
    <t>Залога</t>
  </si>
  <si>
    <t>Максим</t>
  </si>
  <si>
    <t>Гацко</t>
  </si>
  <si>
    <t>М 45-49</t>
  </si>
  <si>
    <t>Креч</t>
  </si>
  <si>
    <t>Евгений</t>
  </si>
  <si>
    <t>Светлогорск</t>
  </si>
  <si>
    <t>Многобор</t>
  </si>
  <si>
    <t>М 18-34</t>
  </si>
  <si>
    <t>Pastukhov</t>
  </si>
  <si>
    <t>Aleksei</t>
  </si>
  <si>
    <t>Головаченко</t>
  </si>
  <si>
    <t>Денис</t>
  </si>
  <si>
    <t>On-Bike Team</t>
  </si>
  <si>
    <t>Богуш</t>
  </si>
  <si>
    <t>Вадим</t>
  </si>
  <si>
    <t>Пульман</t>
  </si>
  <si>
    <t>Кожан</t>
  </si>
  <si>
    <t>Валерий</t>
  </si>
  <si>
    <t>Викентьев</t>
  </si>
  <si>
    <t>Слободько</t>
  </si>
  <si>
    <t>г. Минск</t>
  </si>
  <si>
    <t>Коротыш</t>
  </si>
  <si>
    <t>Федор</t>
  </si>
  <si>
    <t>Жиделев</t>
  </si>
  <si>
    <t>Ворожбит</t>
  </si>
  <si>
    <t>Станислав</t>
  </si>
  <si>
    <t>Кушель</t>
  </si>
  <si>
    <t>Литвиненко</t>
  </si>
  <si>
    <t>Пальчех</t>
  </si>
  <si>
    <t>Василий</t>
  </si>
  <si>
    <t>Фаниполь</t>
  </si>
  <si>
    <t>Астапкович</t>
  </si>
  <si>
    <t>Lisitsin</t>
  </si>
  <si>
    <t>Sergei</t>
  </si>
  <si>
    <t>Автушко</t>
  </si>
  <si>
    <t>г. Новополоцк</t>
  </si>
  <si>
    <t>Аист</t>
  </si>
  <si>
    <t>Волынчук</t>
  </si>
  <si>
    <t>Арикова</t>
  </si>
  <si>
    <t>Ясунори</t>
  </si>
  <si>
    <t>Семашкевич</t>
  </si>
  <si>
    <t>Михаил</t>
  </si>
  <si>
    <t>Кудрявцев</t>
  </si>
  <si>
    <t>Zdor</t>
  </si>
  <si>
    <t>Pavel</t>
  </si>
  <si>
    <t>Григорьева</t>
  </si>
  <si>
    <t>Алёна</t>
  </si>
  <si>
    <t>uTribe</t>
  </si>
  <si>
    <t>Ж 40-44</t>
  </si>
  <si>
    <t>Bondar</t>
  </si>
  <si>
    <t>Ivan</t>
  </si>
  <si>
    <t>Юрков</t>
  </si>
  <si>
    <t>Yerafeyeu</t>
  </si>
  <si>
    <t>Aliaksandr</t>
  </si>
  <si>
    <t>Гомель</t>
  </si>
  <si>
    <t>Иванов</t>
  </si>
  <si>
    <t>Олег</t>
  </si>
  <si>
    <t>Свиридов</t>
  </si>
  <si>
    <t>Игорь</t>
  </si>
  <si>
    <t>Plodunov</t>
  </si>
  <si>
    <t>Zakhar</t>
  </si>
  <si>
    <t>Добровский</t>
  </si>
  <si>
    <t>Сергей</t>
  </si>
  <si>
    <t>Шпиленя</t>
  </si>
  <si>
    <t>Грицкевич</t>
  </si>
  <si>
    <t>Илья</t>
  </si>
  <si>
    <t>Могилев</t>
  </si>
  <si>
    <t>Молодова</t>
  </si>
  <si>
    <t>Яна</t>
  </si>
  <si>
    <t>Ж 18-34</t>
  </si>
  <si>
    <t>Руденко</t>
  </si>
  <si>
    <t>Кирилл</t>
  </si>
  <si>
    <t>Худовец</t>
  </si>
  <si>
    <t>Ольга</t>
  </si>
  <si>
    <t>Ж 35-39</t>
  </si>
  <si>
    <t>Дубковский</t>
  </si>
  <si>
    <t>Заславль</t>
  </si>
  <si>
    <t>Elrefaey</t>
  </si>
  <si>
    <t>Taha</t>
  </si>
  <si>
    <t>Египет</t>
  </si>
  <si>
    <t>Minsk city</t>
  </si>
  <si>
    <t>Сороко</t>
  </si>
  <si>
    <t>Виталий</t>
  </si>
  <si>
    <t>Лепель</t>
  </si>
  <si>
    <t>Бузук</t>
  </si>
  <si>
    <t>Власик</t>
  </si>
  <si>
    <t>Елена</t>
  </si>
  <si>
    <t>Малевич</t>
  </si>
  <si>
    <t>Леонид</t>
  </si>
  <si>
    <t xml:space="preserve">Минск </t>
  </si>
  <si>
    <t>Вашкевич</t>
  </si>
  <si>
    <t>Виктор</t>
  </si>
  <si>
    <t>Брест</t>
  </si>
  <si>
    <t>Trisystems</t>
  </si>
  <si>
    <t>Храповицкий</t>
  </si>
  <si>
    <t>Антон</t>
  </si>
  <si>
    <t>Владимир</t>
  </si>
  <si>
    <t>Pletenev</t>
  </si>
  <si>
    <t>Ilya</t>
  </si>
  <si>
    <t>Новополоцк</t>
  </si>
  <si>
    <t>Куделко</t>
  </si>
  <si>
    <t>Катерина</t>
  </si>
  <si>
    <t>Кучинский</t>
  </si>
  <si>
    <t>Пётр</t>
  </si>
  <si>
    <t>Темп (Калуга)</t>
  </si>
  <si>
    <t>Rutsky</t>
  </si>
  <si>
    <t>Nickolas</t>
  </si>
  <si>
    <t>Нагорняк</t>
  </si>
  <si>
    <t>Куликов</t>
  </si>
  <si>
    <t>Ажель</t>
  </si>
  <si>
    <t>Горбунов</t>
  </si>
  <si>
    <t>Naidzenkova</t>
  </si>
  <si>
    <t>Sviatlana</t>
  </si>
  <si>
    <t>Чапский</t>
  </si>
  <si>
    <t>Валдек</t>
  </si>
  <si>
    <t>Россия</t>
  </si>
  <si>
    <t>Первомайский мкр.</t>
  </si>
  <si>
    <t>Касперович</t>
  </si>
  <si>
    <t>Юлия</t>
  </si>
  <si>
    <t>Попова</t>
  </si>
  <si>
    <t>Светлана</t>
  </si>
  <si>
    <t>Ж 45-49</t>
  </si>
  <si>
    <t>Место</t>
  </si>
  <si>
    <t>Номер</t>
  </si>
  <si>
    <t>Фамилия</t>
  </si>
  <si>
    <t>Имя</t>
  </si>
  <si>
    <t>Возраст</t>
  </si>
  <si>
    <t>Страна</t>
  </si>
  <si>
    <t>Город</t>
  </si>
  <si>
    <t>Клуб</t>
  </si>
  <si>
    <t>Категория</t>
  </si>
  <si>
    <t>Место в категории</t>
  </si>
  <si>
    <t>Место М/Ж</t>
  </si>
  <si>
    <t>Старт</t>
  </si>
  <si>
    <t>Плавание</t>
  </si>
  <si>
    <t>1,5 км</t>
  </si>
  <si>
    <t>T1</t>
  </si>
  <si>
    <t>Велогонка</t>
  </si>
  <si>
    <t>Старт велогонки</t>
  </si>
  <si>
    <t>T2</t>
  </si>
  <si>
    <t>Бег</t>
  </si>
  <si>
    <t>Старт бега</t>
  </si>
  <si>
    <t>Финиш</t>
  </si>
  <si>
    <t>Результат</t>
  </si>
  <si>
    <t>Total</t>
  </si>
  <si>
    <t>Плавание_</t>
  </si>
  <si>
    <t>T1_</t>
  </si>
  <si>
    <t>0, 5 км_</t>
  </si>
  <si>
    <t>5,5 км_</t>
  </si>
  <si>
    <t>10,5 км_</t>
  </si>
  <si>
    <t>15,5 км_</t>
  </si>
  <si>
    <t>20,5 км_</t>
  </si>
  <si>
    <t>25,5 км_</t>
  </si>
  <si>
    <t>30,5 км_</t>
  </si>
  <si>
    <t>35,5 км_</t>
  </si>
  <si>
    <t>40 км_</t>
  </si>
  <si>
    <t>T2_</t>
  </si>
  <si>
    <t>1,25 км_</t>
  </si>
  <si>
    <t>3,75 км_</t>
  </si>
  <si>
    <t>6,25 км_</t>
  </si>
  <si>
    <t>8,75 км_</t>
  </si>
  <si>
    <t>Финиш_</t>
  </si>
  <si>
    <t>Вело 0.5 км</t>
  </si>
  <si>
    <t>Вело 5.5 км</t>
  </si>
  <si>
    <t>Вело 10.5 км</t>
  </si>
  <si>
    <t>Вело 15.5 км</t>
  </si>
  <si>
    <t>Вело 20.5 км</t>
  </si>
  <si>
    <t>Вело 25.5 км</t>
  </si>
  <si>
    <t>Вело 30.5 км</t>
  </si>
  <si>
    <t>Вело 35.5 км</t>
  </si>
  <si>
    <t>Вело 40.5 км</t>
  </si>
  <si>
    <t>Бег 1.25 км</t>
  </si>
  <si>
    <t>Бег 3.75 км</t>
  </si>
  <si>
    <t>Бег 6.25 км</t>
  </si>
  <si>
    <t>Бег 8.75 км</t>
  </si>
  <si>
    <t xml:space="preserve">Плавание </t>
  </si>
  <si>
    <t xml:space="preserve">T1 </t>
  </si>
  <si>
    <t xml:space="preserve">Вело 0.5 км </t>
  </si>
  <si>
    <t xml:space="preserve">Вело 5.5 км </t>
  </si>
  <si>
    <t xml:space="preserve">Вело 10.5 км </t>
  </si>
  <si>
    <t xml:space="preserve">Вело 15.5 км </t>
  </si>
  <si>
    <t xml:space="preserve">Вело 20.5 км </t>
  </si>
  <si>
    <t xml:space="preserve">Вело 25.5 км </t>
  </si>
  <si>
    <t xml:space="preserve">Вело 30.5 км </t>
  </si>
  <si>
    <t xml:space="preserve">Вело 35.5 км </t>
  </si>
  <si>
    <t xml:space="preserve">Вело 40.5 км </t>
  </si>
  <si>
    <t xml:space="preserve">T2 </t>
  </si>
  <si>
    <t xml:space="preserve">Бег 1.25 км </t>
  </si>
  <si>
    <t xml:space="preserve">Бег 3.75 км </t>
  </si>
  <si>
    <t xml:space="preserve">Бег 6.25 км </t>
  </si>
  <si>
    <t xml:space="preserve">Бег 8.75 км </t>
  </si>
  <si>
    <t xml:space="preserve">Финиш </t>
  </si>
  <si>
    <t xml:space="preserve">Старт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</si>
</sst>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78"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6" formatCode="hh:mm:ss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26" formatCode="hh:mm:ss"/>
    </dxf>
    <dxf>
      <numFmt numFmtId="164" formatCode="[$-F400]h:mm:ss\ AM/PM"/>
    </dxf>
    <dxf>
      <numFmt numFmtId="26" formatCode="hh:mm:ss"/>
    </dxf>
    <dxf>
      <numFmt numFmtId="164" formatCode="[$-F400]h:mm:ss\ AM/PM"/>
    </dxf>
    <dxf>
      <border outline="0">
        <top style="medium">
          <color indexed="8"/>
        </top>
      </border>
    </dxf>
    <dxf>
      <border outline="0"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medium">
          <color indexed="8"/>
        </left>
        <right style="medium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331592298141061E-2"/>
          <c:y val="4.0353089533417402E-2"/>
          <c:w val="0.9625739220520686"/>
          <c:h val="0.83959805780897812"/>
        </c:manualLayout>
      </c:layout>
      <c:lineChart>
        <c:grouping val="standard"/>
        <c:varyColors val="0"/>
        <c:ser>
          <c:idx val="0"/>
          <c:order val="0"/>
          <c:tx>
            <c:strRef>
              <c:f>Sheet1!$A$2:$I$2</c:f>
              <c:strCache>
                <c:ptCount val="9"/>
                <c:pt idx="0">
                  <c:v>1</c:v>
                </c:pt>
                <c:pt idx="1">
                  <c:v>42</c:v>
                </c:pt>
                <c:pt idx="2">
                  <c:v>Банников</c:v>
                </c:pt>
                <c:pt idx="3">
                  <c:v>Алексей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Grebenstar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Sheet1!$BA$2:$BR$2</c:f>
            </c:numRef>
          </c:val>
          <c:smooth val="0"/>
          <c:extLst>
            <c:ext xmlns:c16="http://schemas.microsoft.com/office/drawing/2014/chart" uri="{C3380CC4-5D6E-409C-BE32-E72D297353CC}">
              <c16:uniqueId val="{00000000-B2F3-9E44-BDAF-BA85CB3D042D}"/>
            </c:ext>
          </c:extLst>
        </c:ser>
        <c:ser>
          <c:idx val="1"/>
          <c:order val="1"/>
          <c:tx>
            <c:strRef>
              <c:f>Sheet1!$A$3:$I$3</c:f>
              <c:strCache>
                <c:ptCount val="9"/>
                <c:pt idx="0">
                  <c:v>2</c:v>
                </c:pt>
                <c:pt idx="1">
                  <c:v>64</c:v>
                </c:pt>
                <c:pt idx="2">
                  <c:v>Ракович</c:v>
                </c:pt>
                <c:pt idx="3">
                  <c:v>Андрей</c:v>
                </c:pt>
                <c:pt idx="4">
                  <c:v>42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TRIVIDA 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Sheet1!$BA$3:$BR$3</c:f>
            </c:numRef>
          </c:val>
          <c:smooth val="0"/>
          <c:extLst>
            <c:ext xmlns:c16="http://schemas.microsoft.com/office/drawing/2014/chart" uri="{C3380CC4-5D6E-409C-BE32-E72D297353CC}">
              <c16:uniqueId val="{00000001-B2F3-9E44-BDAF-BA85CB3D042D}"/>
            </c:ext>
          </c:extLst>
        </c:ser>
        <c:ser>
          <c:idx val="2"/>
          <c:order val="2"/>
          <c:tx>
            <c:strRef>
              <c:f>Sheet1!$A$4:$I$4</c:f>
              <c:strCache>
                <c:ptCount val="9"/>
                <c:pt idx="0">
                  <c:v>3</c:v>
                </c:pt>
                <c:pt idx="1">
                  <c:v>72</c:v>
                </c:pt>
                <c:pt idx="2">
                  <c:v>Толкачев</c:v>
                </c:pt>
                <c:pt idx="3">
                  <c:v>Дмитрий</c:v>
                </c:pt>
                <c:pt idx="4">
                  <c:v>52</c:v>
                </c:pt>
                <c:pt idx="5">
                  <c:v>Республика Беларусь</c:v>
                </c:pt>
                <c:pt idx="8">
                  <c:v>М 50+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Sheet1!$BA$4:$BR$4</c:f>
            </c:numRef>
          </c:val>
          <c:smooth val="0"/>
          <c:extLst>
            <c:ext xmlns:c16="http://schemas.microsoft.com/office/drawing/2014/chart" uri="{C3380CC4-5D6E-409C-BE32-E72D297353CC}">
              <c16:uniqueId val="{00000002-B2F3-9E44-BDAF-BA85CB3D042D}"/>
            </c:ext>
          </c:extLst>
        </c:ser>
        <c:ser>
          <c:idx val="3"/>
          <c:order val="3"/>
          <c:tx>
            <c:strRef>
              <c:f>Sheet1!$A$5:$I$5</c:f>
              <c:strCache>
                <c:ptCount val="9"/>
                <c:pt idx="0">
                  <c:v>4</c:v>
                </c:pt>
                <c:pt idx="1">
                  <c:v>12</c:v>
                </c:pt>
                <c:pt idx="2">
                  <c:v>Markovich</c:v>
                </c:pt>
                <c:pt idx="3">
                  <c:v>Aleksandr</c:v>
                </c:pt>
                <c:pt idx="4">
                  <c:v>50</c:v>
                </c:pt>
                <c:pt idx="5">
                  <c:v>Республика Беларусь</c:v>
                </c:pt>
                <c:pt idx="6">
                  <c:v>г. Могилев</c:v>
                </c:pt>
                <c:pt idx="7">
                  <c:v> Нет клуба/No club</c:v>
                </c:pt>
                <c:pt idx="8">
                  <c:v>М 50+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Sheet1!$BA$5:$BR$5</c:f>
            </c:numRef>
          </c:val>
          <c:smooth val="0"/>
          <c:extLst>
            <c:ext xmlns:c16="http://schemas.microsoft.com/office/drawing/2014/chart" uri="{C3380CC4-5D6E-409C-BE32-E72D297353CC}">
              <c16:uniqueId val="{00000003-B2F3-9E44-BDAF-BA85CB3D042D}"/>
            </c:ext>
          </c:extLst>
        </c:ser>
        <c:ser>
          <c:idx val="4"/>
          <c:order val="4"/>
          <c:tx>
            <c:strRef>
              <c:f>Sheet1!$A$6:$I$6</c:f>
              <c:strCache>
                <c:ptCount val="9"/>
                <c:pt idx="0">
                  <c:v>5</c:v>
                </c:pt>
                <c:pt idx="1">
                  <c:v>52</c:v>
                </c:pt>
                <c:pt idx="2">
                  <c:v>Тылиндус</c:v>
                </c:pt>
                <c:pt idx="3">
                  <c:v>Александр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Sheet1!$BA$6:$BR$6</c:f>
            </c:numRef>
          </c:val>
          <c:smooth val="0"/>
          <c:extLst>
            <c:ext xmlns:c16="http://schemas.microsoft.com/office/drawing/2014/chart" uri="{C3380CC4-5D6E-409C-BE32-E72D297353CC}">
              <c16:uniqueId val="{00000004-B2F3-9E44-BDAF-BA85CB3D042D}"/>
            </c:ext>
          </c:extLst>
        </c:ser>
        <c:ser>
          <c:idx val="5"/>
          <c:order val="5"/>
          <c:tx>
            <c:strRef>
              <c:f>Sheet1!$A$7:$I$7</c:f>
              <c:strCache>
                <c:ptCount val="9"/>
                <c:pt idx="0">
                  <c:v>6</c:v>
                </c:pt>
                <c:pt idx="1">
                  <c:v>29</c:v>
                </c:pt>
                <c:pt idx="2">
                  <c:v>Kavaleu</c:v>
                </c:pt>
                <c:pt idx="3">
                  <c:v>Yaraslau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Altius!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Sheet1!$BA$7:$BR$7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F3-9E44-BDAF-BA85CB3D042D}"/>
            </c:ext>
          </c:extLst>
        </c:ser>
        <c:ser>
          <c:idx val="6"/>
          <c:order val="6"/>
          <c:tx>
            <c:strRef>
              <c:f>Sheet1!$A$8:$I$8</c:f>
              <c:strCache>
                <c:ptCount val="9"/>
                <c:pt idx="0">
                  <c:v>7</c:v>
                </c:pt>
                <c:pt idx="1">
                  <c:v>34</c:v>
                </c:pt>
                <c:pt idx="2">
                  <c:v>Новицкий</c:v>
                </c:pt>
                <c:pt idx="3">
                  <c:v>Александр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Altius!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Sheet1!$BA$8:$BR$8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1.4930555555555565E-3</c:v>
                </c:pt>
                <c:pt idx="2">
                  <c:v>1.5277777777777772E-3</c:v>
                </c:pt>
                <c:pt idx="3">
                  <c:v>1.4351851851851852E-3</c:v>
                </c:pt>
                <c:pt idx="4">
                  <c:v>1.5740740740740715E-3</c:v>
                </c:pt>
                <c:pt idx="5">
                  <c:v>1.4699074074074059E-3</c:v>
                </c:pt>
                <c:pt idx="6">
                  <c:v>1.4236111111111116E-3</c:v>
                </c:pt>
                <c:pt idx="7">
                  <c:v>1.3425925925925897E-3</c:v>
                </c:pt>
                <c:pt idx="8">
                  <c:v>1.4004629629629645E-3</c:v>
                </c:pt>
                <c:pt idx="9">
                  <c:v>1.493055555555553E-3</c:v>
                </c:pt>
                <c:pt idx="10">
                  <c:v>1.5277777777777737E-3</c:v>
                </c:pt>
                <c:pt idx="11">
                  <c:v>1.6319444444444428E-3</c:v>
                </c:pt>
                <c:pt idx="12">
                  <c:v>1.7013888888888912E-3</c:v>
                </c:pt>
                <c:pt idx="13">
                  <c:v>1.6319444444444497E-3</c:v>
                </c:pt>
                <c:pt idx="14">
                  <c:v>1.4699074074074059E-3</c:v>
                </c:pt>
                <c:pt idx="15">
                  <c:v>1.3541666666666563E-3</c:v>
                </c:pt>
                <c:pt idx="16">
                  <c:v>1.0300925925925963E-3</c:v>
                </c:pt>
                <c:pt idx="17">
                  <c:v>7.9861111111111105E-4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F3-9E44-BDAF-BA85CB3D042D}"/>
            </c:ext>
          </c:extLst>
        </c:ser>
        <c:ser>
          <c:idx val="7"/>
          <c:order val="7"/>
          <c:tx>
            <c:strRef>
              <c:f>Sheet1!$A$9:$I$9</c:f>
              <c:strCache>
                <c:ptCount val="9"/>
                <c:pt idx="0">
                  <c:v>8</c:v>
                </c:pt>
                <c:pt idx="1">
                  <c:v>43</c:v>
                </c:pt>
                <c:pt idx="2">
                  <c:v>Залога</c:v>
                </c:pt>
                <c:pt idx="3">
                  <c:v>Максим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Sheet1!$BA$9:$BR$9</c:f>
            </c:numRef>
          </c:val>
          <c:smooth val="0"/>
          <c:extLst>
            <c:ext xmlns:c16="http://schemas.microsoft.com/office/drawing/2014/chart" uri="{C3380CC4-5D6E-409C-BE32-E72D297353CC}">
              <c16:uniqueId val="{00000007-B2F3-9E44-BDAF-BA85CB3D042D}"/>
            </c:ext>
          </c:extLst>
        </c:ser>
        <c:ser>
          <c:idx val="8"/>
          <c:order val="8"/>
          <c:tx>
            <c:strRef>
              <c:f>Sheet1!$A$10:$I$10</c:f>
              <c:strCache>
                <c:ptCount val="9"/>
                <c:pt idx="0">
                  <c:v>9</c:v>
                </c:pt>
                <c:pt idx="1">
                  <c:v>47</c:v>
                </c:pt>
                <c:pt idx="2">
                  <c:v>Гацко</c:v>
                </c:pt>
                <c:pt idx="3">
                  <c:v>Дмитрий</c:v>
                </c:pt>
                <c:pt idx="4">
                  <c:v>48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Tristyle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Sheet1!$BA$10:$BR$10</c:f>
            </c:numRef>
          </c:val>
          <c:smooth val="0"/>
          <c:extLst>
            <c:ext xmlns:c16="http://schemas.microsoft.com/office/drawing/2014/chart" uri="{C3380CC4-5D6E-409C-BE32-E72D297353CC}">
              <c16:uniqueId val="{00000008-B2F3-9E44-BDAF-BA85CB3D042D}"/>
            </c:ext>
          </c:extLst>
        </c:ser>
        <c:ser>
          <c:idx val="9"/>
          <c:order val="9"/>
          <c:tx>
            <c:strRef>
              <c:f>Sheet1!$A$11:$I$11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Креч</c:v>
                </c:pt>
                <c:pt idx="3">
                  <c:v>Евгений</c:v>
                </c:pt>
                <c:pt idx="4">
                  <c:v>29</c:v>
                </c:pt>
                <c:pt idx="5">
                  <c:v>Республика Беларусь</c:v>
                </c:pt>
                <c:pt idx="6">
                  <c:v>Светлогорск</c:v>
                </c:pt>
                <c:pt idx="7">
                  <c:v>Многобор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Sheet1!$BA$11:$BR$11</c:f>
            </c:numRef>
          </c:val>
          <c:smooth val="0"/>
          <c:extLst>
            <c:ext xmlns:c16="http://schemas.microsoft.com/office/drawing/2014/chart" uri="{C3380CC4-5D6E-409C-BE32-E72D297353CC}">
              <c16:uniqueId val="{00000009-B2F3-9E44-BDAF-BA85CB3D042D}"/>
            </c:ext>
          </c:extLst>
        </c:ser>
        <c:ser>
          <c:idx val="10"/>
          <c:order val="10"/>
          <c:tx>
            <c:strRef>
              <c:f>Sheet1!$A$12:$I$12</c:f>
              <c:strCache>
                <c:ptCount val="9"/>
                <c:pt idx="0">
                  <c:v>11</c:v>
                </c:pt>
                <c:pt idx="1">
                  <c:v>54</c:v>
                </c:pt>
                <c:pt idx="2">
                  <c:v>Pastukhov</c:v>
                </c:pt>
                <c:pt idx="3">
                  <c:v>Aleksei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Sheet1!$BA$12:$BR$12</c:f>
            </c:numRef>
          </c:val>
          <c:smooth val="0"/>
          <c:extLst>
            <c:ext xmlns:c16="http://schemas.microsoft.com/office/drawing/2014/chart" uri="{C3380CC4-5D6E-409C-BE32-E72D297353CC}">
              <c16:uniqueId val="{00000000-3CF4-D848-AC6A-7C8BD40873D8}"/>
            </c:ext>
          </c:extLst>
        </c:ser>
        <c:ser>
          <c:idx val="11"/>
          <c:order val="11"/>
          <c:tx>
            <c:strRef>
              <c:f>Sheet1!$A$13:$I$13</c:f>
              <c:strCache>
                <c:ptCount val="9"/>
                <c:pt idx="0">
                  <c:v>12</c:v>
                </c:pt>
                <c:pt idx="1">
                  <c:v>18</c:v>
                </c:pt>
                <c:pt idx="2">
                  <c:v>Головаченко</c:v>
                </c:pt>
                <c:pt idx="3">
                  <c:v>Денис</c:v>
                </c:pt>
                <c:pt idx="4">
                  <c:v>43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On-Bike Team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Sheet1!$BA$13:$BR$13</c:f>
            </c:numRef>
          </c:val>
          <c:smooth val="0"/>
          <c:extLst>
            <c:ext xmlns:c16="http://schemas.microsoft.com/office/drawing/2014/chart" uri="{C3380CC4-5D6E-409C-BE32-E72D297353CC}">
              <c16:uniqueId val="{00000001-3CF4-D848-AC6A-7C8BD40873D8}"/>
            </c:ext>
          </c:extLst>
        </c:ser>
        <c:ser>
          <c:idx val="12"/>
          <c:order val="12"/>
          <c:tx>
            <c:strRef>
              <c:f>Sheet1!$A$14:$I$14</c:f>
              <c:strCache>
                <c:ptCount val="9"/>
                <c:pt idx="0">
                  <c:v>13</c:v>
                </c:pt>
                <c:pt idx="1">
                  <c:v>48</c:v>
                </c:pt>
                <c:pt idx="2">
                  <c:v>Богуш</c:v>
                </c:pt>
                <c:pt idx="3">
                  <c:v>Вадим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Altius!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Sheet1!$BA$14:$BR$14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3.425925925925926E-3</c:v>
                </c:pt>
                <c:pt idx="2">
                  <c:v>3.4374999999999996E-3</c:v>
                </c:pt>
                <c:pt idx="3">
                  <c:v>3.4722222222222203E-3</c:v>
                </c:pt>
                <c:pt idx="4">
                  <c:v>3.8773148148148126E-3</c:v>
                </c:pt>
                <c:pt idx="5">
                  <c:v>4.1087962962962979E-3</c:v>
                </c:pt>
                <c:pt idx="6">
                  <c:v>4.4560185185185258E-3</c:v>
                </c:pt>
                <c:pt idx="7">
                  <c:v>4.6296296296296294E-3</c:v>
                </c:pt>
                <c:pt idx="8">
                  <c:v>4.9652777777777837E-3</c:v>
                </c:pt>
                <c:pt idx="9">
                  <c:v>5.4976851851851749E-3</c:v>
                </c:pt>
                <c:pt idx="10">
                  <c:v>6.0069444444444467E-3</c:v>
                </c:pt>
                <c:pt idx="11">
                  <c:v>6.5972222222222196E-3</c:v>
                </c:pt>
                <c:pt idx="12">
                  <c:v>6.6319444444444473E-3</c:v>
                </c:pt>
                <c:pt idx="13">
                  <c:v>6.0069444444444467E-3</c:v>
                </c:pt>
                <c:pt idx="14">
                  <c:v>4.8842592592592549E-3</c:v>
                </c:pt>
                <c:pt idx="15">
                  <c:v>3.9351851851851805E-3</c:v>
                </c:pt>
                <c:pt idx="16">
                  <c:v>3.1250000000000028E-3</c:v>
                </c:pt>
                <c:pt idx="17">
                  <c:v>2.8935185185185175E-3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4-D848-AC6A-7C8BD40873D8}"/>
            </c:ext>
          </c:extLst>
        </c:ser>
        <c:ser>
          <c:idx val="13"/>
          <c:order val="13"/>
          <c:tx>
            <c:strRef>
              <c:f>Sheet1!$A$15:$I$15</c:f>
              <c:strCache>
                <c:ptCount val="9"/>
                <c:pt idx="0">
                  <c:v>14</c:v>
                </c:pt>
                <c:pt idx="1">
                  <c:v>31</c:v>
                </c:pt>
                <c:pt idx="2">
                  <c:v>Пульман</c:v>
                </c:pt>
                <c:pt idx="3">
                  <c:v>Алексей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Sheet1!$BA$15:$BR$15</c:f>
            </c:numRef>
          </c:val>
          <c:smooth val="0"/>
          <c:extLst>
            <c:ext xmlns:c16="http://schemas.microsoft.com/office/drawing/2014/chart" uri="{C3380CC4-5D6E-409C-BE32-E72D297353CC}">
              <c16:uniqueId val="{00000003-3CF4-D848-AC6A-7C8BD40873D8}"/>
            </c:ext>
          </c:extLst>
        </c:ser>
        <c:ser>
          <c:idx val="14"/>
          <c:order val="14"/>
          <c:tx>
            <c:strRef>
              <c:f>Sheet1!$A$16:$I$16</c:f>
              <c:strCache>
                <c:ptCount val="9"/>
                <c:pt idx="0">
                  <c:v>15</c:v>
                </c:pt>
                <c:pt idx="1">
                  <c:v>40</c:v>
                </c:pt>
                <c:pt idx="2">
                  <c:v>Кожан</c:v>
                </c:pt>
                <c:pt idx="3">
                  <c:v>Валерий</c:v>
                </c:pt>
                <c:pt idx="4">
                  <c:v>51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50+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Sheet1!$BA$16:$BR$16</c:f>
            </c:numRef>
          </c:val>
          <c:smooth val="0"/>
          <c:extLst>
            <c:ext xmlns:c16="http://schemas.microsoft.com/office/drawing/2014/chart" uri="{C3380CC4-5D6E-409C-BE32-E72D297353CC}">
              <c16:uniqueId val="{00000004-3CF4-D848-AC6A-7C8BD40873D8}"/>
            </c:ext>
          </c:extLst>
        </c:ser>
        <c:ser>
          <c:idx val="15"/>
          <c:order val="15"/>
          <c:tx>
            <c:strRef>
              <c:f>Sheet1!$A$17:$I$17</c:f>
              <c:strCache>
                <c:ptCount val="9"/>
                <c:pt idx="0">
                  <c:v>16</c:v>
                </c:pt>
                <c:pt idx="1">
                  <c:v>35</c:v>
                </c:pt>
                <c:pt idx="2">
                  <c:v>Викентьев</c:v>
                </c:pt>
                <c:pt idx="3">
                  <c:v>Алексей</c:v>
                </c:pt>
                <c:pt idx="4">
                  <c:v>47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Sheet1!$BA$17:$BR$17</c:f>
            </c:numRef>
          </c:val>
          <c:smooth val="0"/>
          <c:extLst>
            <c:ext xmlns:c16="http://schemas.microsoft.com/office/drawing/2014/chart" uri="{C3380CC4-5D6E-409C-BE32-E72D297353CC}">
              <c16:uniqueId val="{00000005-3CF4-D848-AC6A-7C8BD40873D8}"/>
            </c:ext>
          </c:extLst>
        </c:ser>
        <c:ser>
          <c:idx val="16"/>
          <c:order val="16"/>
          <c:tx>
            <c:strRef>
              <c:f>Sheet1!$A$18:$I$18</c:f>
              <c:strCache>
                <c:ptCount val="9"/>
                <c:pt idx="0">
                  <c:v>17</c:v>
                </c:pt>
                <c:pt idx="1">
                  <c:v>23</c:v>
                </c:pt>
                <c:pt idx="2">
                  <c:v>Слободько</c:v>
                </c:pt>
                <c:pt idx="3">
                  <c:v>Дмитрий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г. Минск</c:v>
                </c:pt>
                <c:pt idx="7">
                  <c:v>On-Bike Team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Sheet1!$BA$18:$BR$18</c:f>
            </c:numRef>
          </c:val>
          <c:smooth val="0"/>
          <c:extLst>
            <c:ext xmlns:c16="http://schemas.microsoft.com/office/drawing/2014/chart" uri="{C3380CC4-5D6E-409C-BE32-E72D297353CC}">
              <c16:uniqueId val="{00000006-3CF4-D848-AC6A-7C8BD40873D8}"/>
            </c:ext>
          </c:extLst>
        </c:ser>
        <c:ser>
          <c:idx val="17"/>
          <c:order val="17"/>
          <c:tx>
            <c:strRef>
              <c:f>Sheet1!$A$19:$I$19</c:f>
              <c:strCache>
                <c:ptCount val="9"/>
                <c:pt idx="0">
                  <c:v>18</c:v>
                </c:pt>
                <c:pt idx="1">
                  <c:v>33</c:v>
                </c:pt>
                <c:pt idx="2">
                  <c:v>Коротыш</c:v>
                </c:pt>
                <c:pt idx="3">
                  <c:v>Федор</c:v>
                </c:pt>
                <c:pt idx="4">
                  <c:v>19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Sheet1!$BA$19:$BR$19</c:f>
            </c:numRef>
          </c:val>
          <c:smooth val="0"/>
          <c:extLst>
            <c:ext xmlns:c16="http://schemas.microsoft.com/office/drawing/2014/chart" uri="{C3380CC4-5D6E-409C-BE32-E72D297353CC}">
              <c16:uniqueId val="{00000007-3CF4-D848-AC6A-7C8BD40873D8}"/>
            </c:ext>
          </c:extLst>
        </c:ser>
        <c:ser>
          <c:idx val="18"/>
          <c:order val="18"/>
          <c:tx>
            <c:strRef>
              <c:f>Sheet1!$A$20:$I$20</c:f>
              <c:strCache>
                <c:ptCount val="9"/>
                <c:pt idx="0">
                  <c:v>19</c:v>
                </c:pt>
                <c:pt idx="1">
                  <c:v>70</c:v>
                </c:pt>
                <c:pt idx="2">
                  <c:v>Жиделев</c:v>
                </c:pt>
                <c:pt idx="3">
                  <c:v>Александр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Sheet1!$BA$20:$BR$20</c:f>
            </c:numRef>
          </c:val>
          <c:smooth val="0"/>
          <c:extLst>
            <c:ext xmlns:c16="http://schemas.microsoft.com/office/drawing/2014/chart" uri="{C3380CC4-5D6E-409C-BE32-E72D297353CC}">
              <c16:uniqueId val="{00000008-3CF4-D848-AC6A-7C8BD40873D8}"/>
            </c:ext>
          </c:extLst>
        </c:ser>
        <c:ser>
          <c:idx val="19"/>
          <c:order val="19"/>
          <c:tx>
            <c:strRef>
              <c:f>Sheet1!$A$21:$I$21</c:f>
              <c:strCache>
                <c:ptCount val="9"/>
                <c:pt idx="0">
                  <c:v>20</c:v>
                </c:pt>
                <c:pt idx="1">
                  <c:v>11</c:v>
                </c:pt>
                <c:pt idx="2">
                  <c:v>Ворожбит</c:v>
                </c:pt>
                <c:pt idx="3">
                  <c:v>Станислав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Altius!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Sheet1!$BA$21:$BR$21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4.479166666666666E-3</c:v>
                </c:pt>
                <c:pt idx="2">
                  <c:v>4.7106481481481478E-3</c:v>
                </c:pt>
                <c:pt idx="3">
                  <c:v>4.6990740740740743E-3</c:v>
                </c:pt>
                <c:pt idx="4">
                  <c:v>5.3009259259259242E-3</c:v>
                </c:pt>
                <c:pt idx="5">
                  <c:v>5.6597222222222257E-3</c:v>
                </c:pt>
                <c:pt idx="6">
                  <c:v>6.1689814814814836E-3</c:v>
                </c:pt>
                <c:pt idx="7">
                  <c:v>6.5277777777777851E-3</c:v>
                </c:pt>
                <c:pt idx="8">
                  <c:v>7.0023148148148154E-3</c:v>
                </c:pt>
                <c:pt idx="9">
                  <c:v>7.6157407407407354E-3</c:v>
                </c:pt>
                <c:pt idx="10">
                  <c:v>8.3333333333333315E-3</c:v>
                </c:pt>
                <c:pt idx="11">
                  <c:v>8.692129629629633E-3</c:v>
                </c:pt>
                <c:pt idx="12">
                  <c:v>8.9467592592592585E-3</c:v>
                </c:pt>
                <c:pt idx="13">
                  <c:v>8.9004629629629642E-3</c:v>
                </c:pt>
                <c:pt idx="14">
                  <c:v>8.7037037037036996E-3</c:v>
                </c:pt>
                <c:pt idx="15">
                  <c:v>8.5879629629629639E-3</c:v>
                </c:pt>
                <c:pt idx="16">
                  <c:v>8.4375000000000006E-3</c:v>
                </c:pt>
                <c:pt idx="17">
                  <c:v>8.6342592592592582E-3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F4-D848-AC6A-7C8BD40873D8}"/>
            </c:ext>
          </c:extLst>
        </c:ser>
        <c:ser>
          <c:idx val="20"/>
          <c:order val="20"/>
          <c:tx>
            <c:strRef>
              <c:f>Sheet1!$A$22:$I$22</c:f>
              <c:strCache>
                <c:ptCount val="9"/>
                <c:pt idx="0">
                  <c:v>21</c:v>
                </c:pt>
                <c:pt idx="1">
                  <c:v>3</c:v>
                </c:pt>
                <c:pt idx="2">
                  <c:v>Максим</c:v>
                </c:pt>
                <c:pt idx="3">
                  <c:v>Кушель</c:v>
                </c:pt>
                <c:pt idx="4">
                  <c:v>25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Sheet1!$BA$22:$BR$22</c:f>
            </c:numRef>
          </c:val>
          <c:smooth val="0"/>
          <c:extLst>
            <c:ext xmlns:c16="http://schemas.microsoft.com/office/drawing/2014/chart" uri="{C3380CC4-5D6E-409C-BE32-E72D297353CC}">
              <c16:uniqueId val="{0000000A-3CF4-D848-AC6A-7C8BD40873D8}"/>
            </c:ext>
          </c:extLst>
        </c:ser>
        <c:ser>
          <c:idx val="21"/>
          <c:order val="21"/>
          <c:tx>
            <c:strRef>
              <c:f>Sheet1!$A$23:$I$23</c:f>
              <c:strCache>
                <c:ptCount val="9"/>
                <c:pt idx="0">
                  <c:v>22</c:v>
                </c:pt>
                <c:pt idx="1">
                  <c:v>58</c:v>
                </c:pt>
                <c:pt idx="2">
                  <c:v>Литвиненко</c:v>
                </c:pt>
                <c:pt idx="3">
                  <c:v>Дмитрий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Sheet1!$BA$23:$BR$23</c:f>
            </c:numRef>
          </c:val>
          <c:smooth val="0"/>
          <c:extLst>
            <c:ext xmlns:c16="http://schemas.microsoft.com/office/drawing/2014/chart" uri="{C3380CC4-5D6E-409C-BE32-E72D297353CC}">
              <c16:uniqueId val="{0000000B-3CF4-D848-AC6A-7C8BD40873D8}"/>
            </c:ext>
          </c:extLst>
        </c:ser>
        <c:ser>
          <c:idx val="22"/>
          <c:order val="22"/>
          <c:tx>
            <c:strRef>
              <c:f>Sheet1!$A$24:$I$24</c:f>
              <c:strCache>
                <c:ptCount val="9"/>
                <c:pt idx="0">
                  <c:v>23</c:v>
                </c:pt>
                <c:pt idx="1">
                  <c:v>63</c:v>
                </c:pt>
                <c:pt idx="2">
                  <c:v>Пальчех</c:v>
                </c:pt>
                <c:pt idx="3">
                  <c:v>Василий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Фаниполь</c:v>
                </c:pt>
                <c:pt idx="7">
                  <c:v>Tristyle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Sheet1!$BA$24:$BR$24</c:f>
            </c:numRef>
          </c:val>
          <c:smooth val="0"/>
          <c:extLst>
            <c:ext xmlns:c16="http://schemas.microsoft.com/office/drawing/2014/chart" uri="{C3380CC4-5D6E-409C-BE32-E72D297353CC}">
              <c16:uniqueId val="{0000000C-3CF4-D848-AC6A-7C8BD40873D8}"/>
            </c:ext>
          </c:extLst>
        </c:ser>
        <c:ser>
          <c:idx val="23"/>
          <c:order val="23"/>
          <c:tx>
            <c:strRef>
              <c:f>Sheet1!$A$25:$I$25</c:f>
              <c:strCache>
                <c:ptCount val="9"/>
                <c:pt idx="0">
                  <c:v>24</c:v>
                </c:pt>
                <c:pt idx="1">
                  <c:v>38</c:v>
                </c:pt>
                <c:pt idx="2">
                  <c:v>Астапкович</c:v>
                </c:pt>
                <c:pt idx="3">
                  <c:v>Алексей</c:v>
                </c:pt>
                <c:pt idx="4">
                  <c:v>47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Sheet1!$BA$25:$BR$25</c:f>
            </c:numRef>
          </c:val>
          <c:smooth val="0"/>
          <c:extLst>
            <c:ext xmlns:c16="http://schemas.microsoft.com/office/drawing/2014/chart" uri="{C3380CC4-5D6E-409C-BE32-E72D297353CC}">
              <c16:uniqueId val="{0000000D-3CF4-D848-AC6A-7C8BD40873D8}"/>
            </c:ext>
          </c:extLst>
        </c:ser>
        <c:ser>
          <c:idx val="24"/>
          <c:order val="24"/>
          <c:tx>
            <c:strRef>
              <c:f>Sheet1!$A$26:$I$26</c:f>
              <c:strCache>
                <c:ptCount val="9"/>
                <c:pt idx="0">
                  <c:v>25</c:v>
                </c:pt>
                <c:pt idx="1">
                  <c:v>62</c:v>
                </c:pt>
                <c:pt idx="2">
                  <c:v>Lisitsin</c:v>
                </c:pt>
                <c:pt idx="3">
                  <c:v>Sergei</c:v>
                </c:pt>
                <c:pt idx="4">
                  <c:v>48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Sheet1!$BA$26:$BR$26</c:f>
            </c:numRef>
          </c:val>
          <c:smooth val="0"/>
          <c:extLst>
            <c:ext xmlns:c16="http://schemas.microsoft.com/office/drawing/2014/chart" uri="{C3380CC4-5D6E-409C-BE32-E72D297353CC}">
              <c16:uniqueId val="{0000000E-3CF4-D848-AC6A-7C8BD40873D8}"/>
            </c:ext>
          </c:extLst>
        </c:ser>
        <c:ser>
          <c:idx val="25"/>
          <c:order val="25"/>
          <c:tx>
            <c:strRef>
              <c:f>Sheet1!$A$27:$I$27</c:f>
              <c:strCache>
                <c:ptCount val="9"/>
                <c:pt idx="0">
                  <c:v>26</c:v>
                </c:pt>
                <c:pt idx="1">
                  <c:v>44</c:v>
                </c:pt>
                <c:pt idx="2">
                  <c:v>Автушко</c:v>
                </c:pt>
                <c:pt idx="3">
                  <c:v>Денис</c:v>
                </c:pt>
                <c:pt idx="4">
                  <c:v>44</c:v>
                </c:pt>
                <c:pt idx="5">
                  <c:v>Республика Беларусь</c:v>
                </c:pt>
                <c:pt idx="6">
                  <c:v>г. Новополоцк</c:v>
                </c:pt>
                <c:pt idx="7">
                  <c:v>Аист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Sheet1!$BA$27:$BR$27</c:f>
            </c:numRef>
          </c:val>
          <c:smooth val="0"/>
          <c:extLst>
            <c:ext xmlns:c16="http://schemas.microsoft.com/office/drawing/2014/chart" uri="{C3380CC4-5D6E-409C-BE32-E72D297353CC}">
              <c16:uniqueId val="{0000000F-3CF4-D848-AC6A-7C8BD40873D8}"/>
            </c:ext>
          </c:extLst>
        </c:ser>
        <c:ser>
          <c:idx val="26"/>
          <c:order val="26"/>
          <c:tx>
            <c:strRef>
              <c:f>Sheet1!$A$28:$I$28</c:f>
              <c:strCache>
                <c:ptCount val="9"/>
                <c:pt idx="0">
                  <c:v>27</c:v>
                </c:pt>
                <c:pt idx="1">
                  <c:v>67</c:v>
                </c:pt>
                <c:pt idx="2">
                  <c:v>Волынчук</c:v>
                </c:pt>
                <c:pt idx="3">
                  <c:v>Евгений</c:v>
                </c:pt>
                <c:pt idx="4">
                  <c:v>32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Sheet1!$BA$28:$BR$28</c:f>
            </c:numRef>
          </c:val>
          <c:smooth val="0"/>
          <c:extLst>
            <c:ext xmlns:c16="http://schemas.microsoft.com/office/drawing/2014/chart" uri="{C3380CC4-5D6E-409C-BE32-E72D297353CC}">
              <c16:uniqueId val="{00000010-3CF4-D848-AC6A-7C8BD40873D8}"/>
            </c:ext>
          </c:extLst>
        </c:ser>
        <c:ser>
          <c:idx val="27"/>
          <c:order val="27"/>
          <c:tx>
            <c:strRef>
              <c:f>Sheet1!$A$29:$I$29</c:f>
              <c:strCache>
                <c:ptCount val="9"/>
                <c:pt idx="0">
                  <c:v>28</c:v>
                </c:pt>
                <c:pt idx="1">
                  <c:v>21</c:v>
                </c:pt>
                <c:pt idx="2">
                  <c:v>Арикова</c:v>
                </c:pt>
                <c:pt idx="3">
                  <c:v>Ясунори</c:v>
                </c:pt>
                <c:pt idx="4">
                  <c:v>45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Sheet1!$BA$29:$BR$29</c:f>
            </c:numRef>
          </c:val>
          <c:smooth val="0"/>
          <c:extLst>
            <c:ext xmlns:c16="http://schemas.microsoft.com/office/drawing/2014/chart" uri="{C3380CC4-5D6E-409C-BE32-E72D297353CC}">
              <c16:uniqueId val="{00000011-3CF4-D848-AC6A-7C8BD40873D8}"/>
            </c:ext>
          </c:extLst>
        </c:ser>
        <c:ser>
          <c:idx val="28"/>
          <c:order val="28"/>
          <c:tx>
            <c:strRef>
              <c:f>Sheet1!$A$30:$I$30</c:f>
              <c:strCache>
                <c:ptCount val="9"/>
                <c:pt idx="0">
                  <c:v>29</c:v>
                </c:pt>
                <c:pt idx="1">
                  <c:v>30</c:v>
                </c:pt>
                <c:pt idx="2">
                  <c:v>Семашкевич</c:v>
                </c:pt>
                <c:pt idx="3">
                  <c:v>Михаил</c:v>
                </c:pt>
                <c:pt idx="4">
                  <c:v>34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Altius!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Sheet1!$BA$30:$BR$30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4.5486111111111074E-3</c:v>
                </c:pt>
                <c:pt idx="2">
                  <c:v>4.6875000000000007E-3</c:v>
                </c:pt>
                <c:pt idx="3">
                  <c:v>4.5717592592592581E-3</c:v>
                </c:pt>
                <c:pt idx="4">
                  <c:v>5.5787037037037038E-3</c:v>
                </c:pt>
                <c:pt idx="5">
                  <c:v>6.3888888888888884E-3</c:v>
                </c:pt>
                <c:pt idx="6">
                  <c:v>7.4537037037037124E-3</c:v>
                </c:pt>
                <c:pt idx="7">
                  <c:v>8.2523148148148096E-3</c:v>
                </c:pt>
                <c:pt idx="8">
                  <c:v>9.3287037037037071E-3</c:v>
                </c:pt>
                <c:pt idx="9">
                  <c:v>1.0601851851851848E-2</c:v>
                </c:pt>
                <c:pt idx="10">
                  <c:v>1.1597222222222231E-2</c:v>
                </c:pt>
                <c:pt idx="11">
                  <c:v>1.2731481481481469E-2</c:v>
                </c:pt>
                <c:pt idx="12">
                  <c:v>1.2847222222222211E-2</c:v>
                </c:pt>
                <c:pt idx="13">
                  <c:v>1.3101851851851844E-2</c:v>
                </c:pt>
                <c:pt idx="14">
                  <c:v>1.3726851851851837E-2</c:v>
                </c:pt>
                <c:pt idx="15">
                  <c:v>1.4374999999999985E-2</c:v>
                </c:pt>
                <c:pt idx="16">
                  <c:v>1.488425925925925E-2</c:v>
                </c:pt>
                <c:pt idx="17">
                  <c:v>1.5150462962962963E-2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3CF4-D848-AC6A-7C8BD40873D8}"/>
            </c:ext>
          </c:extLst>
        </c:ser>
        <c:ser>
          <c:idx val="29"/>
          <c:order val="29"/>
          <c:tx>
            <c:strRef>
              <c:f>Sheet1!$A$31:$I$31</c:f>
              <c:strCache>
                <c:ptCount val="9"/>
                <c:pt idx="0">
                  <c:v>30</c:v>
                </c:pt>
                <c:pt idx="1">
                  <c:v>9</c:v>
                </c:pt>
                <c:pt idx="2">
                  <c:v>Кудрявцев</c:v>
                </c:pt>
                <c:pt idx="3">
                  <c:v>Александр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 Нет клуба/No club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Sheet1!$BA$31:$BR$31</c:f>
            </c:numRef>
          </c:val>
          <c:smooth val="0"/>
          <c:extLst>
            <c:ext xmlns:c16="http://schemas.microsoft.com/office/drawing/2014/chart" uri="{C3380CC4-5D6E-409C-BE32-E72D297353CC}">
              <c16:uniqueId val="{00000013-3CF4-D848-AC6A-7C8BD40873D8}"/>
            </c:ext>
          </c:extLst>
        </c:ser>
        <c:ser>
          <c:idx val="30"/>
          <c:order val="30"/>
          <c:tx>
            <c:strRef>
              <c:f>Sheet1!$A$32:$I$32</c:f>
              <c:strCache>
                <c:ptCount val="9"/>
                <c:pt idx="0">
                  <c:v>31</c:v>
                </c:pt>
                <c:pt idx="1">
                  <c:v>28</c:v>
                </c:pt>
                <c:pt idx="2">
                  <c:v>Zdor</c:v>
                </c:pt>
                <c:pt idx="3">
                  <c:v>Pavel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Altius!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Sheet1!$BA$32:$BR$32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4.0856481481481473E-3</c:v>
                </c:pt>
                <c:pt idx="2">
                  <c:v>4.386574074074074E-3</c:v>
                </c:pt>
                <c:pt idx="3">
                  <c:v>4.3981481481481476E-3</c:v>
                </c:pt>
                <c:pt idx="4">
                  <c:v>5.5439814814814796E-3</c:v>
                </c:pt>
                <c:pt idx="5">
                  <c:v>6.5624999999999989E-3</c:v>
                </c:pt>
                <c:pt idx="6">
                  <c:v>7.9282407407407426E-3</c:v>
                </c:pt>
                <c:pt idx="7">
                  <c:v>9.0856481481481483E-3</c:v>
                </c:pt>
                <c:pt idx="8">
                  <c:v>1.0474537037037039E-2</c:v>
                </c:pt>
                <c:pt idx="9">
                  <c:v>1.2268518518518512E-2</c:v>
                </c:pt>
                <c:pt idx="10">
                  <c:v>1.3564814814814807E-2</c:v>
                </c:pt>
                <c:pt idx="11">
                  <c:v>1.5011574074074066E-2</c:v>
                </c:pt>
                <c:pt idx="12">
                  <c:v>1.5266203703703705E-2</c:v>
                </c:pt>
                <c:pt idx="13">
                  <c:v>1.5162037037037036E-2</c:v>
                </c:pt>
                <c:pt idx="14">
                  <c:v>1.5312499999999993E-2</c:v>
                </c:pt>
                <c:pt idx="15">
                  <c:v>1.5462962962962956E-2</c:v>
                </c:pt>
                <c:pt idx="16">
                  <c:v>1.545138888888889E-2</c:v>
                </c:pt>
                <c:pt idx="17">
                  <c:v>1.5509259259259264E-2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CF4-D848-AC6A-7C8BD40873D8}"/>
            </c:ext>
          </c:extLst>
        </c:ser>
        <c:ser>
          <c:idx val="31"/>
          <c:order val="31"/>
          <c:tx>
            <c:strRef>
              <c:f>Sheet1!$A$33:$I$33</c:f>
              <c:strCache>
                <c:ptCount val="9"/>
                <c:pt idx="0">
                  <c:v>32</c:v>
                </c:pt>
                <c:pt idx="1">
                  <c:v>66</c:v>
                </c:pt>
                <c:pt idx="2">
                  <c:v>Григорьева</c:v>
                </c:pt>
                <c:pt idx="3">
                  <c:v>Алёна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uTribe</c:v>
                </c:pt>
                <c:pt idx="8">
                  <c:v>Ж 40-44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Sheet1!$BA$33:$BR$33</c:f>
            </c:numRef>
          </c:val>
          <c:smooth val="0"/>
          <c:extLst>
            <c:ext xmlns:c16="http://schemas.microsoft.com/office/drawing/2014/chart" uri="{C3380CC4-5D6E-409C-BE32-E72D297353CC}">
              <c16:uniqueId val="{00000015-3CF4-D848-AC6A-7C8BD40873D8}"/>
            </c:ext>
          </c:extLst>
        </c:ser>
        <c:ser>
          <c:idx val="32"/>
          <c:order val="32"/>
          <c:tx>
            <c:strRef>
              <c:f>Sheet1!$A$34:$I$34</c:f>
              <c:strCache>
                <c:ptCount val="9"/>
                <c:pt idx="0">
                  <c:v>33</c:v>
                </c:pt>
                <c:pt idx="1">
                  <c:v>39</c:v>
                </c:pt>
                <c:pt idx="2">
                  <c:v>Bondar</c:v>
                </c:pt>
                <c:pt idx="3">
                  <c:v>Ivan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Sheet1!$BA$34:$BR$34</c:f>
            </c:numRef>
          </c:val>
          <c:smooth val="0"/>
          <c:extLst>
            <c:ext xmlns:c16="http://schemas.microsoft.com/office/drawing/2014/chart" uri="{C3380CC4-5D6E-409C-BE32-E72D297353CC}">
              <c16:uniqueId val="{00000016-3CF4-D848-AC6A-7C8BD40873D8}"/>
            </c:ext>
          </c:extLst>
        </c:ser>
        <c:ser>
          <c:idx val="33"/>
          <c:order val="33"/>
          <c:tx>
            <c:strRef>
              <c:f>Sheet1!$A$35:$I$35</c:f>
              <c:strCache>
                <c:ptCount val="9"/>
                <c:pt idx="0">
                  <c:v>34</c:v>
                </c:pt>
                <c:pt idx="1">
                  <c:v>13</c:v>
                </c:pt>
                <c:pt idx="2">
                  <c:v>Юрков</c:v>
                </c:pt>
                <c:pt idx="3">
                  <c:v>Александр</c:v>
                </c:pt>
                <c:pt idx="4">
                  <c:v>44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Sheet1!$BA$35:$BR$35</c:f>
            </c:numRef>
          </c:val>
          <c:smooth val="0"/>
          <c:extLst>
            <c:ext xmlns:c16="http://schemas.microsoft.com/office/drawing/2014/chart" uri="{C3380CC4-5D6E-409C-BE32-E72D297353CC}">
              <c16:uniqueId val="{00000017-3CF4-D848-AC6A-7C8BD40873D8}"/>
            </c:ext>
          </c:extLst>
        </c:ser>
        <c:ser>
          <c:idx val="34"/>
          <c:order val="34"/>
          <c:tx>
            <c:strRef>
              <c:f>Sheet1!$A$36:$I$36</c:f>
              <c:strCache>
                <c:ptCount val="9"/>
                <c:pt idx="0">
                  <c:v>35</c:v>
                </c:pt>
                <c:pt idx="1">
                  <c:v>4</c:v>
                </c:pt>
                <c:pt idx="2">
                  <c:v>Yerafeyeu</c:v>
                </c:pt>
                <c:pt idx="3">
                  <c:v>Aliaksandr</c:v>
                </c:pt>
                <c:pt idx="4">
                  <c:v>46</c:v>
                </c:pt>
                <c:pt idx="5">
                  <c:v>Республика Беларусь</c:v>
                </c:pt>
                <c:pt idx="6">
                  <c:v>Гомель</c:v>
                </c:pt>
                <c:pt idx="7">
                  <c:v> Нет клуба/No club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Sheet1!$BA$36:$BR$36</c:f>
            </c:numRef>
          </c:val>
          <c:smooth val="0"/>
          <c:extLst>
            <c:ext xmlns:c16="http://schemas.microsoft.com/office/drawing/2014/chart" uri="{C3380CC4-5D6E-409C-BE32-E72D297353CC}">
              <c16:uniqueId val="{00000018-3CF4-D848-AC6A-7C8BD40873D8}"/>
            </c:ext>
          </c:extLst>
        </c:ser>
        <c:ser>
          <c:idx val="35"/>
          <c:order val="35"/>
          <c:tx>
            <c:strRef>
              <c:f>Sheet1!$A$37:$I$37</c:f>
              <c:strCache>
                <c:ptCount val="9"/>
                <c:pt idx="0">
                  <c:v>36</c:v>
                </c:pt>
                <c:pt idx="1">
                  <c:v>51</c:v>
                </c:pt>
                <c:pt idx="2">
                  <c:v>Иванов</c:v>
                </c:pt>
                <c:pt idx="3">
                  <c:v>Олег</c:v>
                </c:pt>
                <c:pt idx="4">
                  <c:v>43</c:v>
                </c:pt>
                <c:pt idx="5">
                  <c:v>Республика Беларусь</c:v>
                </c:pt>
                <c:pt idx="6">
                  <c:v>Фаниполь</c:v>
                </c:pt>
                <c:pt idx="7">
                  <c:v>Tristyle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Sheet1!$BA$37:$BR$37</c:f>
            </c:numRef>
          </c:val>
          <c:smooth val="0"/>
          <c:extLst>
            <c:ext xmlns:c16="http://schemas.microsoft.com/office/drawing/2014/chart" uri="{C3380CC4-5D6E-409C-BE32-E72D297353CC}">
              <c16:uniqueId val="{00000019-3CF4-D848-AC6A-7C8BD40873D8}"/>
            </c:ext>
          </c:extLst>
        </c:ser>
        <c:ser>
          <c:idx val="36"/>
          <c:order val="36"/>
          <c:tx>
            <c:strRef>
              <c:f>Sheet1!$A$38:$I$38</c:f>
              <c:strCache>
                <c:ptCount val="9"/>
                <c:pt idx="0">
                  <c:v>37</c:v>
                </c:pt>
                <c:pt idx="1">
                  <c:v>65</c:v>
                </c:pt>
                <c:pt idx="2">
                  <c:v>Свиридов</c:v>
                </c:pt>
                <c:pt idx="3">
                  <c:v>Игорь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Sheet1!$BA$38:$BR$38</c:f>
            </c:numRef>
          </c:val>
          <c:smooth val="0"/>
          <c:extLst>
            <c:ext xmlns:c16="http://schemas.microsoft.com/office/drawing/2014/chart" uri="{C3380CC4-5D6E-409C-BE32-E72D297353CC}">
              <c16:uniqueId val="{0000001A-3CF4-D848-AC6A-7C8BD40873D8}"/>
            </c:ext>
          </c:extLst>
        </c:ser>
        <c:ser>
          <c:idx val="37"/>
          <c:order val="37"/>
          <c:tx>
            <c:strRef>
              <c:f>Sheet1!$A$39:$I$39</c:f>
              <c:strCache>
                <c:ptCount val="9"/>
                <c:pt idx="0">
                  <c:v>38</c:v>
                </c:pt>
                <c:pt idx="1">
                  <c:v>45</c:v>
                </c:pt>
                <c:pt idx="2">
                  <c:v>Plodunov</c:v>
                </c:pt>
                <c:pt idx="3">
                  <c:v>Zakhar</c:v>
                </c:pt>
                <c:pt idx="4">
                  <c:v>30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Sheet1!$BA$39:$BR$39</c:f>
            </c:numRef>
          </c:val>
          <c:smooth val="0"/>
          <c:extLst>
            <c:ext xmlns:c16="http://schemas.microsoft.com/office/drawing/2014/chart" uri="{C3380CC4-5D6E-409C-BE32-E72D297353CC}">
              <c16:uniqueId val="{0000001B-3CF4-D848-AC6A-7C8BD40873D8}"/>
            </c:ext>
          </c:extLst>
        </c:ser>
        <c:ser>
          <c:idx val="38"/>
          <c:order val="38"/>
          <c:tx>
            <c:strRef>
              <c:f>Sheet1!$A$40:$I$40</c:f>
              <c:strCache>
                <c:ptCount val="9"/>
                <c:pt idx="0">
                  <c:v>39</c:v>
                </c:pt>
                <c:pt idx="1">
                  <c:v>49</c:v>
                </c:pt>
                <c:pt idx="2">
                  <c:v>Добровский</c:v>
                </c:pt>
                <c:pt idx="3">
                  <c:v>Сергей</c:v>
                </c:pt>
                <c:pt idx="4">
                  <c:v>34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Altius!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Sheet1!$BA$40:$BR$40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9.2824074074074024E-3</c:v>
                </c:pt>
                <c:pt idx="2">
                  <c:v>9.4328703703703727E-3</c:v>
                </c:pt>
                <c:pt idx="3">
                  <c:v>9.4675925925925934E-3</c:v>
                </c:pt>
                <c:pt idx="4">
                  <c:v>1.0381944444444447E-2</c:v>
                </c:pt>
                <c:pt idx="5">
                  <c:v>1.1261574074074077E-2</c:v>
                </c:pt>
                <c:pt idx="6">
                  <c:v>1.1967592592592599E-2</c:v>
                </c:pt>
                <c:pt idx="7">
                  <c:v>1.2685185185185188E-2</c:v>
                </c:pt>
                <c:pt idx="8">
                  <c:v>1.3425925925925931E-2</c:v>
                </c:pt>
                <c:pt idx="9">
                  <c:v>1.4259259259259256E-2</c:v>
                </c:pt>
                <c:pt idx="10">
                  <c:v>1.4907407407407397E-2</c:v>
                </c:pt>
                <c:pt idx="11">
                  <c:v>1.5729166666666669E-2</c:v>
                </c:pt>
                <c:pt idx="12">
                  <c:v>1.576388888888889E-2</c:v>
                </c:pt>
                <c:pt idx="13">
                  <c:v>1.6446759259259265E-2</c:v>
                </c:pt>
                <c:pt idx="14">
                  <c:v>1.7152777777777767E-2</c:v>
                </c:pt>
                <c:pt idx="15">
                  <c:v>1.7534722222222215E-2</c:v>
                </c:pt>
                <c:pt idx="16">
                  <c:v>1.7951388888888892E-2</c:v>
                </c:pt>
                <c:pt idx="17">
                  <c:v>1.8055555555555561E-2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3CF4-D848-AC6A-7C8BD40873D8}"/>
            </c:ext>
          </c:extLst>
        </c:ser>
        <c:ser>
          <c:idx val="39"/>
          <c:order val="39"/>
          <c:tx>
            <c:strRef>
              <c:f>Sheet1!$A$41:$I$41</c:f>
              <c:strCache>
                <c:ptCount val="9"/>
                <c:pt idx="0">
                  <c:v>40</c:v>
                </c:pt>
                <c:pt idx="1">
                  <c:v>22</c:v>
                </c:pt>
                <c:pt idx="2">
                  <c:v>Шпиленя</c:v>
                </c:pt>
                <c:pt idx="3">
                  <c:v>Алексей</c:v>
                </c:pt>
                <c:pt idx="4">
                  <c:v>29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 Нет клуба/No club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Sheet1!$BA$41:$BR$41</c:f>
            </c:numRef>
          </c:val>
          <c:smooth val="0"/>
          <c:extLst>
            <c:ext xmlns:c16="http://schemas.microsoft.com/office/drawing/2014/chart" uri="{C3380CC4-5D6E-409C-BE32-E72D297353CC}">
              <c16:uniqueId val="{0000001D-3CF4-D848-AC6A-7C8BD40873D8}"/>
            </c:ext>
          </c:extLst>
        </c:ser>
        <c:ser>
          <c:idx val="40"/>
          <c:order val="40"/>
          <c:tx>
            <c:strRef>
              <c:f>Sheet1!$A$42:$I$42</c:f>
              <c:strCache>
                <c:ptCount val="9"/>
                <c:pt idx="0">
                  <c:v>41</c:v>
                </c:pt>
                <c:pt idx="1">
                  <c:v>14</c:v>
                </c:pt>
                <c:pt idx="2">
                  <c:v>Грицкевич</c:v>
                </c:pt>
                <c:pt idx="3">
                  <c:v>Илья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Могилев</c:v>
                </c:pt>
                <c:pt idx="7">
                  <c:v>Tristyle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Sheet1!$BA$42:$BR$42</c:f>
            </c:numRef>
          </c:val>
          <c:smooth val="0"/>
          <c:extLst>
            <c:ext xmlns:c16="http://schemas.microsoft.com/office/drawing/2014/chart" uri="{C3380CC4-5D6E-409C-BE32-E72D297353CC}">
              <c16:uniqueId val="{0000001E-3CF4-D848-AC6A-7C8BD40873D8}"/>
            </c:ext>
          </c:extLst>
        </c:ser>
        <c:ser>
          <c:idx val="41"/>
          <c:order val="41"/>
          <c:tx>
            <c:strRef>
              <c:f>Sheet1!$A$43:$I$43</c:f>
              <c:strCache>
                <c:ptCount val="9"/>
                <c:pt idx="0">
                  <c:v>42</c:v>
                </c:pt>
                <c:pt idx="1">
                  <c:v>68</c:v>
                </c:pt>
                <c:pt idx="2">
                  <c:v>Молодова</c:v>
                </c:pt>
                <c:pt idx="3">
                  <c:v>Яна</c:v>
                </c:pt>
                <c:pt idx="4">
                  <c:v>22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Ж 18-34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Sheet1!$BA$43:$BR$43</c:f>
            </c:numRef>
          </c:val>
          <c:smooth val="0"/>
          <c:extLst>
            <c:ext xmlns:c16="http://schemas.microsoft.com/office/drawing/2014/chart" uri="{C3380CC4-5D6E-409C-BE32-E72D297353CC}">
              <c16:uniqueId val="{0000001F-3CF4-D848-AC6A-7C8BD40873D8}"/>
            </c:ext>
          </c:extLst>
        </c:ser>
        <c:ser>
          <c:idx val="42"/>
          <c:order val="42"/>
          <c:tx>
            <c:strRef>
              <c:f>Sheet1!$A$44:$I$44</c:f>
              <c:strCache>
                <c:ptCount val="9"/>
                <c:pt idx="0">
                  <c:v>43</c:v>
                </c:pt>
                <c:pt idx="1">
                  <c:v>55</c:v>
                </c:pt>
                <c:pt idx="2">
                  <c:v>Руденко</c:v>
                </c:pt>
                <c:pt idx="3">
                  <c:v>Кирилл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Tristyle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Sheet1!$BA$44:$BR$44</c:f>
            </c:numRef>
          </c:val>
          <c:smooth val="0"/>
          <c:extLst>
            <c:ext xmlns:c16="http://schemas.microsoft.com/office/drawing/2014/chart" uri="{C3380CC4-5D6E-409C-BE32-E72D297353CC}">
              <c16:uniqueId val="{00000020-3CF4-D848-AC6A-7C8BD40873D8}"/>
            </c:ext>
          </c:extLst>
        </c:ser>
        <c:ser>
          <c:idx val="43"/>
          <c:order val="43"/>
          <c:tx>
            <c:strRef>
              <c:f>Sheet1!$A$45:$I$45</c:f>
              <c:strCache>
                <c:ptCount val="9"/>
                <c:pt idx="0">
                  <c:v>44</c:v>
                </c:pt>
                <c:pt idx="1">
                  <c:v>2</c:v>
                </c:pt>
                <c:pt idx="2">
                  <c:v>Худовец</c:v>
                </c:pt>
                <c:pt idx="3">
                  <c:v>Ольга</c:v>
                </c:pt>
                <c:pt idx="4">
                  <c:v>39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Ж 35-39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Sheet1!$BA$45:$BR$45</c:f>
            </c:numRef>
          </c:val>
          <c:smooth val="0"/>
          <c:extLst>
            <c:ext xmlns:c16="http://schemas.microsoft.com/office/drawing/2014/chart" uri="{C3380CC4-5D6E-409C-BE32-E72D297353CC}">
              <c16:uniqueId val="{00000021-3CF4-D848-AC6A-7C8BD40873D8}"/>
            </c:ext>
          </c:extLst>
        </c:ser>
        <c:ser>
          <c:idx val="44"/>
          <c:order val="44"/>
          <c:tx>
            <c:strRef>
              <c:f>Sheet1!$A$46:$I$46</c:f>
              <c:strCache>
                <c:ptCount val="9"/>
                <c:pt idx="0">
                  <c:v>45</c:v>
                </c:pt>
                <c:pt idx="1">
                  <c:v>19</c:v>
                </c:pt>
                <c:pt idx="2">
                  <c:v>Дубковский</c:v>
                </c:pt>
                <c:pt idx="3">
                  <c:v>Александр</c:v>
                </c:pt>
                <c:pt idx="4">
                  <c:v>46</c:v>
                </c:pt>
                <c:pt idx="5">
                  <c:v>Республика Беларусь</c:v>
                </c:pt>
                <c:pt idx="6">
                  <c:v>Заславль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Sheet1!$BA$46:$BR$46</c:f>
            </c:numRef>
          </c:val>
          <c:smooth val="0"/>
          <c:extLst>
            <c:ext xmlns:c16="http://schemas.microsoft.com/office/drawing/2014/chart" uri="{C3380CC4-5D6E-409C-BE32-E72D297353CC}">
              <c16:uniqueId val="{00000022-3CF4-D848-AC6A-7C8BD40873D8}"/>
            </c:ext>
          </c:extLst>
        </c:ser>
        <c:ser>
          <c:idx val="45"/>
          <c:order val="45"/>
          <c:tx>
            <c:strRef>
              <c:f>Sheet1!$A$47:$I$47</c:f>
              <c:strCache>
                <c:ptCount val="9"/>
                <c:pt idx="0">
                  <c:v>46</c:v>
                </c:pt>
                <c:pt idx="1">
                  <c:v>15</c:v>
                </c:pt>
                <c:pt idx="2">
                  <c:v>Elrefaey</c:v>
                </c:pt>
                <c:pt idx="3">
                  <c:v>Taha</c:v>
                </c:pt>
                <c:pt idx="4">
                  <c:v>37</c:v>
                </c:pt>
                <c:pt idx="5">
                  <c:v>Египет</c:v>
                </c:pt>
                <c:pt idx="6">
                  <c:v>Minsk city</c:v>
                </c:pt>
                <c:pt idx="7">
                  <c:v>TRIVIDA 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Sheet1!$BA$47:$BR$47</c:f>
            </c:numRef>
          </c:val>
          <c:smooth val="0"/>
          <c:extLst>
            <c:ext xmlns:c16="http://schemas.microsoft.com/office/drawing/2014/chart" uri="{C3380CC4-5D6E-409C-BE32-E72D297353CC}">
              <c16:uniqueId val="{00000023-3CF4-D848-AC6A-7C8BD40873D8}"/>
            </c:ext>
          </c:extLst>
        </c:ser>
        <c:ser>
          <c:idx val="46"/>
          <c:order val="46"/>
          <c:tx>
            <c:strRef>
              <c:f>Sheet1!$A$48:$I$48</c:f>
              <c:strCache>
                <c:ptCount val="9"/>
                <c:pt idx="0">
                  <c:v>47</c:v>
                </c:pt>
                <c:pt idx="1">
                  <c:v>56</c:v>
                </c:pt>
                <c:pt idx="2">
                  <c:v>Сороко</c:v>
                </c:pt>
                <c:pt idx="3">
                  <c:v>Виталий</c:v>
                </c:pt>
                <c:pt idx="4">
                  <c:v>38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Tristyle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Sheet1!$BA$48:$BR$48</c:f>
            </c:numRef>
          </c:val>
          <c:smooth val="0"/>
          <c:extLst>
            <c:ext xmlns:c16="http://schemas.microsoft.com/office/drawing/2014/chart" uri="{C3380CC4-5D6E-409C-BE32-E72D297353CC}">
              <c16:uniqueId val="{00000024-3CF4-D848-AC6A-7C8BD40873D8}"/>
            </c:ext>
          </c:extLst>
        </c:ser>
        <c:ser>
          <c:idx val="47"/>
          <c:order val="47"/>
          <c:tx>
            <c:strRef>
              <c:f>Sheet1!$A$49:$I$49</c:f>
              <c:strCache>
                <c:ptCount val="9"/>
                <c:pt idx="0">
                  <c:v>48</c:v>
                </c:pt>
                <c:pt idx="1">
                  <c:v>50</c:v>
                </c:pt>
                <c:pt idx="2">
                  <c:v>Автушко</c:v>
                </c:pt>
                <c:pt idx="3">
                  <c:v>Сергей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Лепель</c:v>
                </c:pt>
                <c:pt idx="7">
                  <c:v>Аист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Sheet1!$BA$49:$BR$49</c:f>
            </c:numRef>
          </c:val>
          <c:smooth val="0"/>
          <c:extLst>
            <c:ext xmlns:c16="http://schemas.microsoft.com/office/drawing/2014/chart" uri="{C3380CC4-5D6E-409C-BE32-E72D297353CC}">
              <c16:uniqueId val="{00000025-3CF4-D848-AC6A-7C8BD40873D8}"/>
            </c:ext>
          </c:extLst>
        </c:ser>
        <c:ser>
          <c:idx val="48"/>
          <c:order val="48"/>
          <c:tx>
            <c:strRef>
              <c:f>Sheet1!$A$50:$I$50</c:f>
              <c:strCache>
                <c:ptCount val="9"/>
                <c:pt idx="0">
                  <c:v>49</c:v>
                </c:pt>
                <c:pt idx="1">
                  <c:v>71</c:v>
                </c:pt>
                <c:pt idx="2">
                  <c:v>Бузук</c:v>
                </c:pt>
                <c:pt idx="3">
                  <c:v>Илья</c:v>
                </c:pt>
                <c:pt idx="4">
                  <c:v>33</c:v>
                </c:pt>
                <c:pt idx="5">
                  <c:v>Республика Беларусь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Sheet1!$BA$50:$BR$50</c:f>
            </c:numRef>
          </c:val>
          <c:smooth val="0"/>
          <c:extLst>
            <c:ext xmlns:c16="http://schemas.microsoft.com/office/drawing/2014/chart" uri="{C3380CC4-5D6E-409C-BE32-E72D297353CC}">
              <c16:uniqueId val="{00000026-3CF4-D848-AC6A-7C8BD40873D8}"/>
            </c:ext>
          </c:extLst>
        </c:ser>
        <c:ser>
          <c:idx val="49"/>
          <c:order val="49"/>
          <c:tx>
            <c:strRef>
              <c:f>Sheet1!$A$51:$I$51</c:f>
              <c:strCache>
                <c:ptCount val="9"/>
                <c:pt idx="0">
                  <c:v>50</c:v>
                </c:pt>
                <c:pt idx="1">
                  <c:v>61</c:v>
                </c:pt>
                <c:pt idx="2">
                  <c:v>Власик</c:v>
                </c:pt>
                <c:pt idx="3">
                  <c:v>Елена</c:v>
                </c:pt>
                <c:pt idx="4">
                  <c:v>35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Ж 35-39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Sheet1!$BA$51:$BR$51</c:f>
            </c:numRef>
          </c:val>
          <c:smooth val="0"/>
          <c:extLst>
            <c:ext xmlns:c16="http://schemas.microsoft.com/office/drawing/2014/chart" uri="{C3380CC4-5D6E-409C-BE32-E72D297353CC}">
              <c16:uniqueId val="{00000027-3CF4-D848-AC6A-7C8BD40873D8}"/>
            </c:ext>
          </c:extLst>
        </c:ser>
        <c:ser>
          <c:idx val="50"/>
          <c:order val="50"/>
          <c:tx>
            <c:strRef>
              <c:f>Sheet1!$A$52:$I$52</c:f>
              <c:strCache>
                <c:ptCount val="9"/>
                <c:pt idx="0">
                  <c:v>51</c:v>
                </c:pt>
                <c:pt idx="1">
                  <c:v>27</c:v>
                </c:pt>
                <c:pt idx="2">
                  <c:v>Малевич</c:v>
                </c:pt>
                <c:pt idx="3">
                  <c:v>Леонид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Минск </c:v>
                </c:pt>
                <c:pt idx="7">
                  <c:v> Нет клуба/No club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Sheet1!$BA$52:$BR$52</c:f>
            </c:numRef>
          </c:val>
          <c:smooth val="0"/>
          <c:extLst>
            <c:ext xmlns:c16="http://schemas.microsoft.com/office/drawing/2014/chart" uri="{C3380CC4-5D6E-409C-BE32-E72D297353CC}">
              <c16:uniqueId val="{00000028-3CF4-D848-AC6A-7C8BD40873D8}"/>
            </c:ext>
          </c:extLst>
        </c:ser>
        <c:ser>
          <c:idx val="51"/>
          <c:order val="51"/>
          <c:tx>
            <c:strRef>
              <c:f>Sheet1!$A$53:$I$53</c:f>
              <c:strCache>
                <c:ptCount val="9"/>
                <c:pt idx="0">
                  <c:v>52</c:v>
                </c:pt>
                <c:pt idx="1">
                  <c:v>59</c:v>
                </c:pt>
                <c:pt idx="2">
                  <c:v>Вашкевич</c:v>
                </c:pt>
                <c:pt idx="3">
                  <c:v>Виктор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Брест</c:v>
                </c:pt>
                <c:pt idx="7">
                  <c:v>Trisystems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Sheet1!$BA$53:$BR$53</c:f>
            </c:numRef>
          </c:val>
          <c:smooth val="0"/>
          <c:extLst>
            <c:ext xmlns:c16="http://schemas.microsoft.com/office/drawing/2014/chart" uri="{C3380CC4-5D6E-409C-BE32-E72D297353CC}">
              <c16:uniqueId val="{00000029-3CF4-D848-AC6A-7C8BD40873D8}"/>
            </c:ext>
          </c:extLst>
        </c:ser>
        <c:ser>
          <c:idx val="52"/>
          <c:order val="52"/>
          <c:tx>
            <c:strRef>
              <c:f>Sheet1!$A$54:$I$54</c:f>
              <c:strCache>
                <c:ptCount val="9"/>
                <c:pt idx="0">
                  <c:v>53</c:v>
                </c:pt>
                <c:pt idx="1">
                  <c:v>1</c:v>
                </c:pt>
                <c:pt idx="2">
                  <c:v>Храповицкий</c:v>
                </c:pt>
                <c:pt idx="3">
                  <c:v>Антон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Sheet1!$BA$54:$BR$54</c:f>
            </c:numRef>
          </c:val>
          <c:smooth val="0"/>
          <c:extLst>
            <c:ext xmlns:c16="http://schemas.microsoft.com/office/drawing/2014/chart" uri="{C3380CC4-5D6E-409C-BE32-E72D297353CC}">
              <c16:uniqueId val="{0000002A-3CF4-D848-AC6A-7C8BD40873D8}"/>
            </c:ext>
          </c:extLst>
        </c:ser>
        <c:ser>
          <c:idx val="53"/>
          <c:order val="53"/>
          <c:tx>
            <c:strRef>
              <c:f>Sheet1!$A$55:$I$55</c:f>
              <c:strCache>
                <c:ptCount val="9"/>
                <c:pt idx="0">
                  <c:v>54</c:v>
                </c:pt>
                <c:pt idx="1">
                  <c:v>60</c:v>
                </c:pt>
                <c:pt idx="2">
                  <c:v>Вашкевич</c:v>
                </c:pt>
                <c:pt idx="3">
                  <c:v>Владимир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Брест</c:v>
                </c:pt>
                <c:pt idx="7">
                  <c:v> Нет клуба/No club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Sheet1!$BA$55:$BR$55</c:f>
            </c:numRef>
          </c:val>
          <c:smooth val="0"/>
          <c:extLst>
            <c:ext xmlns:c16="http://schemas.microsoft.com/office/drawing/2014/chart" uri="{C3380CC4-5D6E-409C-BE32-E72D297353CC}">
              <c16:uniqueId val="{0000002B-3CF4-D848-AC6A-7C8BD40873D8}"/>
            </c:ext>
          </c:extLst>
        </c:ser>
        <c:ser>
          <c:idx val="54"/>
          <c:order val="54"/>
          <c:tx>
            <c:strRef>
              <c:f>Sheet1!$A$56:$I$56</c:f>
              <c:strCache>
                <c:ptCount val="9"/>
                <c:pt idx="0">
                  <c:v>55</c:v>
                </c:pt>
                <c:pt idx="1">
                  <c:v>24</c:v>
                </c:pt>
                <c:pt idx="2">
                  <c:v>Pletenev</c:v>
                </c:pt>
                <c:pt idx="3">
                  <c:v>Ilya</c:v>
                </c:pt>
                <c:pt idx="4">
                  <c:v>41</c:v>
                </c:pt>
                <c:pt idx="5">
                  <c:v>Республика Беларусь</c:v>
                </c:pt>
                <c:pt idx="6">
                  <c:v>Новополоцк</c:v>
                </c:pt>
                <c:pt idx="7">
                  <c:v>Аист</c:v>
                </c:pt>
                <c:pt idx="8">
                  <c:v>М 40-44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Sheet1!$BA$56:$BR$56</c:f>
            </c:numRef>
          </c:val>
          <c:smooth val="0"/>
          <c:extLst>
            <c:ext xmlns:c16="http://schemas.microsoft.com/office/drawing/2014/chart" uri="{C3380CC4-5D6E-409C-BE32-E72D297353CC}">
              <c16:uniqueId val="{0000002C-3CF4-D848-AC6A-7C8BD40873D8}"/>
            </c:ext>
          </c:extLst>
        </c:ser>
        <c:ser>
          <c:idx val="55"/>
          <c:order val="55"/>
          <c:tx>
            <c:strRef>
              <c:f>Sheet1!$A$57:$I$57</c:f>
              <c:strCache>
                <c:ptCount val="9"/>
                <c:pt idx="0">
                  <c:v>56</c:v>
                </c:pt>
                <c:pt idx="1">
                  <c:v>46</c:v>
                </c:pt>
                <c:pt idx="2">
                  <c:v>Куделко</c:v>
                </c:pt>
                <c:pt idx="3">
                  <c:v>Катерина</c:v>
                </c:pt>
                <c:pt idx="4">
                  <c:v>40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Tristyle</c:v>
                </c:pt>
                <c:pt idx="8">
                  <c:v>Ж 40-44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Sheet1!$BA$57:$BR$57</c:f>
            </c:numRef>
          </c:val>
          <c:smooth val="0"/>
          <c:extLst>
            <c:ext xmlns:c16="http://schemas.microsoft.com/office/drawing/2014/chart" uri="{C3380CC4-5D6E-409C-BE32-E72D297353CC}">
              <c16:uniqueId val="{0000002D-3CF4-D848-AC6A-7C8BD40873D8}"/>
            </c:ext>
          </c:extLst>
        </c:ser>
        <c:ser>
          <c:idx val="56"/>
          <c:order val="56"/>
          <c:tx>
            <c:strRef>
              <c:f>Sheet1!$A$58:$I$58</c:f>
              <c:strCache>
                <c:ptCount val="9"/>
                <c:pt idx="0">
                  <c:v>57</c:v>
                </c:pt>
                <c:pt idx="1">
                  <c:v>5</c:v>
                </c:pt>
                <c:pt idx="2">
                  <c:v>Кучинский</c:v>
                </c:pt>
                <c:pt idx="3">
                  <c:v>Пётр</c:v>
                </c:pt>
                <c:pt idx="4">
                  <c:v>37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Темп (Калуга)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Sheet1!$BA$58:$BR$58</c:f>
            </c:numRef>
          </c:val>
          <c:smooth val="0"/>
          <c:extLst>
            <c:ext xmlns:c16="http://schemas.microsoft.com/office/drawing/2014/chart" uri="{C3380CC4-5D6E-409C-BE32-E72D297353CC}">
              <c16:uniqueId val="{0000002E-3CF4-D848-AC6A-7C8BD40873D8}"/>
            </c:ext>
          </c:extLst>
        </c:ser>
        <c:ser>
          <c:idx val="57"/>
          <c:order val="57"/>
          <c:tx>
            <c:strRef>
              <c:f>Sheet1!$A$59:$I$59</c:f>
              <c:strCache>
                <c:ptCount val="9"/>
                <c:pt idx="0">
                  <c:v>58</c:v>
                </c:pt>
                <c:pt idx="1">
                  <c:v>26</c:v>
                </c:pt>
                <c:pt idx="2">
                  <c:v>Rutsky</c:v>
                </c:pt>
                <c:pt idx="3">
                  <c:v>Nickolas</c:v>
                </c:pt>
                <c:pt idx="4">
                  <c:v>48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 Нет клуба/No club</c:v>
                </c:pt>
                <c:pt idx="8">
                  <c:v>М 45-49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Sheet1!$BA$59:$BR$59</c:f>
            </c:numRef>
          </c:val>
          <c:smooth val="0"/>
          <c:extLst>
            <c:ext xmlns:c16="http://schemas.microsoft.com/office/drawing/2014/chart" uri="{C3380CC4-5D6E-409C-BE32-E72D297353CC}">
              <c16:uniqueId val="{0000002F-3CF4-D848-AC6A-7C8BD40873D8}"/>
            </c:ext>
          </c:extLst>
        </c:ser>
        <c:ser>
          <c:idx val="58"/>
          <c:order val="58"/>
          <c:tx>
            <c:strRef>
              <c:f>Sheet1!$A$60:$I$60</c:f>
              <c:strCache>
                <c:ptCount val="9"/>
                <c:pt idx="0">
                  <c:v>59</c:v>
                </c:pt>
                <c:pt idx="1">
                  <c:v>32</c:v>
                </c:pt>
                <c:pt idx="2">
                  <c:v>Нагорняк</c:v>
                </c:pt>
                <c:pt idx="3">
                  <c:v>Евгений</c:v>
                </c:pt>
                <c:pt idx="4">
                  <c:v>33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 Нет клуба/No club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Sheet1!$BA$60:$BR$60</c:f>
            </c:numRef>
          </c:val>
          <c:smooth val="0"/>
          <c:extLst>
            <c:ext xmlns:c16="http://schemas.microsoft.com/office/drawing/2014/chart" uri="{C3380CC4-5D6E-409C-BE32-E72D297353CC}">
              <c16:uniqueId val="{00000030-3CF4-D848-AC6A-7C8BD40873D8}"/>
            </c:ext>
          </c:extLst>
        </c:ser>
        <c:ser>
          <c:idx val="59"/>
          <c:order val="59"/>
          <c:tx>
            <c:strRef>
              <c:f>Sheet1!$A$61:$I$61</c:f>
              <c:strCache>
                <c:ptCount val="9"/>
                <c:pt idx="0">
                  <c:v>60</c:v>
                </c:pt>
                <c:pt idx="1">
                  <c:v>57</c:v>
                </c:pt>
                <c:pt idx="2">
                  <c:v>Куликов</c:v>
                </c:pt>
                <c:pt idx="3">
                  <c:v>Илья</c:v>
                </c:pt>
                <c:pt idx="4">
                  <c:v>23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Sheet1!$BA$61:$BR$61</c:f>
            </c:numRef>
          </c:val>
          <c:smooth val="0"/>
          <c:extLst>
            <c:ext xmlns:c16="http://schemas.microsoft.com/office/drawing/2014/chart" uri="{C3380CC4-5D6E-409C-BE32-E72D297353CC}">
              <c16:uniqueId val="{00000031-3CF4-D848-AC6A-7C8BD40873D8}"/>
            </c:ext>
          </c:extLst>
        </c:ser>
        <c:ser>
          <c:idx val="60"/>
          <c:order val="60"/>
          <c:tx>
            <c:strRef>
              <c:f>Sheet1!$A$62:$I$62</c:f>
              <c:strCache>
                <c:ptCount val="9"/>
                <c:pt idx="0">
                  <c:v>61</c:v>
                </c:pt>
                <c:pt idx="1">
                  <c:v>37</c:v>
                </c:pt>
                <c:pt idx="2">
                  <c:v>Ажель</c:v>
                </c:pt>
                <c:pt idx="3">
                  <c:v>Дмитрий</c:v>
                </c:pt>
                <c:pt idx="4">
                  <c:v>32</c:v>
                </c:pt>
                <c:pt idx="5">
                  <c:v>Республика Беларусь</c:v>
                </c:pt>
                <c:pt idx="6">
                  <c:v>Брест</c:v>
                </c:pt>
                <c:pt idx="8">
                  <c:v>М 18-34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Sheet1!$BA$62:$BR$62</c:f>
            </c:numRef>
          </c:val>
          <c:smooth val="0"/>
          <c:extLst>
            <c:ext xmlns:c16="http://schemas.microsoft.com/office/drawing/2014/chart" uri="{C3380CC4-5D6E-409C-BE32-E72D297353CC}">
              <c16:uniqueId val="{00000032-3CF4-D848-AC6A-7C8BD40873D8}"/>
            </c:ext>
          </c:extLst>
        </c:ser>
        <c:ser>
          <c:idx val="61"/>
          <c:order val="61"/>
          <c:tx>
            <c:strRef>
              <c:f>Sheet1!$A$63:$I$63</c:f>
              <c:strCache>
                <c:ptCount val="9"/>
                <c:pt idx="0">
                  <c:v>62</c:v>
                </c:pt>
                <c:pt idx="1">
                  <c:v>7</c:v>
                </c:pt>
                <c:pt idx="2">
                  <c:v>Горбунов</c:v>
                </c:pt>
                <c:pt idx="3">
                  <c:v>Дмитрий</c:v>
                </c:pt>
                <c:pt idx="4">
                  <c:v>36</c:v>
                </c:pt>
                <c:pt idx="5">
                  <c:v>Республика Беларусь</c:v>
                </c:pt>
                <c:pt idx="6">
                  <c:v>Лепель</c:v>
                </c:pt>
                <c:pt idx="7">
                  <c:v> Нет клуба/No club</c:v>
                </c:pt>
                <c:pt idx="8">
                  <c:v>М 35-39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Sheet1!$BA$63:$BR$63</c:f>
            </c:numRef>
          </c:val>
          <c:smooth val="0"/>
          <c:extLst>
            <c:ext xmlns:c16="http://schemas.microsoft.com/office/drawing/2014/chart" uri="{C3380CC4-5D6E-409C-BE32-E72D297353CC}">
              <c16:uniqueId val="{00000033-3CF4-D848-AC6A-7C8BD40873D8}"/>
            </c:ext>
          </c:extLst>
        </c:ser>
        <c:ser>
          <c:idx val="62"/>
          <c:order val="62"/>
          <c:tx>
            <c:strRef>
              <c:f>Sheet1!$A$64:$I$64</c:f>
              <c:strCache>
                <c:ptCount val="9"/>
                <c:pt idx="0">
                  <c:v>63</c:v>
                </c:pt>
                <c:pt idx="1">
                  <c:v>41</c:v>
                </c:pt>
                <c:pt idx="2">
                  <c:v>Naidzenkova</c:v>
                </c:pt>
                <c:pt idx="3">
                  <c:v>Sviatlana</c:v>
                </c:pt>
                <c:pt idx="4">
                  <c:v>27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Altius!</c:v>
                </c:pt>
                <c:pt idx="8">
                  <c:v>Ж 18-34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Sheet1!$BA$64:$BR$64</c:f>
              <c:numCache>
                <c:formatCode>[$-F400]h:mm:ss\ AM/PM</c:formatCode>
                <c:ptCount val="18"/>
                <c:pt idx="0">
                  <c:v>0</c:v>
                </c:pt>
                <c:pt idx="1">
                  <c:v>1.8981481481481453E-3</c:v>
                </c:pt>
                <c:pt idx="2">
                  <c:v>2.1296296296296306E-3</c:v>
                </c:pt>
                <c:pt idx="3">
                  <c:v>2.0486111111111122E-3</c:v>
                </c:pt>
                <c:pt idx="4">
                  <c:v>3.7847222222222206E-3</c:v>
                </c:pt>
                <c:pt idx="5">
                  <c:v>5.4050925925925933E-3</c:v>
                </c:pt>
                <c:pt idx="6">
                  <c:v>7.4305555555555583E-3</c:v>
                </c:pt>
                <c:pt idx="7">
                  <c:v>9.1782407407407438E-3</c:v>
                </c:pt>
                <c:pt idx="8">
                  <c:v>1.1226851851851856E-2</c:v>
                </c:pt>
                <c:pt idx="9">
                  <c:v>1.3645833333333329E-2</c:v>
                </c:pt>
                <c:pt idx="10">
                  <c:v>1.5497685185185184E-2</c:v>
                </c:pt>
                <c:pt idx="11">
                  <c:v>1.7766203703703701E-2</c:v>
                </c:pt>
                <c:pt idx="12">
                  <c:v>1.7881944444444443E-2</c:v>
                </c:pt>
                <c:pt idx="13">
                  <c:v>1.9259259259259261E-2</c:v>
                </c:pt>
                <c:pt idx="14">
                  <c:v>2.1979166666666661E-2</c:v>
                </c:pt>
                <c:pt idx="15">
                  <c:v>2.5046296296296289E-2</c:v>
                </c:pt>
                <c:pt idx="16">
                  <c:v>2.8206018518518519E-2</c:v>
                </c:pt>
                <c:pt idx="17">
                  <c:v>3.0081018518518521E-2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3CF4-D848-AC6A-7C8BD40873D8}"/>
            </c:ext>
          </c:extLst>
        </c:ser>
        <c:ser>
          <c:idx val="63"/>
          <c:order val="63"/>
          <c:tx>
            <c:strRef>
              <c:f>Sheet1!$A$65:$I$65</c:f>
              <c:strCache>
                <c:ptCount val="9"/>
                <c:pt idx="0">
                  <c:v>64</c:v>
                </c:pt>
                <c:pt idx="1">
                  <c:v>8</c:v>
                </c:pt>
                <c:pt idx="2">
                  <c:v>Чапский</c:v>
                </c:pt>
                <c:pt idx="3">
                  <c:v>Валдек</c:v>
                </c:pt>
                <c:pt idx="4">
                  <c:v>59</c:v>
                </c:pt>
                <c:pt idx="5">
                  <c:v>Россия</c:v>
                </c:pt>
                <c:pt idx="6">
                  <c:v>Первомайский мкр.</c:v>
                </c:pt>
                <c:pt idx="7">
                  <c:v> Нет клуба/No club</c:v>
                </c:pt>
                <c:pt idx="8">
                  <c:v>М 50+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Sheet1!$BA$65:$BR$65</c:f>
            </c:numRef>
          </c:val>
          <c:smooth val="0"/>
          <c:extLst>
            <c:ext xmlns:c16="http://schemas.microsoft.com/office/drawing/2014/chart" uri="{C3380CC4-5D6E-409C-BE32-E72D297353CC}">
              <c16:uniqueId val="{00000035-3CF4-D848-AC6A-7C8BD40873D8}"/>
            </c:ext>
          </c:extLst>
        </c:ser>
        <c:ser>
          <c:idx val="64"/>
          <c:order val="64"/>
          <c:tx>
            <c:strRef>
              <c:f>Sheet1!$A$66:$I$66</c:f>
              <c:strCache>
                <c:ptCount val="9"/>
                <c:pt idx="0">
                  <c:v>65</c:v>
                </c:pt>
                <c:pt idx="1">
                  <c:v>16</c:v>
                </c:pt>
                <c:pt idx="2">
                  <c:v>Касперович</c:v>
                </c:pt>
                <c:pt idx="3">
                  <c:v>Юлия</c:v>
                </c:pt>
                <c:pt idx="4">
                  <c:v>31</c:v>
                </c:pt>
                <c:pt idx="5">
                  <c:v>Республика Беларусь</c:v>
                </c:pt>
                <c:pt idx="6">
                  <c:v>д. Минск</c:v>
                </c:pt>
                <c:pt idx="7">
                  <c:v> Нет клуба/No club</c:v>
                </c:pt>
                <c:pt idx="8">
                  <c:v>Ж 18-34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Sheet1!$BA$66:$BR$66</c:f>
            </c:numRef>
          </c:val>
          <c:smooth val="0"/>
          <c:extLst>
            <c:ext xmlns:c16="http://schemas.microsoft.com/office/drawing/2014/chart" uri="{C3380CC4-5D6E-409C-BE32-E72D297353CC}">
              <c16:uniqueId val="{00000036-3CF4-D848-AC6A-7C8BD40873D8}"/>
            </c:ext>
          </c:extLst>
        </c:ser>
        <c:ser>
          <c:idx val="65"/>
          <c:order val="65"/>
          <c:tx>
            <c:strRef>
              <c:f>Sheet1!$A$67:$I$67</c:f>
              <c:strCache>
                <c:ptCount val="9"/>
                <c:pt idx="0">
                  <c:v>66</c:v>
                </c:pt>
                <c:pt idx="1">
                  <c:v>36</c:v>
                </c:pt>
                <c:pt idx="2">
                  <c:v>Попова</c:v>
                </c:pt>
                <c:pt idx="3">
                  <c:v>Светлана</c:v>
                </c:pt>
                <c:pt idx="4">
                  <c:v>48</c:v>
                </c:pt>
                <c:pt idx="5">
                  <c:v>Республика Беларусь</c:v>
                </c:pt>
                <c:pt idx="6">
                  <c:v>Минск</c:v>
                </c:pt>
                <c:pt idx="7">
                  <c:v>Tristyle</c:v>
                </c:pt>
                <c:pt idx="8">
                  <c:v>Ж 45-49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Sheet1!$BA$1:$BR$1</c:f>
              <c:strCache>
                <c:ptCount val="18"/>
                <c:pt idx="0">
                  <c:v>Старт </c:v>
                </c:pt>
                <c:pt idx="1">
                  <c:v>Плавание </c:v>
                </c:pt>
                <c:pt idx="2">
                  <c:v>T1 </c:v>
                </c:pt>
                <c:pt idx="3">
                  <c:v>Вело 0.5 км </c:v>
                </c:pt>
                <c:pt idx="4">
                  <c:v>Вело 5.5 км </c:v>
                </c:pt>
                <c:pt idx="5">
                  <c:v>Вело 10.5 км </c:v>
                </c:pt>
                <c:pt idx="6">
                  <c:v>Вело 15.5 км </c:v>
                </c:pt>
                <c:pt idx="7">
                  <c:v>Вело 20.5 км </c:v>
                </c:pt>
                <c:pt idx="8">
                  <c:v>Вело 25.5 км </c:v>
                </c:pt>
                <c:pt idx="9">
                  <c:v>Вело 30.5 км </c:v>
                </c:pt>
                <c:pt idx="10">
                  <c:v>Вело 35.5 км </c:v>
                </c:pt>
                <c:pt idx="11">
                  <c:v>Вело 40.5 км </c:v>
                </c:pt>
                <c:pt idx="12">
                  <c:v>T2 </c:v>
                </c:pt>
                <c:pt idx="13">
                  <c:v>Бег 1.25 км </c:v>
                </c:pt>
                <c:pt idx="14">
                  <c:v>Бег 3.75 км </c:v>
                </c:pt>
                <c:pt idx="15">
                  <c:v>Бег 6.25 км </c:v>
                </c:pt>
                <c:pt idx="16">
                  <c:v>Бег 8.75 км </c:v>
                </c:pt>
                <c:pt idx="17">
                  <c:v>Финиш </c:v>
                </c:pt>
              </c:strCache>
            </c:strRef>
          </c:cat>
          <c:val>
            <c:numRef>
              <c:f>Sheet1!$BA$67:$BR$67</c:f>
            </c:numRef>
          </c:val>
          <c:smooth val="0"/>
          <c:extLst>
            <c:ext xmlns:c16="http://schemas.microsoft.com/office/drawing/2014/chart" uri="{C3380CC4-5D6E-409C-BE32-E72D297353CC}">
              <c16:uniqueId val="{00000037-3CF4-D848-AC6A-7C8BD408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15136"/>
        <c:axId val="469916864"/>
      </c:lineChart>
      <c:catAx>
        <c:axId val="46991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469916864"/>
        <c:crosses val="autoZero"/>
        <c:auto val="1"/>
        <c:lblAlgn val="ctr"/>
        <c:lblOffset val="100"/>
        <c:noMultiLvlLbl val="0"/>
      </c:catAx>
      <c:valAx>
        <c:axId val="4699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4699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9871009351822E-2"/>
          <c:y val="6.5509687011666901E-2"/>
          <c:w val="0.22201870364398582"/>
          <c:h val="0.2165858744327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69</xdr:row>
      <xdr:rowOff>127000</xdr:rowOff>
    </xdr:from>
    <xdr:to>
      <xdr:col>23</xdr:col>
      <xdr:colOff>0</xdr:colOff>
      <xdr:row>119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DBDC4F-114C-9A8E-17F2-F74A53014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C6F5F-7AD9-BB46-A7D5-6A39C1DB6521}" name="Table1" displayName="Table1" ref="A1:BR68" totalsRowCount="1" headerRowDxfId="77" headerRowBorderDxfId="76" tableBorderDxfId="75">
  <autoFilter ref="A1:BR67" xr:uid="{18DC6F5F-7AD9-BB46-A7D5-6A39C1DB6521}">
    <filterColumn colId="7">
      <filters>
        <filter val="Altius!"/>
      </filters>
    </filterColumn>
  </autoFilter>
  <tableColumns count="70">
    <tableColumn id="1" xr3:uid="{DACB692F-3251-F340-87DB-DB37D106E127}" name="Место" totalsRowLabel="Total"/>
    <tableColumn id="2" xr3:uid="{004BC455-CA98-B548-B60E-46445D389B3A}" name="Номер"/>
    <tableColumn id="3" xr3:uid="{0BFE9446-59AB-D847-896E-AD83C31F2FDD}" name="Фамилия"/>
    <tableColumn id="4" xr3:uid="{85AAC671-09FB-7441-A0C9-A246F3F066EE}" name="Имя"/>
    <tableColumn id="5" xr3:uid="{8B38B39F-0064-9945-AB62-CD656A8A441B}" name="Возраст"/>
    <tableColumn id="6" xr3:uid="{507897BD-1EB8-8E4E-9B2C-DBD9432822A0}" name="Страна"/>
    <tableColumn id="7" xr3:uid="{8598491C-E823-6742-9DAC-E51B48BA0ED1}" name="Город"/>
    <tableColumn id="8" xr3:uid="{3EDE01F6-BD9B-9648-A330-8E10255FCA40}" name="Клуб"/>
    <tableColumn id="9" xr3:uid="{442D8EBB-CA83-8E46-AB97-AB495D174262}" name="Категория"/>
    <tableColumn id="10" xr3:uid="{4426247B-E6B0-4745-B0CE-0C8F17D71104}" name="Место в категории"/>
    <tableColumn id="11" xr3:uid="{7633CB18-597F-6849-8E0E-93FF52CEE89C}" name="Место М/Ж"/>
    <tableColumn id="13" xr3:uid="{228EF45B-BAF0-1A4A-870A-118B8D9A92D5}" name="Плавание_" dataDxfId="74"/>
    <tableColumn id="14" xr3:uid="{2B016181-B313-DF43-B74D-20C1D579C2EE}" name="1,5 км" dataDxfId="73"/>
    <tableColumn id="15" xr3:uid="{04255A43-AE63-B945-A14C-326DC6A0E42C}" name="T1_" dataDxfId="72"/>
    <tableColumn id="16" xr3:uid="{10EF8B02-53B1-214D-AB25-9AE53D5927C5}" name="Велогонка" dataDxfId="71"/>
    <tableColumn id="17" xr3:uid="{4BCD6D2B-5537-2D42-8E11-CF176C17F694}" name="Старт велогонки"/>
    <tableColumn id="18" xr3:uid="{C2535870-0B2C-2F49-B7DB-2893CF956ABA}" name="0, 5 км_" dataDxfId="70"/>
    <tableColumn id="19" xr3:uid="{D50C9454-D7AE-4140-BB04-48C16AAAFF0E}" name="5,5 км_" dataDxfId="69"/>
    <tableColumn id="20" xr3:uid="{F953B4DC-57FA-6944-9C2E-74A2A052ECFD}" name="10,5 км_" dataDxfId="68"/>
    <tableColumn id="21" xr3:uid="{EAAFA046-6D2F-FC46-8DC7-88DEDDCDF7EC}" name="15,5 км_" dataDxfId="67"/>
    <tableColumn id="22" xr3:uid="{78ABB29D-20A2-F14C-AE20-5D459139B7F4}" name="20,5 км_" dataDxfId="66"/>
    <tableColumn id="23" xr3:uid="{2428814D-0134-D849-9B23-56FCDA3522A4}" name="25,5 км_" dataDxfId="65"/>
    <tableColumn id="24" xr3:uid="{678C1CA5-0F5F-AB4F-A1B4-3BE92F5F8799}" name="30,5 км_" dataDxfId="64"/>
    <tableColumn id="25" xr3:uid="{966B8C27-933F-2341-A16F-4386BDACC4E1}" name="35,5 км_" dataDxfId="63"/>
    <tableColumn id="26" xr3:uid="{84DF14CD-2B7A-274C-A092-4FA628E31AE1}" name="40 км_" dataDxfId="62"/>
    <tableColumn id="27" xr3:uid="{2596B20A-2ED4-6143-A0DE-E5EB50C85253}" name="T2_" dataDxfId="61"/>
    <tableColumn id="28" xr3:uid="{C18275E8-5FA5-FF44-8F3E-0B368298D840}" name="Бег" dataDxfId="60"/>
    <tableColumn id="29" xr3:uid="{7CD4608B-AEAF-5749-B25C-54D716C4422B}" name="Старт бега"/>
    <tableColumn id="30" xr3:uid="{6D42F81D-665B-6A45-ADF9-18A258473A47}" name="1,25 км_" dataDxfId="59"/>
    <tableColumn id="31" xr3:uid="{028BC94C-4A55-0848-925B-63F6AB14AC0C}" name="3,75 км_" dataDxfId="58"/>
    <tableColumn id="32" xr3:uid="{309F0FDE-5E49-CD46-904E-AD15B7FC2029}" name="6,25 км_" dataDxfId="57"/>
    <tableColumn id="33" xr3:uid="{30554F1A-B44A-6543-9A53-3C7D68F2A742}" name="8,75 км_" dataDxfId="56"/>
    <tableColumn id="34" xr3:uid="{62B45AB7-8368-A64E-B7D4-CFD856E2A26F}" name="Финиш_" dataDxfId="55"/>
    <tableColumn id="35" xr3:uid="{8B9B0D9C-E2C8-7247-A7D9-5235C9902981}" name="Результат" totalsRowFunction="count" dataDxfId="54"/>
    <tableColumn id="36" xr3:uid="{18DF80B3-A8A7-5D44-A5BC-929E61EF37AD}" name="Старт" totalsRowFunction="min" dataDxfId="53" totalsRowDxfId="52"/>
    <tableColumn id="37" xr3:uid="{93F1190F-0D2B-3E4F-B436-9A5AC87FB29F}" name="Плавание" totalsRowFunction="min" dataDxfId="51" totalsRowDxfId="50">
      <calculatedColumnFormula>Table1[[#This Row],[Плавание_]]</calculatedColumnFormula>
    </tableColumn>
    <tableColumn id="38" xr3:uid="{74482898-3A09-634D-82D9-F09EDBABFC02}" name="T1" totalsRowFunction="min" dataDxfId="49" totalsRowDxfId="48">
      <calculatedColumnFormula>Table1[[#This Row],[T1_]]</calculatedColumnFormula>
    </tableColumn>
    <tableColumn id="39" xr3:uid="{2E2EB86F-2EA5-CA45-88DC-7D1835AFC0DC}" name="Вело 0.5 км" totalsRowFunction="min" dataDxfId="47" totalsRowDxfId="46">
      <calculatedColumnFormula>SUM(Table1[[#This Row],[T1]],Table1[[#This Row],[0, 5 км_]])</calculatedColumnFormula>
    </tableColumn>
    <tableColumn id="40" xr3:uid="{752F5A83-D339-B849-BD1C-01D74FBE0372}" name="Вело 5.5 км" totalsRowFunction="min" dataDxfId="45" totalsRowDxfId="44">
      <calculatedColumnFormula>SUM(Table1[[#This Row],[T1]],Table1[[#This Row],[5,5 км_]])</calculatedColumnFormula>
    </tableColumn>
    <tableColumn id="41" xr3:uid="{DD810C2C-CF34-8F47-B6DE-3ACBEA8085C5}" name="Вело 10.5 км" totalsRowFunction="min" dataDxfId="43" totalsRowDxfId="42">
      <calculatedColumnFormula>SUM(Table1[[#This Row],[T1]],Table1[[#This Row],[10,5 км_]])</calculatedColumnFormula>
    </tableColumn>
    <tableColumn id="42" xr3:uid="{8A3E67E2-7B87-F742-8649-9EEC8EBDA09C}" name="Вело 15.5 км" totalsRowFunction="min" dataDxfId="41" totalsRowDxfId="40">
      <calculatedColumnFormula>SUM(Table1[[#This Row],[T1]],Table1[[#This Row],[15,5 км_]])</calculatedColumnFormula>
    </tableColumn>
    <tableColumn id="43" xr3:uid="{C9654CF1-E5DE-C044-A336-9F58D87B14B8}" name="Вело 20.5 км" totalsRowFunction="min" dataDxfId="39" totalsRowDxfId="38">
      <calculatedColumnFormula>SUM(Table1[[#This Row],[T1]],Table1[[#This Row],[20,5 км_]])</calculatedColumnFormula>
    </tableColumn>
    <tableColumn id="44" xr3:uid="{03927069-E8AE-E748-8DB9-204CFBCFFA78}" name="Вело 25.5 км" totalsRowFunction="min" dataDxfId="37" totalsRowDxfId="36">
      <calculatedColumnFormula>SUM(Table1[[#This Row],[T1]],Table1[[#This Row],[25,5 км_]])</calculatedColumnFormula>
    </tableColumn>
    <tableColumn id="45" xr3:uid="{C0CC946D-F97D-7645-B3DD-8DD14C1F37DB}" name="Вело 30.5 км" totalsRowFunction="min" dataDxfId="35" totalsRowDxfId="34">
      <calculatedColumnFormula>SUM(Table1[[#This Row],[T1]],Table1[[#This Row],[30,5 км_]])</calculatedColumnFormula>
    </tableColumn>
    <tableColumn id="46" xr3:uid="{EE52AFE0-4834-B54A-9989-35EB4BB8357A}" name="Вело 35.5 км" totalsRowFunction="min" dataDxfId="33" totalsRowDxfId="32">
      <calculatedColumnFormula>SUM(Table1[[#This Row],[T1]],Table1[[#This Row],[35,5 км_]])</calculatedColumnFormula>
    </tableColumn>
    <tableColumn id="47" xr3:uid="{4803BE9E-F7AB-3D46-986A-6F438B6E007C}" name="Вело 40.5 км" totalsRowFunction="min" dataDxfId="31" totalsRowDxfId="30">
      <calculatedColumnFormula>SUM(Table1[[#This Row],[T1]],Table1[[#This Row],[40 км_]])</calculatedColumnFormula>
    </tableColumn>
    <tableColumn id="48" xr3:uid="{95BB5017-5927-2844-9796-910BEDA39479}" name="T2" totalsRowFunction="min" dataDxfId="29" totalsRowDxfId="28">
      <calculatedColumnFormula>Table1[[#This Row],[T2_]]</calculatedColumnFormula>
    </tableColumn>
    <tableColumn id="49" xr3:uid="{89C75B6C-4ADB-9B43-A974-E05CA6D6AC95}" name="Бег 1.25 км" totalsRowFunction="min" dataDxfId="27" totalsRowDxfId="26">
      <calculatedColumnFormula>SUM(Table1[[#This Row],[T2]],Table1[[#This Row],[1,25 км_]])</calculatedColumnFormula>
    </tableColumn>
    <tableColumn id="50" xr3:uid="{81D01E29-4607-904D-AFB7-B9D2654A1F30}" name="Бег 3.75 км" totalsRowFunction="min" dataDxfId="25" totalsRowDxfId="24">
      <calculatedColumnFormula>SUM(Table1[[#This Row],[T2]],Table1[[#This Row],[3,75 км_]])</calculatedColumnFormula>
    </tableColumn>
    <tableColumn id="51" xr3:uid="{4223ACBE-CE04-A14F-A0A6-5D5FB03BEBC5}" name="Бег 6.25 км" totalsRowFunction="min" dataDxfId="23" totalsRowDxfId="22">
      <calculatedColumnFormula>SUM(Table1[[#This Row],[T2]],Table1[[#This Row],[6,25 км_]])</calculatedColumnFormula>
    </tableColumn>
    <tableColumn id="52" xr3:uid="{EEBB2CE7-084C-944B-A6F1-BEDB1AB6CC1E}" name="Бег 8.75 км" totalsRowFunction="min" dataDxfId="21" totalsRowDxfId="20">
      <calculatedColumnFormula>SUM(Table1[[#This Row],[T2]],Table1[[#This Row],[8,75 км_]])</calculatedColumnFormula>
    </tableColumn>
    <tableColumn id="53" xr3:uid="{E1088312-01E0-494D-A392-D799A563629F}" name="Финиш" totalsRowFunction="min" dataDxfId="19" totalsRowDxfId="18">
      <calculatedColumnFormula>SUM(Table1[[#This Row],[T2]],Table1[[#This Row],[Финиш_]])</calculatedColumnFormula>
    </tableColumn>
    <tableColumn id="54" xr3:uid="{CA00206F-8398-FC4E-9680-EA89EAF22682}" name="Старт " dataDxfId="17">
      <calculatedColumnFormula>Table1[[#This Row],[Старт]]-Table1[[#Totals],[Старт]]</calculatedColumnFormula>
    </tableColumn>
    <tableColumn id="55" xr3:uid="{ED695EF9-A810-284D-95A6-972CC5EBD737}" name="Плавание " dataDxfId="16">
      <calculatedColumnFormula>Table1[[#This Row],[Плавание]]-Table1[[#Totals],[Плавание]]</calculatedColumnFormula>
    </tableColumn>
    <tableColumn id="56" xr3:uid="{EB8CA602-E842-BD44-8382-23378247F1F2}" name="T1 " dataDxfId="15"/>
    <tableColumn id="57" xr3:uid="{5D710D1D-1FD1-C540-9AF6-9BF1207CBE5A}" name="Вело 0.5 км " dataDxfId="14"/>
    <tableColumn id="58" xr3:uid="{C18A3B5D-0B5A-F64E-8C70-F1FAEB66A58A}" name="Вело 5.5 км " dataDxfId="13"/>
    <tableColumn id="59" xr3:uid="{835B523B-09A1-9546-9FB6-C208FAA89FA4}" name="Вело 10.5 км " dataDxfId="12"/>
    <tableColumn id="60" xr3:uid="{3A591157-5755-6342-A3A8-DC1CF4EDA1C0}" name="Вело 15.5 км " dataDxfId="11"/>
    <tableColumn id="61" xr3:uid="{C8B19F42-9FE4-9741-AD43-29FB2882BE4F}" name="Вело 20.5 км " dataDxfId="10"/>
    <tableColumn id="64" xr3:uid="{755FE63A-CB8B-FF41-8279-3CF1B96A3BC2}" name="Вело 25.5 км " dataDxfId="9"/>
    <tableColumn id="65" xr3:uid="{0CF51132-72C8-3D48-97BC-3330F033FA5C}" name="Вело 30.5 км " dataDxfId="8"/>
    <tableColumn id="66" xr3:uid="{43CDB6EC-54C2-824F-97C3-7AB8C309E37C}" name="Вело 35.5 км " dataDxfId="7"/>
    <tableColumn id="67" xr3:uid="{1AD11022-CE3D-664B-95B0-0B3B124D0DC3}" name="Вело 40.5 км " dataDxfId="6"/>
    <tableColumn id="68" xr3:uid="{54B4F856-B78F-C44B-975F-0D279F3F9ED5}" name="T2 " dataDxfId="5"/>
    <tableColumn id="69" xr3:uid="{8CAFA6C6-DD52-ED4B-A73E-91DB35A58746}" name="Бег 1.25 км " dataDxfId="4"/>
    <tableColumn id="71" xr3:uid="{42384DE1-D669-A642-B0DA-8CB3D53CF314}" name="Бег 3.75 км " dataDxfId="3"/>
    <tableColumn id="72" xr3:uid="{4D2A7EB7-4FCC-3F4E-9B1E-C217F9049785}" name="Бег 6.25 км " dataDxfId="2"/>
    <tableColumn id="73" xr3:uid="{442442D8-0B8A-1841-A597-39BC144DBF65}" name="Бег 8.75 км " dataDxfId="1"/>
    <tableColumn id="74" xr3:uid="{1A341537-75D6-324D-AB06-28215449997D}" name="Финиш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095E-9AB7-9E41-BEBE-CFE36CCFE6B3}">
  <dimension ref="A1:BR68"/>
  <sheetViews>
    <sheetView tabSelected="1" workbookViewId="0">
      <selection activeCell="A2" sqref="A2"/>
    </sheetView>
  </sheetViews>
  <sheetFormatPr baseColWidth="10" defaultRowHeight="16" x14ac:dyDescent="0.2"/>
  <cols>
    <col min="1" max="1" width="9.6640625" customWidth="1"/>
    <col min="2" max="2" width="9.5" customWidth="1"/>
    <col min="3" max="3" width="12.5" bestFit="1" customWidth="1"/>
    <col min="4" max="4" width="10.33203125" bestFit="1" customWidth="1"/>
    <col min="5" max="5" width="9.6640625" customWidth="1"/>
    <col min="6" max="6" width="19.5" bestFit="1" customWidth="1"/>
    <col min="7" max="7" width="18.33203125" bestFit="1" customWidth="1"/>
    <col min="8" max="8" width="17.1640625" bestFit="1" customWidth="1"/>
    <col min="9" max="9" width="11.5" customWidth="1"/>
    <col min="10" max="10" width="18.1640625" customWidth="1"/>
    <col min="11" max="11" width="13" customWidth="1"/>
    <col min="12" max="12" width="11.1640625" style="4" customWidth="1"/>
    <col min="13" max="13" width="8.5" customWidth="1"/>
    <col min="14" max="14" width="8.1640625" style="4" bestFit="1" customWidth="1"/>
    <col min="15" max="15" width="11.83203125" customWidth="1"/>
    <col min="16" max="16" width="16.33203125" customWidth="1"/>
    <col min="17" max="17" width="8.83203125" style="4" customWidth="1"/>
    <col min="18" max="18" width="8.5" style="4" customWidth="1"/>
    <col min="19" max="24" width="9.5" style="4" customWidth="1"/>
    <col min="25" max="26" width="8.1640625" style="4" bestFit="1" customWidth="1"/>
    <col min="27" max="27" width="8.1640625" bestFit="1" customWidth="1"/>
    <col min="28" max="28" width="11.5" customWidth="1"/>
    <col min="29" max="32" width="9.5" style="4" customWidth="1"/>
    <col min="33" max="33" width="9.1640625" style="4" customWidth="1"/>
    <col min="34" max="34" width="11.1640625" style="4" customWidth="1"/>
  </cols>
  <sheetData>
    <row r="1" spans="1:70" ht="17" thickBot="1" x14ac:dyDescent="0.25">
      <c r="A1" s="2" t="s">
        <v>148</v>
      </c>
      <c r="B1" s="2" t="s">
        <v>149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157</v>
      </c>
      <c r="K1" s="2" t="s">
        <v>158</v>
      </c>
      <c r="L1" s="3" t="s">
        <v>171</v>
      </c>
      <c r="M1" s="2" t="s">
        <v>161</v>
      </c>
      <c r="N1" s="3" t="s">
        <v>172</v>
      </c>
      <c r="O1" s="2" t="s">
        <v>163</v>
      </c>
      <c r="P1" s="2" t="s">
        <v>164</v>
      </c>
      <c r="Q1" s="3" t="s">
        <v>173</v>
      </c>
      <c r="R1" s="3" t="s">
        <v>174</v>
      </c>
      <c r="S1" s="3" t="s">
        <v>175</v>
      </c>
      <c r="T1" s="3" t="s">
        <v>176</v>
      </c>
      <c r="U1" s="3" t="s">
        <v>177</v>
      </c>
      <c r="V1" s="3" t="s">
        <v>178</v>
      </c>
      <c r="W1" s="3" t="s">
        <v>179</v>
      </c>
      <c r="X1" s="3" t="s">
        <v>180</v>
      </c>
      <c r="Y1" s="3" t="s">
        <v>181</v>
      </c>
      <c r="Z1" s="3" t="s">
        <v>182</v>
      </c>
      <c r="AA1" s="2" t="s">
        <v>166</v>
      </c>
      <c r="AB1" s="2" t="s">
        <v>167</v>
      </c>
      <c r="AC1" s="3" t="s">
        <v>183</v>
      </c>
      <c r="AD1" s="3" t="s">
        <v>184</v>
      </c>
      <c r="AE1" s="3" t="s">
        <v>185</v>
      </c>
      <c r="AF1" s="3" t="s">
        <v>186</v>
      </c>
      <c r="AG1" s="3" t="s">
        <v>187</v>
      </c>
      <c r="AH1" s="3" t="s">
        <v>169</v>
      </c>
      <c r="AI1" s="3" t="s">
        <v>159</v>
      </c>
      <c r="AJ1" s="2" t="s">
        <v>160</v>
      </c>
      <c r="AK1" s="2" t="s">
        <v>162</v>
      </c>
      <c r="AL1" s="2" t="s">
        <v>188</v>
      </c>
      <c r="AM1" s="2" t="s">
        <v>189</v>
      </c>
      <c r="AN1" s="2" t="s">
        <v>190</v>
      </c>
      <c r="AO1" s="2" t="s">
        <v>191</v>
      </c>
      <c r="AP1" s="2" t="s">
        <v>192</v>
      </c>
      <c r="AQ1" s="2" t="s">
        <v>193</v>
      </c>
      <c r="AR1" s="2" t="s">
        <v>194</v>
      </c>
      <c r="AS1" s="2" t="s">
        <v>195</v>
      </c>
      <c r="AT1" s="2" t="s">
        <v>196</v>
      </c>
      <c r="AU1" s="2" t="s">
        <v>165</v>
      </c>
      <c r="AV1" s="2" t="s">
        <v>197</v>
      </c>
      <c r="AW1" s="2" t="s">
        <v>198</v>
      </c>
      <c r="AX1" s="2" t="s">
        <v>199</v>
      </c>
      <c r="AY1" s="2" t="s">
        <v>200</v>
      </c>
      <c r="AZ1" s="2" t="s">
        <v>168</v>
      </c>
      <c r="BA1" s="3" t="s">
        <v>218</v>
      </c>
      <c r="BB1" s="2" t="s">
        <v>201</v>
      </c>
      <c r="BC1" s="2" t="s">
        <v>202</v>
      </c>
      <c r="BD1" s="2" t="s">
        <v>203</v>
      </c>
      <c r="BE1" s="2" t="s">
        <v>204</v>
      </c>
      <c r="BF1" s="2" t="s">
        <v>205</v>
      </c>
      <c r="BG1" s="2" t="s">
        <v>206</v>
      </c>
      <c r="BH1" s="2" t="s">
        <v>207</v>
      </c>
      <c r="BI1" s="2" t="s">
        <v>208</v>
      </c>
      <c r="BJ1" s="2" t="s">
        <v>209</v>
      </c>
      <c r="BK1" s="2" t="s">
        <v>210</v>
      </c>
      <c r="BL1" s="2" t="s">
        <v>211</v>
      </c>
      <c r="BM1" s="2" t="s">
        <v>212</v>
      </c>
      <c r="BN1" s="2" t="s">
        <v>213</v>
      </c>
      <c r="BO1" s="2" t="s">
        <v>214</v>
      </c>
      <c r="BP1" s="2" t="s">
        <v>215</v>
      </c>
      <c r="BQ1" s="2" t="s">
        <v>216</v>
      </c>
      <c r="BR1" s="2" t="s">
        <v>217</v>
      </c>
    </row>
    <row r="2" spans="1:70" hidden="1" x14ac:dyDescent="0.2">
      <c r="A2">
        <v>1</v>
      </c>
      <c r="B2">
        <v>42</v>
      </c>
      <c r="C2" t="s">
        <v>0</v>
      </c>
      <c r="D2" t="s">
        <v>1</v>
      </c>
      <c r="E2">
        <v>39</v>
      </c>
      <c r="F2" t="s">
        <v>2</v>
      </c>
      <c r="G2" t="s">
        <v>3</v>
      </c>
      <c r="H2" t="s">
        <v>4</v>
      </c>
      <c r="I2" t="s">
        <v>5</v>
      </c>
      <c r="K2">
        <v>1</v>
      </c>
      <c r="L2" s="4">
        <v>1.4872685185185185E-2</v>
      </c>
      <c r="M2" s="1">
        <v>1.4872685185185185E-2</v>
      </c>
      <c r="N2" s="4">
        <v>1.5439814814814816E-2</v>
      </c>
      <c r="O2" s="1">
        <v>5.4039351851851852E-2</v>
      </c>
      <c r="Q2" s="4">
        <v>7.291666666666667E-4</v>
      </c>
      <c r="R2" s="4">
        <v>5.6712962962962958E-3</v>
      </c>
      <c r="S2" s="4">
        <v>1.0405092592592593E-2</v>
      </c>
      <c r="T2" s="4">
        <v>1.5127314814814816E-2</v>
      </c>
      <c r="U2" s="4">
        <v>1.9814814814814816E-2</v>
      </c>
      <c r="V2" s="4">
        <v>2.4537037037037038E-2</v>
      </c>
      <c r="W2" s="4">
        <v>2.9178240740740741E-2</v>
      </c>
      <c r="X2" s="4">
        <v>3.3888888888888885E-2</v>
      </c>
      <c r="Y2" s="4">
        <v>3.8599537037037036E-2</v>
      </c>
      <c r="Z2" s="4">
        <v>5.4594907407407411E-2</v>
      </c>
      <c r="AA2" s="1">
        <v>8.0231481481481473E-2</v>
      </c>
      <c r="AC2" s="4">
        <v>3.3680555555555551E-3</v>
      </c>
      <c r="AD2" s="4">
        <v>9.6759259259259264E-3</v>
      </c>
      <c r="AE2" s="4">
        <v>1.6030092592592592E-2</v>
      </c>
      <c r="AF2" s="4">
        <v>2.2395833333333334E-2</v>
      </c>
      <c r="AG2" s="4">
        <v>2.5636574074074072E-2</v>
      </c>
      <c r="AH2" s="4">
        <v>8.0231481481481473E-2</v>
      </c>
      <c r="AI2" s="4">
        <v>0</v>
      </c>
      <c r="AJ2" s="4">
        <f>Table1[[#This Row],[Плавание_]]</f>
        <v>1.4872685185185185E-2</v>
      </c>
      <c r="AK2" s="4">
        <f>Table1[[#This Row],[T1_]]</f>
        <v>1.5439814814814816E-2</v>
      </c>
      <c r="AL2" s="4">
        <f>SUM(Table1[[#This Row],[T1]],Table1[[#This Row],[0, 5 км_]])</f>
        <v>1.6168981481481482E-2</v>
      </c>
      <c r="AM2" s="4">
        <f>SUM(Table1[[#This Row],[T1]],Table1[[#This Row],[5,5 км_]])</f>
        <v>2.1111111111111112E-2</v>
      </c>
      <c r="AN2" s="4">
        <f>SUM(Table1[[#This Row],[T1]],Table1[[#This Row],[10,5 км_]])</f>
        <v>2.5844907407407407E-2</v>
      </c>
      <c r="AO2" s="4">
        <f>SUM(Table1[[#This Row],[T1]],Table1[[#This Row],[15,5 км_]])</f>
        <v>3.0567129629629632E-2</v>
      </c>
      <c r="AP2" s="4">
        <f>SUM(Table1[[#This Row],[T1]],Table1[[#This Row],[20,5 км_]])</f>
        <v>3.5254629629629636E-2</v>
      </c>
      <c r="AQ2" s="4">
        <f>SUM(Table1[[#This Row],[T1]],Table1[[#This Row],[25,5 км_]])</f>
        <v>3.9976851851851854E-2</v>
      </c>
      <c r="AR2" s="4">
        <f>SUM(Table1[[#This Row],[T1]],Table1[[#This Row],[30,5 км_]])</f>
        <v>4.4618055555555557E-2</v>
      </c>
      <c r="AS2" s="4">
        <f>SUM(Table1[[#This Row],[T1]],Table1[[#This Row],[35,5 км_]])</f>
        <v>4.9328703703703701E-2</v>
      </c>
      <c r="AT2" s="4">
        <f>SUM(Table1[[#This Row],[T1]],Table1[[#This Row],[40 км_]])</f>
        <v>5.4039351851851852E-2</v>
      </c>
      <c r="AU2" s="4">
        <f>Table1[[#This Row],[T2_]]</f>
        <v>5.4594907407407411E-2</v>
      </c>
      <c r="AV2" s="4">
        <f>SUM(Table1[[#This Row],[T2]],Table1[[#This Row],[1,25 км_]])</f>
        <v>5.7962962962962966E-2</v>
      </c>
      <c r="AW2" s="4">
        <f>SUM(Table1[[#This Row],[T2]],Table1[[#This Row],[3,75 км_]])</f>
        <v>6.4270833333333333E-2</v>
      </c>
      <c r="AX2" s="4">
        <f>SUM(Table1[[#This Row],[T2]],Table1[[#This Row],[6,25 км_]])</f>
        <v>7.0625000000000007E-2</v>
      </c>
      <c r="AY2" s="4">
        <f>SUM(Table1[[#This Row],[T2]],Table1[[#This Row],[8,75 км_]])</f>
        <v>7.6990740740740748E-2</v>
      </c>
      <c r="AZ2" s="4">
        <f>SUM(Table1[[#This Row],[T2]],Table1[[#This Row],[Финиш_]])</f>
        <v>8.0231481481481487E-2</v>
      </c>
      <c r="BA2" s="4">
        <f>Table1[[#This Row],[Старт]]-Table1[[#Totals],[Старт]]</f>
        <v>0</v>
      </c>
      <c r="BB2" s="4">
        <f>Table1[[#This Row],[Плавание]]-Table1[[#Totals],[Плавание]]</f>
        <v>-2.1643518518518531E-3</v>
      </c>
      <c r="BC2" s="4">
        <f>Table1[[#This Row],[T1]]-Table1[[#Totals],[T1]]</f>
        <v>-2.361111111111109E-3</v>
      </c>
      <c r="BD2" s="4">
        <f>Table1[[#This Row],[Вело 0.5 км]]-Table1[[#Totals],[Вело 0.5 км]]</f>
        <v>-2.3379629629629618E-3</v>
      </c>
      <c r="BE2" s="4">
        <f>Table1[[#This Row],[Вело 5.5 км]]-Table1[[#Totals],[Вело 5.5 км]]</f>
        <v>-2.0833333333333329E-3</v>
      </c>
      <c r="BF2" s="4">
        <f>Table1[[#This Row],[Вело 10.5 км]]-Table1[[#Totals],[Вело 10.5 км]]</f>
        <v>-2.10648148148148E-3</v>
      </c>
      <c r="BG2" s="4">
        <f>Table1[[#This Row],[Вело 15.5 км]]-Table1[[#Totals],[Вело 15.5 км]]</f>
        <v>-2.0486111111111052E-3</v>
      </c>
      <c r="BH2" s="4">
        <f>Table1[[#This Row],[Вело 20.5 км]]-Table1[[#Totals],[Вело 20.5 км]]</f>
        <v>-2.1064814814814731E-3</v>
      </c>
      <c r="BI2" s="4">
        <f>Table1[[#This Row],[Вело 25.5 км]]-Table1[[#Totals],[Вело 25.5 км]]</f>
        <v>-1.9907407407407374E-3</v>
      </c>
      <c r="BJ2" s="4">
        <f>Table1[[#This Row],[Вело 30.5 км]]-Table1[[#Totals],[Вело 30.5 км]]</f>
        <v>-1.8865740740740752E-3</v>
      </c>
      <c r="BK2" s="4">
        <f>Table1[[#This Row],[Вело 35.5 км]]-Table1[[#Totals],[Вело 35.5 км]]</f>
        <v>-1.8171296296296338E-3</v>
      </c>
      <c r="BL2" s="4">
        <f>Table1[[#This Row],[Вело 40.5 км]]-Table1[[#Totals],[Вело 40.5 км]]</f>
        <v>-1.7476851851851855E-3</v>
      </c>
      <c r="BM2" s="4">
        <f>Table1[[#This Row],[T2]]-Table1[[#Totals],[T2]]</f>
        <v>-1.65509259259259E-3</v>
      </c>
      <c r="BN2" s="4">
        <f>Table1[[#This Row],[Бег 1.25 км]]-Table1[[#Totals],[Бег 1.25 км]]</f>
        <v>-2.1527777777777743E-3</v>
      </c>
      <c r="BO2" s="4">
        <f>Table1[[#This Row],[Бег 3.75 км]]-Table1[[#Totals],[Бег 3.75 км]]</f>
        <v>-3.1828703703703776E-3</v>
      </c>
      <c r="BP2" s="4">
        <f>Table1[[#This Row],[Бег 6.25 км]]-Table1[[#Totals],[Бег 6.25 км]]</f>
        <v>-4.1666666666666657E-3</v>
      </c>
      <c r="BQ2" s="4">
        <f>Table1[[#This Row],[Бег 8.75 км]]-Table1[[#Totals],[Бег 8.75 км]]</f>
        <v>-5.254629629629623E-3</v>
      </c>
      <c r="BR2" s="4">
        <f>Table1[[#This Row],[Финиш]]-Table1[[#Totals],[Финиш]]</f>
        <v>-5.5787037037036968E-3</v>
      </c>
    </row>
    <row r="3" spans="1:70" hidden="1" x14ac:dyDescent="0.2">
      <c r="A3">
        <v>2</v>
      </c>
      <c r="B3">
        <v>64</v>
      </c>
      <c r="C3" t="s">
        <v>6</v>
      </c>
      <c r="D3" t="s">
        <v>7</v>
      </c>
      <c r="E3">
        <v>42</v>
      </c>
      <c r="F3" t="s">
        <v>2</v>
      </c>
      <c r="G3" t="s">
        <v>3</v>
      </c>
      <c r="H3" t="s">
        <v>8</v>
      </c>
      <c r="I3" t="s">
        <v>9</v>
      </c>
      <c r="K3">
        <v>2</v>
      </c>
      <c r="L3" s="4">
        <v>1.5879629629629629E-2</v>
      </c>
      <c r="M3" s="1">
        <v>1.5879629629629629E-2</v>
      </c>
      <c r="N3" s="4">
        <v>1.6643518518518519E-2</v>
      </c>
      <c r="O3" s="1">
        <v>5.4884259259259265E-2</v>
      </c>
      <c r="Q3" s="4">
        <v>4.8611111111111104E-4</v>
      </c>
      <c r="R3" s="4">
        <v>5.162037037037037E-3</v>
      </c>
      <c r="S3" s="4">
        <v>9.9074074074074082E-3</v>
      </c>
      <c r="T3" s="4">
        <v>1.4652777777777778E-2</v>
      </c>
      <c r="U3" s="4">
        <v>1.9398148148148147E-2</v>
      </c>
      <c r="V3" s="4">
        <v>2.4120370370370372E-2</v>
      </c>
      <c r="W3" s="4">
        <v>2.8738425925925928E-2</v>
      </c>
      <c r="X3" s="4">
        <v>3.3506944444444443E-2</v>
      </c>
      <c r="Y3" s="4">
        <v>3.8240740740740742E-2</v>
      </c>
      <c r="Z3" s="4">
        <v>5.5243055555555559E-2</v>
      </c>
      <c r="AA3" s="1">
        <v>8.2719907407407409E-2</v>
      </c>
      <c r="AC3" s="4">
        <v>3.5648148148148154E-3</v>
      </c>
      <c r="AD3" s="4">
        <v>1.037037037037037E-2</v>
      </c>
      <c r="AE3" s="4">
        <v>1.7106481481481483E-2</v>
      </c>
      <c r="AF3" s="4">
        <v>2.3923611111111114E-2</v>
      </c>
      <c r="AG3" s="4">
        <v>2.7488425925925927E-2</v>
      </c>
      <c r="AH3" s="4">
        <v>8.2719907407407409E-2</v>
      </c>
      <c r="AI3" s="4">
        <v>0</v>
      </c>
      <c r="AJ3" s="4">
        <f>Table1[[#This Row],[Плавание_]]</f>
        <v>1.5879629629629629E-2</v>
      </c>
      <c r="AK3" s="4">
        <f>Table1[[#This Row],[T1_]]</f>
        <v>1.6643518518518519E-2</v>
      </c>
      <c r="AL3" s="4">
        <f>SUM(Table1[[#This Row],[T1]],Table1[[#This Row],[0, 5 км_]])</f>
        <v>1.712962962962963E-2</v>
      </c>
      <c r="AM3" s="4">
        <f>SUM(Table1[[#This Row],[T1]],Table1[[#This Row],[5,5 км_]])</f>
        <v>2.1805555555555557E-2</v>
      </c>
      <c r="AN3" s="4">
        <f>SUM(Table1[[#This Row],[T1]],Table1[[#This Row],[10,5 км_]])</f>
        <v>2.6550925925925929E-2</v>
      </c>
      <c r="AO3" s="4">
        <f>SUM(Table1[[#This Row],[T1]],Table1[[#This Row],[15,5 км_]])</f>
        <v>3.1296296296296294E-2</v>
      </c>
      <c r="AP3" s="4">
        <f>SUM(Table1[[#This Row],[T1]],Table1[[#This Row],[20,5 км_]])</f>
        <v>3.6041666666666666E-2</v>
      </c>
      <c r="AQ3" s="4">
        <f>SUM(Table1[[#This Row],[T1]],Table1[[#This Row],[25,5 км_]])</f>
        <v>4.0763888888888891E-2</v>
      </c>
      <c r="AR3" s="4">
        <f>SUM(Table1[[#This Row],[T1]],Table1[[#This Row],[30,5 км_]])</f>
        <v>4.5381944444444447E-2</v>
      </c>
      <c r="AS3" s="4">
        <f>SUM(Table1[[#This Row],[T1]],Table1[[#This Row],[35,5 км_]])</f>
        <v>5.0150462962962966E-2</v>
      </c>
      <c r="AT3" s="4">
        <f>SUM(Table1[[#This Row],[T1]],Table1[[#This Row],[40 км_]])</f>
        <v>5.4884259259259258E-2</v>
      </c>
      <c r="AU3" s="4">
        <f>Table1[[#This Row],[T2_]]</f>
        <v>5.5243055555555559E-2</v>
      </c>
      <c r="AV3" s="4">
        <f>SUM(Table1[[#This Row],[T2]],Table1[[#This Row],[1,25 км_]])</f>
        <v>5.8807870370370371E-2</v>
      </c>
      <c r="AW3" s="4">
        <f>SUM(Table1[[#This Row],[T2]],Table1[[#This Row],[3,75 км_]])</f>
        <v>6.5613425925925922E-2</v>
      </c>
      <c r="AX3" s="4">
        <f>SUM(Table1[[#This Row],[T2]],Table1[[#This Row],[6,25 км_]])</f>
        <v>7.2349537037037046E-2</v>
      </c>
      <c r="AY3" s="4">
        <f>SUM(Table1[[#This Row],[T2]],Table1[[#This Row],[8,75 км_]])</f>
        <v>7.9166666666666677E-2</v>
      </c>
      <c r="AZ3" s="4">
        <f>SUM(Table1[[#This Row],[T2]],Table1[[#This Row],[Финиш_]])</f>
        <v>8.2731481481481489E-2</v>
      </c>
      <c r="BA3" s="4">
        <f>Table1[[#This Row],[Старт]]-Table1[[#Totals],[Старт]]</f>
        <v>0</v>
      </c>
      <c r="BB3" s="4">
        <f>Table1[[#This Row],[Плавание]]-Table1[[#Totals],[Плавание]]</f>
        <v>-1.1574074074074091E-3</v>
      </c>
      <c r="BC3" s="4">
        <f>Table1[[#This Row],[T1]]-Table1[[#Totals],[T1]]</f>
        <v>-1.1574074074074056E-3</v>
      </c>
      <c r="BD3" s="4">
        <f>Table1[[#This Row],[Вело 0.5 км]]-Table1[[#Totals],[Вело 0.5 км]]</f>
        <v>-1.3773148148148139E-3</v>
      </c>
      <c r="BE3" s="4">
        <f>Table1[[#This Row],[Вело 5.5 км]]-Table1[[#Totals],[Вело 5.5 км]]</f>
        <v>-1.3888888888888874E-3</v>
      </c>
      <c r="BF3" s="4">
        <f>Table1[[#This Row],[Вело 10.5 км]]-Table1[[#Totals],[Вело 10.5 км]]</f>
        <v>-1.4004629629629575E-3</v>
      </c>
      <c r="BG3" s="4">
        <f>Table1[[#This Row],[Вело 15.5 км]]-Table1[[#Totals],[Вело 15.5 км]]</f>
        <v>-1.3194444444444425E-3</v>
      </c>
      <c r="BH3" s="4">
        <f>Table1[[#This Row],[Вело 20.5 км]]-Table1[[#Totals],[Вело 20.5 км]]</f>
        <v>-1.3194444444444425E-3</v>
      </c>
      <c r="BI3" s="4">
        <f>Table1[[#This Row],[Вело 25.5 км]]-Table1[[#Totals],[Вело 25.5 км]]</f>
        <v>-1.2037037037036999E-3</v>
      </c>
      <c r="BJ3" s="4">
        <f>Table1[[#This Row],[Вело 30.5 км]]-Table1[[#Totals],[Вело 30.5 км]]</f>
        <v>-1.1226851851851849E-3</v>
      </c>
      <c r="BK3" s="4">
        <f>Table1[[#This Row],[Вело 35.5 км]]-Table1[[#Totals],[Вело 35.5 км]]</f>
        <v>-9.9537037037036868E-4</v>
      </c>
      <c r="BL3" s="4">
        <f>Table1[[#This Row],[Вело 40.5 км]]-Table1[[#Totals],[Вело 40.5 км]]</f>
        <v>-9.0277777777778012E-4</v>
      </c>
      <c r="BM3" s="4">
        <f>Table1[[#This Row],[T2]]-Table1[[#Totals],[T2]]</f>
        <v>-1.0069444444444423E-3</v>
      </c>
      <c r="BN3" s="4">
        <f>Table1[[#This Row],[Бег 1.25 км]]-Table1[[#Totals],[Бег 1.25 км]]</f>
        <v>-1.307870370370369E-3</v>
      </c>
      <c r="BO3" s="4">
        <f>Table1[[#This Row],[Бег 3.75 км]]-Table1[[#Totals],[Бег 3.75 км]]</f>
        <v>-1.8402777777777879E-3</v>
      </c>
      <c r="BP3" s="4">
        <f>Table1[[#This Row],[Бег 6.25 км]]-Table1[[#Totals],[Бег 6.25 км]]</f>
        <v>-2.4421296296296274E-3</v>
      </c>
      <c r="BQ3" s="4">
        <f>Table1[[#This Row],[Бег 8.75 км]]-Table1[[#Totals],[Бег 8.75 км]]</f>
        <v>-3.0787037037036946E-3</v>
      </c>
      <c r="BR3" s="4">
        <f>Table1[[#This Row],[Финиш]]-Table1[[#Totals],[Финиш]]</f>
        <v>-3.0787037037036946E-3</v>
      </c>
    </row>
    <row r="4" spans="1:70" hidden="1" x14ac:dyDescent="0.2">
      <c r="A4">
        <v>3</v>
      </c>
      <c r="B4">
        <v>72</v>
      </c>
      <c r="C4" t="s">
        <v>10</v>
      </c>
      <c r="D4" t="s">
        <v>11</v>
      </c>
      <c r="E4">
        <v>52</v>
      </c>
      <c r="F4" t="s">
        <v>2</v>
      </c>
      <c r="I4" t="s">
        <v>12</v>
      </c>
      <c r="K4">
        <v>3</v>
      </c>
      <c r="L4" s="4">
        <v>1.7037037037037038E-2</v>
      </c>
      <c r="M4" s="1">
        <v>1.7037037037037038E-2</v>
      </c>
      <c r="N4" s="4">
        <v>1.7708333333333333E-2</v>
      </c>
      <c r="O4" s="1">
        <v>5.5798611111111111E-2</v>
      </c>
      <c r="Q4" s="4">
        <v>6.018518518518519E-4</v>
      </c>
      <c r="R4" s="4">
        <v>5.4166666666666669E-3</v>
      </c>
      <c r="S4" s="4">
        <v>1.0162037037037037E-2</v>
      </c>
      <c r="T4" s="4">
        <v>1.4814814814814814E-2</v>
      </c>
      <c r="U4" s="4">
        <v>1.9560185185185184E-2</v>
      </c>
      <c r="V4" s="4">
        <v>2.4224537037037034E-2</v>
      </c>
      <c r="W4" s="4">
        <v>2.8807870370370373E-2</v>
      </c>
      <c r="X4" s="4">
        <v>3.3460648148148149E-2</v>
      </c>
      <c r="Y4" s="4">
        <v>3.8078703703703705E-2</v>
      </c>
      <c r="Z4" s="4">
        <v>5.6435185185185179E-2</v>
      </c>
      <c r="AA4" s="1">
        <v>8.4560185185185197E-2</v>
      </c>
      <c r="AC4" s="4">
        <v>3.6226851851851854E-3</v>
      </c>
      <c r="AD4" s="4">
        <v>1.0497685185185186E-2</v>
      </c>
      <c r="AE4" s="4">
        <v>1.7361111111111112E-2</v>
      </c>
      <c r="AF4" s="4">
        <v>2.4467592592592593E-2</v>
      </c>
      <c r="AG4" s="4">
        <v>2.8125000000000001E-2</v>
      </c>
      <c r="AH4" s="4">
        <v>8.4560185185185197E-2</v>
      </c>
      <c r="AI4" s="4">
        <v>0</v>
      </c>
      <c r="AJ4" s="4">
        <f>Table1[[#This Row],[Плавание_]]</f>
        <v>1.7037037037037038E-2</v>
      </c>
      <c r="AK4" s="4">
        <f>Table1[[#This Row],[T1_]]</f>
        <v>1.7708333333333333E-2</v>
      </c>
      <c r="AL4" s="4">
        <f>SUM(Table1[[#This Row],[T1]],Table1[[#This Row],[0, 5 км_]])</f>
        <v>1.8310185185185186E-2</v>
      </c>
      <c r="AM4" s="4">
        <f>SUM(Table1[[#This Row],[T1]],Table1[[#This Row],[5,5 км_]])</f>
        <v>2.3125E-2</v>
      </c>
      <c r="AN4" s="4">
        <f>SUM(Table1[[#This Row],[T1]],Table1[[#This Row],[10,5 км_]])</f>
        <v>2.7870370370370372E-2</v>
      </c>
      <c r="AO4" s="4">
        <f>SUM(Table1[[#This Row],[T1]],Table1[[#This Row],[15,5 км_]])</f>
        <v>3.2523148148148148E-2</v>
      </c>
      <c r="AP4" s="4">
        <f>SUM(Table1[[#This Row],[T1]],Table1[[#This Row],[20,5 км_]])</f>
        <v>3.726851851851852E-2</v>
      </c>
      <c r="AQ4" s="4">
        <f>SUM(Table1[[#This Row],[T1]],Table1[[#This Row],[25,5 км_]])</f>
        <v>4.193287037037037E-2</v>
      </c>
      <c r="AR4" s="4">
        <f>SUM(Table1[[#This Row],[T1]],Table1[[#This Row],[30,5 км_]])</f>
        <v>4.6516203703703705E-2</v>
      </c>
      <c r="AS4" s="4">
        <f>SUM(Table1[[#This Row],[T1]],Table1[[#This Row],[35,5 км_]])</f>
        <v>5.1168981481481482E-2</v>
      </c>
      <c r="AT4" s="4">
        <f>SUM(Table1[[#This Row],[T1]],Table1[[#This Row],[40 км_]])</f>
        <v>5.5787037037037038E-2</v>
      </c>
      <c r="AU4" s="4">
        <f>Table1[[#This Row],[T2_]]</f>
        <v>5.6435185185185179E-2</v>
      </c>
      <c r="AV4" s="4">
        <f>SUM(Table1[[#This Row],[T2]],Table1[[#This Row],[1,25 км_]])</f>
        <v>6.0057870370370366E-2</v>
      </c>
      <c r="AW4" s="4">
        <f>SUM(Table1[[#This Row],[T2]],Table1[[#This Row],[3,75 км_]])</f>
        <v>6.6932870370370365E-2</v>
      </c>
      <c r="AX4" s="4">
        <f>SUM(Table1[[#This Row],[T2]],Table1[[#This Row],[6,25 км_]])</f>
        <v>7.379629629629629E-2</v>
      </c>
      <c r="AY4" s="4">
        <f>SUM(Table1[[#This Row],[T2]],Table1[[#This Row],[8,75 км_]])</f>
        <v>8.0902777777777768E-2</v>
      </c>
      <c r="AZ4" s="4">
        <f>SUM(Table1[[#This Row],[T2]],Table1[[#This Row],[Финиш_]])</f>
        <v>8.4560185185185183E-2</v>
      </c>
      <c r="BA4" s="4">
        <f>Table1[[#This Row],[Старт]]-Table1[[#Totals],[Старт]]</f>
        <v>0</v>
      </c>
      <c r="BB4" s="4">
        <f>Table1[[#This Row],[Плавание]]-Table1[[#Totals],[Плавание]]</f>
        <v>0</v>
      </c>
      <c r="BC4" s="4">
        <f>Table1[[#This Row],[T1]]-Table1[[#Totals],[T1]]</f>
        <v>-9.2592592592592032E-5</v>
      </c>
      <c r="BD4" s="4">
        <f>Table1[[#This Row],[Вело 0.5 км]]-Table1[[#Totals],[Вело 0.5 км]]</f>
        <v>-1.9675925925925764E-4</v>
      </c>
      <c r="BE4" s="4">
        <f>Table1[[#This Row],[Вело 5.5 км]]-Table1[[#Totals],[Вело 5.5 км]]</f>
        <v>-6.9444444444444892E-5</v>
      </c>
      <c r="BF4" s="4">
        <f>Table1[[#This Row],[Вело 10.5 км]]-Table1[[#Totals],[Вело 10.5 км]]</f>
        <v>-8.1018518518514993E-5</v>
      </c>
      <c r="BG4" s="4">
        <f>Table1[[#This Row],[Вело 15.5 км]]-Table1[[#Totals],[Вело 15.5 км]]</f>
        <v>-9.2592592592588563E-5</v>
      </c>
      <c r="BH4" s="4">
        <f>Table1[[#This Row],[Вело 20.5 км]]-Table1[[#Totals],[Вело 20.5 км]]</f>
        <v>-9.2592592592588563E-5</v>
      </c>
      <c r="BI4" s="4">
        <f>Table1[[#This Row],[Вело 25.5 км]]-Table1[[#Totals],[Вело 25.5 км]]</f>
        <v>-3.4722222222220711E-5</v>
      </c>
      <c r="BJ4" s="4">
        <f>Table1[[#This Row],[Вело 30.5 км]]-Table1[[#Totals],[Вело 30.5 км]]</f>
        <v>1.157407407407357E-5</v>
      </c>
      <c r="BK4" s="4">
        <f>Table1[[#This Row],[Вело 35.5 км]]-Table1[[#Totals],[Вело 35.5 км]]</f>
        <v>2.3148148148147141E-5</v>
      </c>
      <c r="BL4" s="4">
        <f>Table1[[#This Row],[Вело 40.5 км]]-Table1[[#Totals],[Вело 40.5 км]]</f>
        <v>0</v>
      </c>
      <c r="BM4" s="4">
        <f>Table1[[#This Row],[T2]]-Table1[[#Totals],[T2]]</f>
        <v>1.8518518518517713E-4</v>
      </c>
      <c r="BN4" s="4">
        <f>Table1[[#This Row],[Бег 1.25 км]]-Table1[[#Totals],[Бег 1.25 км]]</f>
        <v>-5.7870370370374791E-5</v>
      </c>
      <c r="BO4" s="4">
        <f>Table1[[#This Row],[Бег 3.75 км]]-Table1[[#Totals],[Бег 3.75 км]]</f>
        <v>-5.2083333333334536E-4</v>
      </c>
      <c r="BP4" s="4">
        <f>Table1[[#This Row],[Бег 6.25 км]]-Table1[[#Totals],[Бег 6.25 км]]</f>
        <v>-9.9537037037038256E-4</v>
      </c>
      <c r="BQ4" s="4">
        <f>Table1[[#This Row],[Бег 8.75 км]]-Table1[[#Totals],[Бег 8.75 км]]</f>
        <v>-1.3425925925926036E-3</v>
      </c>
      <c r="BR4" s="4">
        <f>Table1[[#This Row],[Финиш]]-Table1[[#Totals],[Финиш]]</f>
        <v>-1.2500000000000011E-3</v>
      </c>
    </row>
    <row r="5" spans="1:70" hidden="1" x14ac:dyDescent="0.2">
      <c r="A5">
        <v>4</v>
      </c>
      <c r="B5">
        <v>12</v>
      </c>
      <c r="C5" t="s">
        <v>13</v>
      </c>
      <c r="D5" t="s">
        <v>14</v>
      </c>
      <c r="E5">
        <v>50</v>
      </c>
      <c r="F5" t="s">
        <v>2</v>
      </c>
      <c r="G5" t="s">
        <v>15</v>
      </c>
      <c r="H5" t="s">
        <v>16</v>
      </c>
      <c r="I5" t="s">
        <v>12</v>
      </c>
      <c r="J5">
        <v>1</v>
      </c>
      <c r="K5">
        <v>4</v>
      </c>
      <c r="L5" s="4">
        <v>1.5347222222222222E-2</v>
      </c>
      <c r="M5" s="1">
        <v>1.5347222222222222E-2</v>
      </c>
      <c r="N5" s="4">
        <v>1.6087962962962964E-2</v>
      </c>
      <c r="O5" s="1">
        <v>5.6631944444444443E-2</v>
      </c>
      <c r="Q5" s="4">
        <v>5.9027777777777778E-4</v>
      </c>
      <c r="R5" s="4">
        <v>5.5555555555555558E-3</v>
      </c>
      <c r="S5" s="4">
        <v>1.0625000000000001E-2</v>
      </c>
      <c r="T5" s="4">
        <v>1.554398148148148E-2</v>
      </c>
      <c r="U5" s="4">
        <v>2.0590277777777777E-2</v>
      </c>
      <c r="V5" s="4">
        <v>2.5590277777777778E-2</v>
      </c>
      <c r="W5" s="4">
        <v>3.0486111111111113E-2</v>
      </c>
      <c r="X5" s="4">
        <v>3.5428240740740739E-2</v>
      </c>
      <c r="Y5" s="4">
        <v>4.0543981481481479E-2</v>
      </c>
      <c r="Z5" s="4">
        <v>5.6979166666666664E-2</v>
      </c>
      <c r="AA5" s="1">
        <v>8.5092592592592595E-2</v>
      </c>
      <c r="AC5" s="4">
        <v>3.5763888888888894E-3</v>
      </c>
      <c r="AD5" s="4">
        <v>1.0405092592592593E-2</v>
      </c>
      <c r="AE5" s="4">
        <v>1.7349537037037038E-2</v>
      </c>
      <c r="AF5" s="4">
        <v>2.4456018518518519E-2</v>
      </c>
      <c r="AG5" s="4">
        <v>2.8113425925925927E-2</v>
      </c>
      <c r="AH5" s="4">
        <v>8.5092592592592595E-2</v>
      </c>
      <c r="AI5" s="4">
        <v>0</v>
      </c>
      <c r="AJ5" s="4">
        <f>Table1[[#This Row],[Плавание_]]</f>
        <v>1.5347222222222222E-2</v>
      </c>
      <c r="AK5" s="4">
        <f>Table1[[#This Row],[T1_]]</f>
        <v>1.6087962962962964E-2</v>
      </c>
      <c r="AL5" s="4">
        <f>SUM(Table1[[#This Row],[T1]],Table1[[#This Row],[0, 5 км_]])</f>
        <v>1.667824074074074E-2</v>
      </c>
      <c r="AM5" s="4">
        <f>SUM(Table1[[#This Row],[T1]],Table1[[#This Row],[5,5 км_]])</f>
        <v>2.164351851851852E-2</v>
      </c>
      <c r="AN5" s="4">
        <f>SUM(Table1[[#This Row],[T1]],Table1[[#This Row],[10,5 км_]])</f>
        <v>2.6712962962962966E-2</v>
      </c>
      <c r="AO5" s="4">
        <f>SUM(Table1[[#This Row],[T1]],Table1[[#This Row],[15,5 км_]])</f>
        <v>3.1631944444444442E-2</v>
      </c>
      <c r="AP5" s="4">
        <f>SUM(Table1[[#This Row],[T1]],Table1[[#This Row],[20,5 км_]])</f>
        <v>3.667824074074074E-2</v>
      </c>
      <c r="AQ5" s="4">
        <f>SUM(Table1[[#This Row],[T1]],Table1[[#This Row],[25,5 км_]])</f>
        <v>4.1678240740740738E-2</v>
      </c>
      <c r="AR5" s="4">
        <f>SUM(Table1[[#This Row],[T1]],Table1[[#This Row],[30,5 км_]])</f>
        <v>4.6574074074074073E-2</v>
      </c>
      <c r="AS5" s="4">
        <f>SUM(Table1[[#This Row],[T1]],Table1[[#This Row],[35,5 км_]])</f>
        <v>5.1516203703703703E-2</v>
      </c>
      <c r="AT5" s="4">
        <f>SUM(Table1[[#This Row],[T1]],Table1[[#This Row],[40 км_]])</f>
        <v>5.6631944444444443E-2</v>
      </c>
      <c r="AU5" s="4">
        <f>Table1[[#This Row],[T2_]]</f>
        <v>5.6979166666666664E-2</v>
      </c>
      <c r="AV5" s="4">
        <f>SUM(Table1[[#This Row],[T2]],Table1[[#This Row],[1,25 км_]])</f>
        <v>6.0555555555555557E-2</v>
      </c>
      <c r="AW5" s="4">
        <f>SUM(Table1[[#This Row],[T2]],Table1[[#This Row],[3,75 км_]])</f>
        <v>6.7384259259259255E-2</v>
      </c>
      <c r="AX5" s="4">
        <f>SUM(Table1[[#This Row],[T2]],Table1[[#This Row],[6,25 км_]])</f>
        <v>7.4328703703703702E-2</v>
      </c>
      <c r="AY5" s="4">
        <f>SUM(Table1[[#This Row],[T2]],Table1[[#This Row],[8,75 км_]])</f>
        <v>8.143518518518518E-2</v>
      </c>
      <c r="AZ5" s="4">
        <f>SUM(Table1[[#This Row],[T2]],Table1[[#This Row],[Финиш_]])</f>
        <v>8.5092592592592595E-2</v>
      </c>
      <c r="BA5" s="4">
        <f>Table1[[#This Row],[Старт]]-Table1[[#Totals],[Старт]]</f>
        <v>0</v>
      </c>
      <c r="BB5" s="4">
        <f>Table1[[#This Row],[Плавание]]-Table1[[#Totals],[Плавание]]</f>
        <v>-1.6898148148148159E-3</v>
      </c>
      <c r="BC5" s="4">
        <f>Table1[[#This Row],[T1]]-Table1[[#Totals],[T1]]</f>
        <v>-1.7129629629629613E-3</v>
      </c>
      <c r="BD5" s="4">
        <f>Table1[[#This Row],[Вело 0.5 км]]-Table1[[#Totals],[Вело 0.5 км]]</f>
        <v>-1.8287037037037039E-3</v>
      </c>
      <c r="BE5" s="4">
        <f>Table1[[#This Row],[Вело 5.5 км]]-Table1[[#Totals],[Вело 5.5 км]]</f>
        <v>-1.5509259259259243E-3</v>
      </c>
      <c r="BF5" s="4">
        <f>Table1[[#This Row],[Вело 10.5 км]]-Table1[[#Totals],[Вело 10.5 км]]</f>
        <v>-1.2384259259259206E-3</v>
      </c>
      <c r="BG5" s="4">
        <f>Table1[[#This Row],[Вело 15.5 км]]-Table1[[#Totals],[Вело 15.5 км]]</f>
        <v>-9.8379629629629511E-4</v>
      </c>
      <c r="BH5" s="4">
        <f>Table1[[#This Row],[Вело 20.5 км]]-Table1[[#Totals],[Вело 20.5 км]]</f>
        <v>-6.8287037037036841E-4</v>
      </c>
      <c r="BI5" s="4">
        <f>Table1[[#This Row],[Вело 25.5 км]]-Table1[[#Totals],[Вело 25.5 км]]</f>
        <v>-2.8935185185185314E-4</v>
      </c>
      <c r="BJ5" s="4">
        <f>Table1[[#This Row],[Вело 30.5 км]]-Table1[[#Totals],[Вело 30.5 км]]</f>
        <v>6.9444444444441422E-5</v>
      </c>
      <c r="BK5" s="4">
        <f>Table1[[#This Row],[Вело 35.5 км]]-Table1[[#Totals],[Вело 35.5 км]]</f>
        <v>3.7037037037036813E-4</v>
      </c>
      <c r="BL5" s="4">
        <f>Table1[[#This Row],[Вело 40.5 км]]-Table1[[#Totals],[Вело 40.5 км]]</f>
        <v>8.4490740740740533E-4</v>
      </c>
      <c r="BM5" s="4">
        <f>Table1[[#This Row],[T2]]-Table1[[#Totals],[T2]]</f>
        <v>7.2916666666666269E-4</v>
      </c>
      <c r="BN5" s="4">
        <f>Table1[[#This Row],[Бег 1.25 км]]-Table1[[#Totals],[Бег 1.25 км]]</f>
        <v>4.3981481481481649E-4</v>
      </c>
      <c r="BO5" s="4">
        <f>Table1[[#This Row],[Бег 3.75 км]]-Table1[[#Totals],[Бег 3.75 км]]</f>
        <v>-6.94444444444553E-5</v>
      </c>
      <c r="BP5" s="4">
        <f>Table1[[#This Row],[Бег 6.25 км]]-Table1[[#Totals],[Бег 6.25 км]]</f>
        <v>-4.6296296296297057E-4</v>
      </c>
      <c r="BQ5" s="4">
        <f>Table1[[#This Row],[Бег 8.75 км]]-Table1[[#Totals],[Бег 8.75 км]]</f>
        <v>-8.1018518518519156E-4</v>
      </c>
      <c r="BR5" s="4">
        <f>Table1[[#This Row],[Финиш]]-Table1[[#Totals],[Финиш]]</f>
        <v>-7.1759259259258912E-4</v>
      </c>
    </row>
    <row r="6" spans="1:70" hidden="1" x14ac:dyDescent="0.2">
      <c r="A6">
        <v>5</v>
      </c>
      <c r="B6">
        <v>52</v>
      </c>
      <c r="C6" t="s">
        <v>17</v>
      </c>
      <c r="D6" t="s">
        <v>18</v>
      </c>
      <c r="E6">
        <v>39</v>
      </c>
      <c r="F6" t="s">
        <v>2</v>
      </c>
      <c r="G6" t="s">
        <v>3</v>
      </c>
      <c r="H6" t="s">
        <v>19</v>
      </c>
      <c r="I6" t="s">
        <v>5</v>
      </c>
      <c r="J6">
        <v>1</v>
      </c>
      <c r="K6">
        <v>5</v>
      </c>
      <c r="L6" s="4">
        <v>1.7974537037037035E-2</v>
      </c>
      <c r="M6" s="1">
        <v>1.7974537037037035E-2</v>
      </c>
      <c r="N6" s="4">
        <v>1.8530092592592595E-2</v>
      </c>
      <c r="O6" s="1">
        <v>5.7766203703703702E-2</v>
      </c>
      <c r="Q6" s="4">
        <v>6.134259259259259E-4</v>
      </c>
      <c r="R6" s="4">
        <v>5.6249999999999989E-3</v>
      </c>
      <c r="S6" s="4">
        <v>1.045138888888889E-2</v>
      </c>
      <c r="T6" s="4">
        <v>1.511574074074074E-2</v>
      </c>
      <c r="U6" s="4">
        <v>1.9930555555555556E-2</v>
      </c>
      <c r="V6" s="4">
        <v>2.476851851851852E-2</v>
      </c>
      <c r="W6" s="4">
        <v>2.9490740740740744E-2</v>
      </c>
      <c r="X6" s="4">
        <v>3.4282407407407407E-2</v>
      </c>
      <c r="Y6" s="4">
        <v>3.923611111111111E-2</v>
      </c>
      <c r="Z6" s="4">
        <v>5.8252314814814819E-2</v>
      </c>
      <c r="AA6" s="1">
        <v>8.5682870370370368E-2</v>
      </c>
      <c r="AC6" s="4">
        <v>3.5763888888888894E-3</v>
      </c>
      <c r="AD6" s="4">
        <v>1.0416666666666666E-2</v>
      </c>
      <c r="AE6" s="4">
        <v>1.7314814814814814E-2</v>
      </c>
      <c r="AF6" s="4">
        <v>2.4097222222222225E-2</v>
      </c>
      <c r="AG6" s="4">
        <v>2.7430555555555555E-2</v>
      </c>
      <c r="AH6" s="4">
        <v>8.5682870370370368E-2</v>
      </c>
      <c r="AI6" s="4">
        <v>0</v>
      </c>
      <c r="AJ6" s="4">
        <f>Table1[[#This Row],[Плавание_]]</f>
        <v>1.7974537037037035E-2</v>
      </c>
      <c r="AK6" s="4">
        <f>Table1[[#This Row],[T1_]]</f>
        <v>1.8530092592592595E-2</v>
      </c>
      <c r="AL6" s="4">
        <f>SUM(Table1[[#This Row],[T1]],Table1[[#This Row],[0, 5 км_]])</f>
        <v>1.9143518518518522E-2</v>
      </c>
      <c r="AM6" s="4">
        <f>SUM(Table1[[#This Row],[T1]],Table1[[#This Row],[5,5 км_]])</f>
        <v>2.4155092592592593E-2</v>
      </c>
      <c r="AN6" s="4">
        <f>SUM(Table1[[#This Row],[T1]],Table1[[#This Row],[10,5 км_]])</f>
        <v>2.8981481481481483E-2</v>
      </c>
      <c r="AO6" s="4">
        <f>SUM(Table1[[#This Row],[T1]],Table1[[#This Row],[15,5 км_]])</f>
        <v>3.3645833333333333E-2</v>
      </c>
      <c r="AP6" s="4">
        <f>SUM(Table1[[#This Row],[T1]],Table1[[#This Row],[20,5 км_]])</f>
        <v>3.8460648148148147E-2</v>
      </c>
      <c r="AQ6" s="4">
        <f>SUM(Table1[[#This Row],[T1]],Table1[[#This Row],[25,5 км_]])</f>
        <v>4.3298611111111114E-2</v>
      </c>
      <c r="AR6" s="4">
        <f>SUM(Table1[[#This Row],[T1]],Table1[[#This Row],[30,5 км_]])</f>
        <v>4.8020833333333339E-2</v>
      </c>
      <c r="AS6" s="4">
        <f>SUM(Table1[[#This Row],[T1]],Table1[[#This Row],[35,5 км_]])</f>
        <v>5.2812499999999998E-2</v>
      </c>
      <c r="AT6" s="4">
        <f>SUM(Table1[[#This Row],[T1]],Table1[[#This Row],[40 км_]])</f>
        <v>5.7766203703703708E-2</v>
      </c>
      <c r="AU6" s="4">
        <f>Table1[[#This Row],[T2_]]</f>
        <v>5.8252314814814819E-2</v>
      </c>
      <c r="AV6" s="4">
        <f>SUM(Table1[[#This Row],[T2]],Table1[[#This Row],[1,25 км_]])</f>
        <v>6.1828703703703705E-2</v>
      </c>
      <c r="AW6" s="4">
        <f>SUM(Table1[[#This Row],[T2]],Table1[[#This Row],[3,75 км_]])</f>
        <v>6.8668981481481484E-2</v>
      </c>
      <c r="AX6" s="4">
        <f>SUM(Table1[[#This Row],[T2]],Table1[[#This Row],[6,25 км_]])</f>
        <v>7.5567129629629637E-2</v>
      </c>
      <c r="AY6" s="4">
        <f>SUM(Table1[[#This Row],[T2]],Table1[[#This Row],[8,75 км_]])</f>
        <v>8.2349537037037041E-2</v>
      </c>
      <c r="AZ6" s="4">
        <f>SUM(Table1[[#This Row],[T2]],Table1[[#This Row],[Финиш_]])</f>
        <v>8.5682870370370368E-2</v>
      </c>
      <c r="BA6" s="4">
        <f>Table1[[#This Row],[Старт]]-Table1[[#Totals],[Старт]]</f>
        <v>0</v>
      </c>
      <c r="BB6" s="4">
        <f>Table1[[#This Row],[Плавание]]-Table1[[#Totals],[Плавание]]</f>
        <v>9.3749999999999736E-4</v>
      </c>
      <c r="BC6" s="4">
        <f>Table1[[#This Row],[T1]]-Table1[[#Totals],[T1]]</f>
        <v>7.2916666666666963E-4</v>
      </c>
      <c r="BD6" s="4">
        <f>Table1[[#This Row],[Вело 0.5 км]]-Table1[[#Totals],[Вело 0.5 км]]</f>
        <v>6.3657407407407759E-4</v>
      </c>
      <c r="BE6" s="4">
        <f>Table1[[#This Row],[Вело 5.5 км]]-Table1[[#Totals],[Вело 5.5 км]]</f>
        <v>9.6064814814814797E-4</v>
      </c>
      <c r="BF6" s="4">
        <f>Table1[[#This Row],[Вело 10.5 км]]-Table1[[#Totals],[Вело 10.5 км]]</f>
        <v>1.0300925925925963E-3</v>
      </c>
      <c r="BG6" s="4">
        <f>Table1[[#This Row],[Вело 15.5 км]]-Table1[[#Totals],[Вело 15.5 км]]</f>
        <v>1.0300925925925963E-3</v>
      </c>
      <c r="BH6" s="4">
        <f>Table1[[#This Row],[Вело 20.5 км]]-Table1[[#Totals],[Вело 20.5 км]]</f>
        <v>1.0995370370370378E-3</v>
      </c>
      <c r="BI6" s="4">
        <f>Table1[[#This Row],[Вело 25.5 км]]-Table1[[#Totals],[Вело 25.5 км]]</f>
        <v>1.331018518518523E-3</v>
      </c>
      <c r="BJ6" s="4">
        <f>Table1[[#This Row],[Вело 30.5 км]]-Table1[[#Totals],[Вело 30.5 км]]</f>
        <v>1.5162037037037071E-3</v>
      </c>
      <c r="BK6" s="4">
        <f>Table1[[#This Row],[Вело 35.5 км]]-Table1[[#Totals],[Вело 35.5 км]]</f>
        <v>1.6666666666666635E-3</v>
      </c>
      <c r="BL6" s="4">
        <f>Table1[[#This Row],[Вело 40.5 км]]-Table1[[#Totals],[Вело 40.5 км]]</f>
        <v>1.9791666666666707E-3</v>
      </c>
      <c r="BM6" s="4">
        <f>Table1[[#This Row],[T2]]-Table1[[#Totals],[T2]]</f>
        <v>2.0023148148148179E-3</v>
      </c>
      <c r="BN6" s="4">
        <f>Table1[[#This Row],[Бег 1.25 км]]-Table1[[#Totals],[Бег 1.25 км]]</f>
        <v>1.7129629629629647E-3</v>
      </c>
      <c r="BO6" s="4">
        <f>Table1[[#This Row],[Бег 3.75 км]]-Table1[[#Totals],[Бег 3.75 км]]</f>
        <v>1.2152777777777735E-3</v>
      </c>
      <c r="BP6" s="4">
        <f>Table1[[#This Row],[Бег 6.25 км]]-Table1[[#Totals],[Бег 6.25 км]]</f>
        <v>7.7546296296296391E-4</v>
      </c>
      <c r="BQ6" s="4">
        <f>Table1[[#This Row],[Бег 8.75 км]]-Table1[[#Totals],[Бег 8.75 км]]</f>
        <v>1.0416666666666907E-4</v>
      </c>
      <c r="BR6" s="4">
        <f>Table1[[#This Row],[Финиш]]-Table1[[#Totals],[Финиш]]</f>
        <v>-1.2731481481481621E-4</v>
      </c>
    </row>
    <row r="7" spans="1:70" x14ac:dyDescent="0.2">
      <c r="A7">
        <v>6</v>
      </c>
      <c r="B7">
        <v>29</v>
      </c>
      <c r="C7" t="s">
        <v>20</v>
      </c>
      <c r="D7" t="s">
        <v>21</v>
      </c>
      <c r="E7">
        <v>36</v>
      </c>
      <c r="F7" t="s">
        <v>2</v>
      </c>
      <c r="G7" t="s">
        <v>3</v>
      </c>
      <c r="H7" t="s">
        <v>22</v>
      </c>
      <c r="I7" t="s">
        <v>5</v>
      </c>
      <c r="J7">
        <v>2</v>
      </c>
      <c r="K7">
        <v>6</v>
      </c>
      <c r="L7" s="4">
        <v>1.7037037037037038E-2</v>
      </c>
      <c r="M7" s="1">
        <v>1.7037037037037038E-2</v>
      </c>
      <c r="N7" s="4">
        <v>1.7800925925925925E-2</v>
      </c>
      <c r="O7" s="1">
        <v>5.5787037037037031E-2</v>
      </c>
      <c r="Q7" s="4">
        <v>7.0601851851851847E-4</v>
      </c>
      <c r="R7" s="4">
        <v>5.3935185185185188E-3</v>
      </c>
      <c r="S7" s="4">
        <v>1.0150462962962964E-2</v>
      </c>
      <c r="T7" s="4">
        <v>1.4814814814814814E-2</v>
      </c>
      <c r="U7" s="4">
        <v>1.9560185185185184E-2</v>
      </c>
      <c r="V7" s="4">
        <v>2.4166666666666666E-2</v>
      </c>
      <c r="W7" s="4">
        <v>2.8703703703703703E-2</v>
      </c>
      <c r="X7" s="4">
        <v>3.3344907407407406E-2</v>
      </c>
      <c r="Y7" s="4">
        <v>3.7986111111111116E-2</v>
      </c>
      <c r="Z7" s="4">
        <v>5.6250000000000001E-2</v>
      </c>
      <c r="AA7" s="1">
        <v>8.5810185185185184E-2</v>
      </c>
      <c r="AC7" s="4">
        <v>3.8657407407407408E-3</v>
      </c>
      <c r="AD7" s="4">
        <v>1.1203703703703704E-2</v>
      </c>
      <c r="AE7" s="4">
        <v>1.8541666666666668E-2</v>
      </c>
      <c r="AF7" s="4">
        <v>2.5995370370370367E-2</v>
      </c>
      <c r="AG7" s="4">
        <v>2.9560185185185189E-2</v>
      </c>
      <c r="AH7" s="4">
        <v>8.5810185185185184E-2</v>
      </c>
      <c r="AI7" s="4">
        <v>0</v>
      </c>
      <c r="AJ7" s="4">
        <f>Table1[[#This Row],[Плавание_]]</f>
        <v>1.7037037037037038E-2</v>
      </c>
      <c r="AK7" s="4">
        <f>Table1[[#This Row],[T1_]]</f>
        <v>1.7800925925925925E-2</v>
      </c>
      <c r="AL7" s="4">
        <f>SUM(Table1[[#This Row],[T1]],Table1[[#This Row],[0, 5 км_]])</f>
        <v>1.8506944444444444E-2</v>
      </c>
      <c r="AM7" s="4">
        <f>SUM(Table1[[#This Row],[T1]],Table1[[#This Row],[5,5 км_]])</f>
        <v>2.3194444444444445E-2</v>
      </c>
      <c r="AN7" s="4">
        <f>SUM(Table1[[#This Row],[T1]],Table1[[#This Row],[10,5 км_]])</f>
        <v>2.7951388888888887E-2</v>
      </c>
      <c r="AO7" s="4">
        <f>SUM(Table1[[#This Row],[T1]],Table1[[#This Row],[15,5 км_]])</f>
        <v>3.2615740740740737E-2</v>
      </c>
      <c r="AP7" s="4">
        <f>SUM(Table1[[#This Row],[T1]],Table1[[#This Row],[20,5 км_]])</f>
        <v>3.7361111111111109E-2</v>
      </c>
      <c r="AQ7" s="4">
        <f>SUM(Table1[[#This Row],[T1]],Table1[[#This Row],[25,5 км_]])</f>
        <v>4.1967592592592591E-2</v>
      </c>
      <c r="AR7" s="4">
        <f>SUM(Table1[[#This Row],[T1]],Table1[[#This Row],[30,5 км_]])</f>
        <v>4.6504629629629632E-2</v>
      </c>
      <c r="AS7" s="4">
        <f>SUM(Table1[[#This Row],[T1]],Table1[[#This Row],[35,5 км_]])</f>
        <v>5.1145833333333335E-2</v>
      </c>
      <c r="AT7" s="4">
        <f>SUM(Table1[[#This Row],[T1]],Table1[[#This Row],[40 км_]])</f>
        <v>5.5787037037037038E-2</v>
      </c>
      <c r="AU7" s="4">
        <f>Table1[[#This Row],[T2_]]</f>
        <v>5.6250000000000001E-2</v>
      </c>
      <c r="AV7" s="4">
        <f>SUM(Table1[[#This Row],[T2]],Table1[[#This Row],[1,25 км_]])</f>
        <v>6.011574074074074E-2</v>
      </c>
      <c r="AW7" s="4">
        <f>SUM(Table1[[#This Row],[T2]],Table1[[#This Row],[3,75 км_]])</f>
        <v>6.745370370370371E-2</v>
      </c>
      <c r="AX7" s="4">
        <f>SUM(Table1[[#This Row],[T2]],Table1[[#This Row],[6,25 км_]])</f>
        <v>7.4791666666666673E-2</v>
      </c>
      <c r="AY7" s="4">
        <f>SUM(Table1[[#This Row],[T2]],Table1[[#This Row],[8,75 км_]])</f>
        <v>8.2245370370370371E-2</v>
      </c>
      <c r="AZ7" s="4">
        <f>SUM(Table1[[#This Row],[T2]],Table1[[#This Row],[Финиш_]])</f>
        <v>8.5810185185185184E-2</v>
      </c>
      <c r="BA7" s="4">
        <f>Table1[[#This Row],[Старт]]-Table1[[#Totals],[Старт]]</f>
        <v>0</v>
      </c>
      <c r="BB7" s="4">
        <f>Table1[[#This Row],[Плавание]]-Table1[[#Totals],[Плавание]]</f>
        <v>0</v>
      </c>
      <c r="BC7" s="4">
        <f>Table1[[#This Row],[T1]]-Table1[[#Totals],[T1]]</f>
        <v>0</v>
      </c>
      <c r="BD7" s="4">
        <f>Table1[[#This Row],[Вело 0.5 км]]-Table1[[#Totals],[Вело 0.5 км]]</f>
        <v>0</v>
      </c>
      <c r="BE7" s="4">
        <f>Table1[[#This Row],[Вело 5.5 км]]-Table1[[#Totals],[Вело 5.5 км]]</f>
        <v>0</v>
      </c>
      <c r="BF7" s="4">
        <f>Table1[[#This Row],[Вело 10.5 км]]-Table1[[#Totals],[Вело 10.5 км]]</f>
        <v>0</v>
      </c>
      <c r="BG7" s="4">
        <f>Table1[[#This Row],[Вело 15.5 км]]-Table1[[#Totals],[Вело 15.5 км]]</f>
        <v>0</v>
      </c>
      <c r="BH7" s="4">
        <f>Table1[[#This Row],[Вело 20.5 км]]-Table1[[#Totals],[Вело 20.5 км]]</f>
        <v>0</v>
      </c>
      <c r="BI7" s="4">
        <f>Table1[[#This Row],[Вело 25.5 км]]-Table1[[#Totals],[Вело 25.5 км]]</f>
        <v>0</v>
      </c>
      <c r="BJ7" s="4">
        <f>Table1[[#This Row],[Вело 30.5 км]]-Table1[[#Totals],[Вело 30.5 км]]</f>
        <v>0</v>
      </c>
      <c r="BK7" s="4">
        <f>Table1[[#This Row],[Вело 35.5 км]]-Table1[[#Totals],[Вело 35.5 км]]</f>
        <v>0</v>
      </c>
      <c r="BL7" s="4">
        <f>Table1[[#This Row],[Вело 40.5 км]]-Table1[[#Totals],[Вело 40.5 км]]</f>
        <v>0</v>
      </c>
      <c r="BM7" s="4">
        <f>Table1[[#This Row],[T2]]-Table1[[#Totals],[T2]]</f>
        <v>0</v>
      </c>
      <c r="BN7" s="4">
        <f>Table1[[#This Row],[Бег 1.25 км]]-Table1[[#Totals],[Бег 1.25 км]]</f>
        <v>0</v>
      </c>
      <c r="BO7" s="4">
        <f>Table1[[#This Row],[Бег 3.75 км]]-Table1[[#Totals],[Бег 3.75 км]]</f>
        <v>0</v>
      </c>
      <c r="BP7" s="4">
        <f>Table1[[#This Row],[Бег 6.25 км]]-Table1[[#Totals],[Бег 6.25 км]]</f>
        <v>0</v>
      </c>
      <c r="BQ7" s="4">
        <f>Table1[[#This Row],[Бег 8.75 км]]-Table1[[#Totals],[Бег 8.75 км]]</f>
        <v>0</v>
      </c>
      <c r="BR7" s="4">
        <f>Table1[[#This Row],[Финиш]]-Table1[[#Totals],[Финиш]]</f>
        <v>0</v>
      </c>
    </row>
    <row r="8" spans="1:70" x14ac:dyDescent="0.2">
      <c r="A8">
        <v>7</v>
      </c>
      <c r="B8">
        <v>34</v>
      </c>
      <c r="C8" t="s">
        <v>23</v>
      </c>
      <c r="D8" t="s">
        <v>18</v>
      </c>
      <c r="E8">
        <v>37</v>
      </c>
      <c r="F8" t="s">
        <v>2</v>
      </c>
      <c r="G8" t="s">
        <v>24</v>
      </c>
      <c r="H8" t="s">
        <v>22</v>
      </c>
      <c r="I8" t="s">
        <v>5</v>
      </c>
      <c r="J8">
        <v>3</v>
      </c>
      <c r="K8">
        <v>7</v>
      </c>
      <c r="L8" s="4">
        <v>1.8530092592592595E-2</v>
      </c>
      <c r="M8" s="1">
        <v>1.8530092592592595E-2</v>
      </c>
      <c r="N8" s="4">
        <v>1.9328703703703702E-2</v>
      </c>
      <c r="O8" s="1">
        <v>5.7418981481481481E-2</v>
      </c>
      <c r="Q8" s="4">
        <v>6.134259259259259E-4</v>
      </c>
      <c r="R8" s="4">
        <v>5.4398148148148149E-3</v>
      </c>
      <c r="S8" s="4">
        <v>1.0092592592592592E-2</v>
      </c>
      <c r="T8" s="4">
        <v>1.4710648148148148E-2</v>
      </c>
      <c r="U8" s="4">
        <v>1.9375E-2</v>
      </c>
      <c r="V8" s="4">
        <v>2.4039351851851853E-2</v>
      </c>
      <c r="W8" s="4">
        <v>2.8668981481481479E-2</v>
      </c>
      <c r="X8" s="4">
        <v>3.3344907407407406E-2</v>
      </c>
      <c r="Y8" s="4">
        <v>3.8090277777777778E-2</v>
      </c>
      <c r="Z8" s="4">
        <v>5.7951388888888893E-2</v>
      </c>
      <c r="AA8" s="1">
        <v>8.6608796296296295E-2</v>
      </c>
      <c r="AC8" s="4">
        <v>3.7962962962962963E-3</v>
      </c>
      <c r="AD8" s="4">
        <v>1.0972222222222223E-2</v>
      </c>
      <c r="AE8" s="4">
        <v>1.8194444444444444E-2</v>
      </c>
      <c r="AF8" s="4">
        <v>2.5324074074074079E-2</v>
      </c>
      <c r="AG8" s="4">
        <v>2.8657407407407406E-2</v>
      </c>
      <c r="AH8" s="4">
        <v>8.6608796296296295E-2</v>
      </c>
      <c r="AI8" s="4">
        <v>0</v>
      </c>
      <c r="AJ8" s="4">
        <f>Table1[[#This Row],[Плавание_]]</f>
        <v>1.8530092592592595E-2</v>
      </c>
      <c r="AK8" s="4">
        <f>Table1[[#This Row],[T1_]]</f>
        <v>1.9328703703703702E-2</v>
      </c>
      <c r="AL8" s="4">
        <f>SUM(Table1[[#This Row],[T1]],Table1[[#This Row],[0, 5 км_]])</f>
        <v>1.9942129629629629E-2</v>
      </c>
      <c r="AM8" s="4">
        <f>SUM(Table1[[#This Row],[T1]],Table1[[#This Row],[5,5 км_]])</f>
        <v>2.4768518518518516E-2</v>
      </c>
      <c r="AN8" s="4">
        <f>SUM(Table1[[#This Row],[T1]],Table1[[#This Row],[10,5 км_]])</f>
        <v>2.9421296296296293E-2</v>
      </c>
      <c r="AO8" s="4">
        <f>SUM(Table1[[#This Row],[T1]],Table1[[#This Row],[15,5 км_]])</f>
        <v>3.4039351851851848E-2</v>
      </c>
      <c r="AP8" s="4">
        <f>SUM(Table1[[#This Row],[T1]],Table1[[#This Row],[20,5 км_]])</f>
        <v>3.8703703703703699E-2</v>
      </c>
      <c r="AQ8" s="4">
        <f>SUM(Table1[[#This Row],[T1]],Table1[[#This Row],[25,5 км_]])</f>
        <v>4.3368055555555556E-2</v>
      </c>
      <c r="AR8" s="4">
        <f>SUM(Table1[[#This Row],[T1]],Table1[[#This Row],[30,5 км_]])</f>
        <v>4.7997685185185185E-2</v>
      </c>
      <c r="AS8" s="4">
        <f>SUM(Table1[[#This Row],[T1]],Table1[[#This Row],[35,5 км_]])</f>
        <v>5.2673611111111109E-2</v>
      </c>
      <c r="AT8" s="4">
        <f>SUM(Table1[[#This Row],[T1]],Table1[[#This Row],[40 км_]])</f>
        <v>5.7418981481481481E-2</v>
      </c>
      <c r="AU8" s="4">
        <f>Table1[[#This Row],[T2_]]</f>
        <v>5.7951388888888893E-2</v>
      </c>
      <c r="AV8" s="4">
        <f>SUM(Table1[[#This Row],[T2]],Table1[[#This Row],[1,25 км_]])</f>
        <v>6.174768518518519E-2</v>
      </c>
      <c r="AW8" s="4">
        <f>SUM(Table1[[#This Row],[T2]],Table1[[#This Row],[3,75 км_]])</f>
        <v>6.8923611111111116E-2</v>
      </c>
      <c r="AX8" s="4">
        <f>SUM(Table1[[#This Row],[T2]],Table1[[#This Row],[6,25 км_]])</f>
        <v>7.6145833333333329E-2</v>
      </c>
      <c r="AY8" s="4">
        <f>SUM(Table1[[#This Row],[T2]],Table1[[#This Row],[8,75 км_]])</f>
        <v>8.3275462962962968E-2</v>
      </c>
      <c r="AZ8" s="4">
        <f>SUM(Table1[[#This Row],[T2]],Table1[[#This Row],[Финиш_]])</f>
        <v>8.6608796296296295E-2</v>
      </c>
      <c r="BA8" s="4">
        <f>Table1[[#This Row],[Старт]]-Table1[[#Totals],[Старт]]</f>
        <v>0</v>
      </c>
      <c r="BB8" s="4">
        <f>Table1[[#This Row],[Плавание]]-Table1[[#Totals],[Плавание]]</f>
        <v>1.4930555555555565E-3</v>
      </c>
      <c r="BC8" s="4">
        <f>Table1[[#This Row],[T1]]-Table1[[#Totals],[T1]]</f>
        <v>1.5277777777777772E-3</v>
      </c>
      <c r="BD8" s="4">
        <f>Table1[[#This Row],[Вело 0.5 км]]-Table1[[#Totals],[Вело 0.5 км]]</f>
        <v>1.4351851851851852E-3</v>
      </c>
      <c r="BE8" s="4">
        <f>Table1[[#This Row],[Вело 5.5 км]]-Table1[[#Totals],[Вело 5.5 км]]</f>
        <v>1.5740740740740715E-3</v>
      </c>
      <c r="BF8" s="4">
        <f>Table1[[#This Row],[Вело 10.5 км]]-Table1[[#Totals],[Вело 10.5 км]]</f>
        <v>1.4699074074074059E-3</v>
      </c>
      <c r="BG8" s="4">
        <f>Table1[[#This Row],[Вело 15.5 км]]-Table1[[#Totals],[Вело 15.5 км]]</f>
        <v>1.4236111111111116E-3</v>
      </c>
      <c r="BH8" s="4">
        <f>Table1[[#This Row],[Вело 20.5 км]]-Table1[[#Totals],[Вело 20.5 км]]</f>
        <v>1.3425925925925897E-3</v>
      </c>
      <c r="BI8" s="4">
        <f>Table1[[#This Row],[Вело 25.5 км]]-Table1[[#Totals],[Вело 25.5 км]]</f>
        <v>1.4004629629629645E-3</v>
      </c>
      <c r="BJ8" s="4">
        <f>Table1[[#This Row],[Вело 30.5 км]]-Table1[[#Totals],[Вело 30.5 км]]</f>
        <v>1.493055555555553E-3</v>
      </c>
      <c r="BK8" s="4">
        <f>Table1[[#This Row],[Вело 35.5 км]]-Table1[[#Totals],[Вело 35.5 км]]</f>
        <v>1.5277777777777737E-3</v>
      </c>
      <c r="BL8" s="4">
        <f>Table1[[#This Row],[Вело 40.5 км]]-Table1[[#Totals],[Вело 40.5 км]]</f>
        <v>1.6319444444444428E-3</v>
      </c>
      <c r="BM8" s="4">
        <f>Table1[[#This Row],[T2]]-Table1[[#Totals],[T2]]</f>
        <v>1.7013888888888912E-3</v>
      </c>
      <c r="BN8" s="4">
        <f>Table1[[#This Row],[Бег 1.25 км]]-Table1[[#Totals],[Бег 1.25 км]]</f>
        <v>1.6319444444444497E-3</v>
      </c>
      <c r="BO8" s="4">
        <f>Table1[[#This Row],[Бег 3.75 км]]-Table1[[#Totals],[Бег 3.75 км]]</f>
        <v>1.4699074074074059E-3</v>
      </c>
      <c r="BP8" s="4">
        <f>Table1[[#This Row],[Бег 6.25 км]]-Table1[[#Totals],[Бег 6.25 км]]</f>
        <v>1.3541666666666563E-3</v>
      </c>
      <c r="BQ8" s="4">
        <f>Table1[[#This Row],[Бег 8.75 км]]-Table1[[#Totals],[Бег 8.75 км]]</f>
        <v>1.0300925925925963E-3</v>
      </c>
      <c r="BR8" s="4">
        <f>Table1[[#This Row],[Финиш]]-Table1[[#Totals],[Финиш]]</f>
        <v>7.9861111111111105E-4</v>
      </c>
    </row>
    <row r="9" spans="1:70" hidden="1" x14ac:dyDescent="0.2">
      <c r="A9">
        <v>8</v>
      </c>
      <c r="B9">
        <v>43</v>
      </c>
      <c r="C9" t="s">
        <v>25</v>
      </c>
      <c r="D9" t="s">
        <v>26</v>
      </c>
      <c r="E9">
        <v>35</v>
      </c>
      <c r="F9" t="s">
        <v>2</v>
      </c>
      <c r="G9" t="s">
        <v>3</v>
      </c>
      <c r="H9" t="s">
        <v>16</v>
      </c>
      <c r="I9" t="s">
        <v>5</v>
      </c>
      <c r="J9">
        <v>4</v>
      </c>
      <c r="K9">
        <v>8</v>
      </c>
      <c r="L9" s="4">
        <v>1.8414351851851852E-2</v>
      </c>
      <c r="M9" s="1">
        <v>1.8414351851851852E-2</v>
      </c>
      <c r="N9" s="4">
        <v>1.9363425925925926E-2</v>
      </c>
      <c r="O9" s="1">
        <v>5.8472222222222224E-2</v>
      </c>
      <c r="Q9" s="4">
        <v>5.4398148148148144E-4</v>
      </c>
      <c r="R9" s="4">
        <v>5.3819444444444453E-3</v>
      </c>
      <c r="S9" s="4">
        <v>1.0185185185185184E-2</v>
      </c>
      <c r="T9" s="4">
        <v>1.4930555555555556E-2</v>
      </c>
      <c r="U9" s="4">
        <v>1.9780092592592592E-2</v>
      </c>
      <c r="V9" s="4">
        <v>2.4548611111111115E-2</v>
      </c>
      <c r="W9" s="4">
        <v>2.9317129629629634E-2</v>
      </c>
      <c r="X9" s="4">
        <v>3.4108796296296297E-2</v>
      </c>
      <c r="Y9" s="4">
        <v>3.9108796296296301E-2</v>
      </c>
      <c r="Z9" s="4">
        <v>5.8946759259259261E-2</v>
      </c>
      <c r="AA9" s="1">
        <v>8.6620370370370361E-2</v>
      </c>
      <c r="AC9" s="4">
        <v>3.6226851851851854E-3</v>
      </c>
      <c r="AD9" s="4">
        <v>1.0474537037037037E-2</v>
      </c>
      <c r="AE9" s="4">
        <v>1.7488425925925925E-2</v>
      </c>
      <c r="AF9" s="4">
        <v>2.4293981481481482E-2</v>
      </c>
      <c r="AG9" s="4">
        <v>2.7662037037037041E-2</v>
      </c>
      <c r="AH9" s="4">
        <v>8.6620370370370361E-2</v>
      </c>
      <c r="AI9" s="4">
        <v>0</v>
      </c>
      <c r="AJ9" s="4">
        <f>Table1[[#This Row],[Плавание_]]</f>
        <v>1.8414351851851852E-2</v>
      </c>
      <c r="AK9" s="4">
        <f>Table1[[#This Row],[T1_]]</f>
        <v>1.9363425925925926E-2</v>
      </c>
      <c r="AL9" s="4">
        <f>SUM(Table1[[#This Row],[T1]],Table1[[#This Row],[0, 5 км_]])</f>
        <v>1.9907407407407408E-2</v>
      </c>
      <c r="AM9" s="4">
        <f>SUM(Table1[[#This Row],[T1]],Table1[[#This Row],[5,5 км_]])</f>
        <v>2.4745370370370372E-2</v>
      </c>
      <c r="AN9" s="4">
        <f>SUM(Table1[[#This Row],[T1]],Table1[[#This Row],[10,5 км_]])</f>
        <v>2.9548611111111109E-2</v>
      </c>
      <c r="AO9" s="4">
        <f>SUM(Table1[[#This Row],[T1]],Table1[[#This Row],[15,5 км_]])</f>
        <v>3.4293981481481481E-2</v>
      </c>
      <c r="AP9" s="4">
        <f>SUM(Table1[[#This Row],[T1]],Table1[[#This Row],[20,5 км_]])</f>
        <v>3.9143518518518522E-2</v>
      </c>
      <c r="AQ9" s="4">
        <f>SUM(Table1[[#This Row],[T1]],Table1[[#This Row],[25,5 км_]])</f>
        <v>4.3912037037037041E-2</v>
      </c>
      <c r="AR9" s="4">
        <f>SUM(Table1[[#This Row],[T1]],Table1[[#This Row],[30,5 км_]])</f>
        <v>4.868055555555556E-2</v>
      </c>
      <c r="AS9" s="4">
        <f>SUM(Table1[[#This Row],[T1]],Table1[[#This Row],[35,5 км_]])</f>
        <v>5.3472222222222227E-2</v>
      </c>
      <c r="AT9" s="4">
        <f>SUM(Table1[[#This Row],[T1]],Table1[[#This Row],[40 км_]])</f>
        <v>5.8472222222222231E-2</v>
      </c>
      <c r="AU9" s="4">
        <f>Table1[[#This Row],[T2_]]</f>
        <v>5.8946759259259261E-2</v>
      </c>
      <c r="AV9" s="4">
        <f>SUM(Table1[[#This Row],[T2]],Table1[[#This Row],[1,25 км_]])</f>
        <v>6.2569444444444441E-2</v>
      </c>
      <c r="AW9" s="4">
        <f>SUM(Table1[[#This Row],[T2]],Table1[[#This Row],[3,75 км_]])</f>
        <v>6.94212962962963E-2</v>
      </c>
      <c r="AX9" s="4">
        <f>SUM(Table1[[#This Row],[T2]],Table1[[#This Row],[6,25 км_]])</f>
        <v>7.6435185185185189E-2</v>
      </c>
      <c r="AY9" s="4">
        <f>SUM(Table1[[#This Row],[T2]],Table1[[#This Row],[8,75 км_]])</f>
        <v>8.324074074074074E-2</v>
      </c>
      <c r="AZ9" s="4">
        <f>SUM(Table1[[#This Row],[T2]],Table1[[#This Row],[Финиш_]])</f>
        <v>8.6608796296296309E-2</v>
      </c>
      <c r="BA9" s="4">
        <f>Table1[[#This Row],[Старт]]-Table1[[#Totals],[Старт]]</f>
        <v>0</v>
      </c>
      <c r="BB9" s="4">
        <f>Table1[[#This Row],[Плавание]]-Table1[[#Totals],[Плавание]]</f>
        <v>1.3773148148148139E-3</v>
      </c>
      <c r="BC9" s="4">
        <f>Table1[[#This Row],[T1]]-Table1[[#Totals],[T1]]</f>
        <v>1.5625000000000014E-3</v>
      </c>
      <c r="BD9" s="4">
        <f>Table1[[#This Row],[Вело 0.5 км]]-Table1[[#Totals],[Вело 0.5 км]]</f>
        <v>1.4004629629629645E-3</v>
      </c>
      <c r="BE9" s="4">
        <f>Table1[[#This Row],[Вело 5.5 км]]-Table1[[#Totals],[Вело 5.5 км]]</f>
        <v>1.5509259259259278E-3</v>
      </c>
      <c r="BF9" s="4">
        <f>Table1[[#This Row],[Вело 10.5 км]]-Table1[[#Totals],[Вело 10.5 км]]</f>
        <v>1.5972222222222221E-3</v>
      </c>
      <c r="BG9" s="4">
        <f>Table1[[#This Row],[Вело 15.5 км]]-Table1[[#Totals],[Вело 15.5 км]]</f>
        <v>1.678240740740744E-3</v>
      </c>
      <c r="BH9" s="4">
        <f>Table1[[#This Row],[Вело 20.5 км]]-Table1[[#Totals],[Вело 20.5 км]]</f>
        <v>1.7824074074074131E-3</v>
      </c>
      <c r="BI9" s="4">
        <f>Table1[[#This Row],[Вело 25.5 км]]-Table1[[#Totals],[Вело 25.5 км]]</f>
        <v>1.94444444444445E-3</v>
      </c>
      <c r="BJ9" s="4">
        <f>Table1[[#This Row],[Вело 30.5 км]]-Table1[[#Totals],[Вело 30.5 км]]</f>
        <v>2.1759259259259284E-3</v>
      </c>
      <c r="BK9" s="4">
        <f>Table1[[#This Row],[Вело 35.5 км]]-Table1[[#Totals],[Вело 35.5 км]]</f>
        <v>2.3263888888888917E-3</v>
      </c>
      <c r="BL9" s="4">
        <f>Table1[[#This Row],[Вело 40.5 км]]-Table1[[#Totals],[Вело 40.5 км]]</f>
        <v>2.6851851851851932E-3</v>
      </c>
      <c r="BM9" s="4">
        <f>Table1[[#This Row],[T2]]-Table1[[#Totals],[T2]]</f>
        <v>2.6967592592592599E-3</v>
      </c>
      <c r="BN9" s="4">
        <f>Table1[[#This Row],[Бег 1.25 км]]-Table1[[#Totals],[Бег 1.25 км]]</f>
        <v>2.453703703703701E-3</v>
      </c>
      <c r="BO9" s="4">
        <f>Table1[[#This Row],[Бег 3.75 км]]-Table1[[#Totals],[Бег 3.75 км]]</f>
        <v>1.9675925925925902E-3</v>
      </c>
      <c r="BP9" s="4">
        <f>Table1[[#This Row],[Бег 6.25 км]]-Table1[[#Totals],[Бег 6.25 км]]</f>
        <v>1.6435185185185164E-3</v>
      </c>
      <c r="BQ9" s="4">
        <f>Table1[[#This Row],[Бег 8.75 км]]-Table1[[#Totals],[Бег 8.75 км]]</f>
        <v>9.9537037037036868E-4</v>
      </c>
      <c r="BR9" s="4">
        <f>Table1[[#This Row],[Финиш]]-Table1[[#Totals],[Финиш]]</f>
        <v>7.9861111111112493E-4</v>
      </c>
    </row>
    <row r="10" spans="1:70" hidden="1" x14ac:dyDescent="0.2">
      <c r="A10">
        <v>9</v>
      </c>
      <c r="B10">
        <v>47</v>
      </c>
      <c r="C10" t="s">
        <v>27</v>
      </c>
      <c r="D10" t="s">
        <v>11</v>
      </c>
      <c r="E10">
        <v>48</v>
      </c>
      <c r="F10" t="s">
        <v>2</v>
      </c>
      <c r="G10" t="s">
        <v>24</v>
      </c>
      <c r="H10" t="s">
        <v>19</v>
      </c>
      <c r="I10" t="s">
        <v>28</v>
      </c>
      <c r="J10">
        <v>1</v>
      </c>
      <c r="K10">
        <v>9</v>
      </c>
      <c r="L10" s="4">
        <v>1.6979166666666667E-2</v>
      </c>
      <c r="M10" s="1">
        <v>1.6979166666666667E-2</v>
      </c>
      <c r="N10" s="4">
        <v>1.7592592592592594E-2</v>
      </c>
      <c r="O10" s="1">
        <v>5.7314814814814818E-2</v>
      </c>
      <c r="Q10" s="4">
        <v>6.2500000000000001E-4</v>
      </c>
      <c r="R10" s="4">
        <v>5.4976851851851853E-3</v>
      </c>
      <c r="S10" s="4">
        <v>1.037037037037037E-2</v>
      </c>
      <c r="T10" s="4">
        <v>1.5196759259259259E-2</v>
      </c>
      <c r="U10" s="4">
        <v>2.0162037037037037E-2</v>
      </c>
      <c r="V10" s="4">
        <v>2.5057870370370373E-2</v>
      </c>
      <c r="W10" s="4">
        <v>2.9872685185185183E-2</v>
      </c>
      <c r="X10" s="4">
        <v>3.471064814814815E-2</v>
      </c>
      <c r="Y10" s="4">
        <v>3.9722222222222221E-2</v>
      </c>
      <c r="Z10" s="4">
        <v>5.7916666666666665E-2</v>
      </c>
      <c r="AA10" s="1">
        <v>8.7013888888888891E-2</v>
      </c>
      <c r="AC10" s="4">
        <v>3.7731481481481483E-3</v>
      </c>
      <c r="AD10" s="4">
        <v>1.1018518518518518E-2</v>
      </c>
      <c r="AE10" s="4">
        <v>1.8275462962962962E-2</v>
      </c>
      <c r="AF10" s="4">
        <v>2.5370370370370366E-2</v>
      </c>
      <c r="AG10" s="4">
        <v>2.9097222222222222E-2</v>
      </c>
      <c r="AH10" s="4">
        <v>8.7013888888888891E-2</v>
      </c>
      <c r="AI10" s="4">
        <v>0</v>
      </c>
      <c r="AJ10" s="4">
        <f>Table1[[#This Row],[Плавание_]]</f>
        <v>1.6979166666666667E-2</v>
      </c>
      <c r="AK10" s="4">
        <f>Table1[[#This Row],[T1_]]</f>
        <v>1.7592592592592594E-2</v>
      </c>
      <c r="AL10" s="4">
        <f>SUM(Table1[[#This Row],[T1]],Table1[[#This Row],[0, 5 км_]])</f>
        <v>1.8217592592592594E-2</v>
      </c>
      <c r="AM10" s="4">
        <f>SUM(Table1[[#This Row],[T1]],Table1[[#This Row],[5,5 км_]])</f>
        <v>2.3090277777777779E-2</v>
      </c>
      <c r="AN10" s="4">
        <f>SUM(Table1[[#This Row],[T1]],Table1[[#This Row],[10,5 км_]])</f>
        <v>2.7962962962962964E-2</v>
      </c>
      <c r="AO10" s="4">
        <f>SUM(Table1[[#This Row],[T1]],Table1[[#This Row],[15,5 км_]])</f>
        <v>3.2789351851851854E-2</v>
      </c>
      <c r="AP10" s="4">
        <f>SUM(Table1[[#This Row],[T1]],Table1[[#This Row],[20,5 км_]])</f>
        <v>3.7754629629629631E-2</v>
      </c>
      <c r="AQ10" s="4">
        <f>SUM(Table1[[#This Row],[T1]],Table1[[#This Row],[25,5 км_]])</f>
        <v>4.2650462962962966E-2</v>
      </c>
      <c r="AR10" s="4">
        <f>SUM(Table1[[#This Row],[T1]],Table1[[#This Row],[30,5 км_]])</f>
        <v>4.7465277777777773E-2</v>
      </c>
      <c r="AS10" s="4">
        <f>SUM(Table1[[#This Row],[T1]],Table1[[#This Row],[35,5 км_]])</f>
        <v>5.2303240740740747E-2</v>
      </c>
      <c r="AT10" s="4">
        <f>SUM(Table1[[#This Row],[T1]],Table1[[#This Row],[40 км_]])</f>
        <v>5.7314814814814818E-2</v>
      </c>
      <c r="AU10" s="4">
        <f>Table1[[#This Row],[T2_]]</f>
        <v>5.7916666666666665E-2</v>
      </c>
      <c r="AV10" s="4">
        <f>SUM(Table1[[#This Row],[T2]],Table1[[#This Row],[1,25 км_]])</f>
        <v>6.1689814814814815E-2</v>
      </c>
      <c r="AW10" s="4">
        <f>SUM(Table1[[#This Row],[T2]],Table1[[#This Row],[3,75 км_]])</f>
        <v>6.8935185185185183E-2</v>
      </c>
      <c r="AX10" s="4">
        <f>SUM(Table1[[#This Row],[T2]],Table1[[#This Row],[6,25 км_]])</f>
        <v>7.6192129629629624E-2</v>
      </c>
      <c r="AY10" s="4">
        <f>SUM(Table1[[#This Row],[T2]],Table1[[#This Row],[8,75 км_]])</f>
        <v>8.3287037037037034E-2</v>
      </c>
      <c r="AZ10" s="4">
        <f>SUM(Table1[[#This Row],[T2]],Table1[[#This Row],[Финиш_]])</f>
        <v>8.7013888888888891E-2</v>
      </c>
      <c r="BA10" s="4">
        <f>Table1[[#This Row],[Старт]]-Table1[[#Totals],[Старт]]</f>
        <v>0</v>
      </c>
      <c r="BB10" s="4">
        <f>Table1[[#This Row],[Плавание]]-Table1[[#Totals],[Плавание]]</f>
        <v>-5.7870370370371321E-5</v>
      </c>
      <c r="BC10" s="4">
        <f>Table1[[#This Row],[T1]]-Table1[[#Totals],[T1]]</f>
        <v>-2.0833333333333121E-4</v>
      </c>
      <c r="BD10" s="4">
        <f>Table1[[#This Row],[Вело 0.5 км]]-Table1[[#Totals],[Вело 0.5 км]]</f>
        <v>-2.8935185185184967E-4</v>
      </c>
      <c r="BE10" s="4">
        <f>Table1[[#This Row],[Вело 5.5 км]]-Table1[[#Totals],[Вело 5.5 км]]</f>
        <v>-1.041666666666656E-4</v>
      </c>
      <c r="BF10" s="4">
        <f>Table1[[#This Row],[Вело 10.5 км]]-Table1[[#Totals],[Вело 10.5 км]]</f>
        <v>1.157407407407704E-5</v>
      </c>
      <c r="BG10" s="4">
        <f>Table1[[#This Row],[Вело 15.5 км]]-Table1[[#Totals],[Вело 15.5 км]]</f>
        <v>1.7361111111111743E-4</v>
      </c>
      <c r="BH10" s="4">
        <f>Table1[[#This Row],[Вело 20.5 км]]-Table1[[#Totals],[Вело 20.5 км]]</f>
        <v>3.9351851851852221E-4</v>
      </c>
      <c r="BI10" s="4">
        <f>Table1[[#This Row],[Вело 25.5 км]]-Table1[[#Totals],[Вело 25.5 км]]</f>
        <v>6.8287037037037535E-4</v>
      </c>
      <c r="BJ10" s="4">
        <f>Table1[[#This Row],[Вело 30.5 км]]-Table1[[#Totals],[Вело 30.5 км]]</f>
        <v>9.6064814814814103E-4</v>
      </c>
      <c r="BK10" s="4">
        <f>Table1[[#This Row],[Вело 35.5 км]]-Table1[[#Totals],[Вело 35.5 км]]</f>
        <v>1.1574074074074125E-3</v>
      </c>
      <c r="BL10" s="4">
        <f>Table1[[#This Row],[Вело 40.5 км]]-Table1[[#Totals],[Вело 40.5 км]]</f>
        <v>1.5277777777777807E-3</v>
      </c>
      <c r="BM10" s="4">
        <f>Table1[[#This Row],[T2]]-Table1[[#Totals],[T2]]</f>
        <v>1.6666666666666635E-3</v>
      </c>
      <c r="BN10" s="4">
        <f>Table1[[#This Row],[Бег 1.25 км]]-Table1[[#Totals],[Бег 1.25 км]]</f>
        <v>1.574074074074075E-3</v>
      </c>
      <c r="BO10" s="4">
        <f>Table1[[#This Row],[Бег 3.75 км]]-Table1[[#Totals],[Бег 3.75 км]]</f>
        <v>1.4814814814814725E-3</v>
      </c>
      <c r="BP10" s="4">
        <f>Table1[[#This Row],[Бег 6.25 км]]-Table1[[#Totals],[Бег 6.25 км]]</f>
        <v>1.4004629629629506E-3</v>
      </c>
      <c r="BQ10" s="4">
        <f>Table1[[#This Row],[Бег 8.75 км]]-Table1[[#Totals],[Бег 8.75 км]]</f>
        <v>1.041666666666663E-3</v>
      </c>
      <c r="BR10" s="4">
        <f>Table1[[#This Row],[Финиш]]-Table1[[#Totals],[Финиш]]</f>
        <v>1.2037037037037068E-3</v>
      </c>
    </row>
    <row r="11" spans="1:70" hidden="1" x14ac:dyDescent="0.2">
      <c r="A11">
        <v>10</v>
      </c>
      <c r="B11">
        <v>20</v>
      </c>
      <c r="C11" t="s">
        <v>29</v>
      </c>
      <c r="D11" t="s">
        <v>30</v>
      </c>
      <c r="E11">
        <v>29</v>
      </c>
      <c r="F11" t="s">
        <v>2</v>
      </c>
      <c r="G11" t="s">
        <v>31</v>
      </c>
      <c r="H11" t="s">
        <v>32</v>
      </c>
      <c r="I11" t="s">
        <v>33</v>
      </c>
      <c r="J11">
        <v>1</v>
      </c>
      <c r="K11">
        <v>10</v>
      </c>
      <c r="L11" s="4">
        <v>1.9016203703703705E-2</v>
      </c>
      <c r="M11" s="1">
        <v>1.9016203703703705E-2</v>
      </c>
      <c r="N11" s="4">
        <v>2.0023148148148148E-2</v>
      </c>
      <c r="O11" s="1">
        <v>5.9004629629629629E-2</v>
      </c>
      <c r="Q11" s="4">
        <v>5.9027777777777778E-4</v>
      </c>
      <c r="R11" s="4">
        <v>5.5208333333333333E-3</v>
      </c>
      <c r="S11" s="4">
        <v>1.0347222222222223E-2</v>
      </c>
      <c r="T11" s="4">
        <v>1.5057870370370369E-2</v>
      </c>
      <c r="U11" s="4">
        <v>1.9861111111111111E-2</v>
      </c>
      <c r="V11" s="4">
        <v>2.461805555555556E-2</v>
      </c>
      <c r="W11" s="4">
        <v>2.9398148148148149E-2</v>
      </c>
      <c r="X11" s="4">
        <v>3.4062500000000002E-2</v>
      </c>
      <c r="Y11" s="4">
        <v>3.8969907407407404E-2</v>
      </c>
      <c r="Z11" s="4">
        <v>5.935185185185185E-2</v>
      </c>
      <c r="AA11" s="1">
        <v>8.7916666666666657E-2</v>
      </c>
      <c r="AC11" s="4">
        <v>3.6574074074074074E-3</v>
      </c>
      <c r="AD11" s="4">
        <v>1.0787037037037038E-2</v>
      </c>
      <c r="AE11" s="4">
        <v>1.7986111111111109E-2</v>
      </c>
      <c r="AF11" s="4">
        <v>2.5057870370370373E-2</v>
      </c>
      <c r="AG11" s="4">
        <v>2.8564814814814817E-2</v>
      </c>
      <c r="AH11" s="4">
        <v>8.7916666666666657E-2</v>
      </c>
      <c r="AI11" s="4">
        <v>0</v>
      </c>
      <c r="AJ11" s="4">
        <f>Table1[[#This Row],[Плавание_]]</f>
        <v>1.9016203703703705E-2</v>
      </c>
      <c r="AK11" s="4">
        <f>Table1[[#This Row],[T1_]]</f>
        <v>2.0023148148148148E-2</v>
      </c>
      <c r="AL11" s="4">
        <f>SUM(Table1[[#This Row],[T1]],Table1[[#This Row],[0, 5 км_]])</f>
        <v>2.0613425925925924E-2</v>
      </c>
      <c r="AM11" s="4">
        <f>SUM(Table1[[#This Row],[T1]],Table1[[#This Row],[5,5 км_]])</f>
        <v>2.554398148148148E-2</v>
      </c>
      <c r="AN11" s="4">
        <f>SUM(Table1[[#This Row],[T1]],Table1[[#This Row],[10,5 км_]])</f>
        <v>3.037037037037037E-2</v>
      </c>
      <c r="AO11" s="4">
        <f>SUM(Table1[[#This Row],[T1]],Table1[[#This Row],[15,5 км_]])</f>
        <v>3.5081018518518518E-2</v>
      </c>
      <c r="AP11" s="4">
        <f>SUM(Table1[[#This Row],[T1]],Table1[[#This Row],[20,5 км_]])</f>
        <v>3.9884259259259258E-2</v>
      </c>
      <c r="AQ11" s="4">
        <f>SUM(Table1[[#This Row],[T1]],Table1[[#This Row],[25,5 км_]])</f>
        <v>4.4641203703703711E-2</v>
      </c>
      <c r="AR11" s="4">
        <f>SUM(Table1[[#This Row],[T1]],Table1[[#This Row],[30,5 км_]])</f>
        <v>4.9421296296296297E-2</v>
      </c>
      <c r="AS11" s="4">
        <f>SUM(Table1[[#This Row],[T1]],Table1[[#This Row],[35,5 км_]])</f>
        <v>5.4085648148148147E-2</v>
      </c>
      <c r="AT11" s="4">
        <f>SUM(Table1[[#This Row],[T1]],Table1[[#This Row],[40 км_]])</f>
        <v>5.8993055555555549E-2</v>
      </c>
      <c r="AU11" s="4">
        <f>Table1[[#This Row],[T2_]]</f>
        <v>5.935185185185185E-2</v>
      </c>
      <c r="AV11" s="4">
        <f>SUM(Table1[[#This Row],[T2]],Table1[[#This Row],[1,25 км_]])</f>
        <v>6.3009259259259251E-2</v>
      </c>
      <c r="AW11" s="4">
        <f>SUM(Table1[[#This Row],[T2]],Table1[[#This Row],[3,75 км_]])</f>
        <v>7.013888888888889E-2</v>
      </c>
      <c r="AX11" s="4">
        <f>SUM(Table1[[#This Row],[T2]],Table1[[#This Row],[6,25 км_]])</f>
        <v>7.7337962962962956E-2</v>
      </c>
      <c r="AY11" s="4">
        <f>SUM(Table1[[#This Row],[T2]],Table1[[#This Row],[8,75 км_]])</f>
        <v>8.4409722222222219E-2</v>
      </c>
      <c r="AZ11" s="4">
        <f>SUM(Table1[[#This Row],[T2]],Table1[[#This Row],[Финиш_]])</f>
        <v>8.7916666666666671E-2</v>
      </c>
      <c r="BA11" s="4">
        <f>Table1[[#This Row],[Старт]]-Table1[[#Totals],[Старт]]</f>
        <v>0</v>
      </c>
      <c r="BB11" s="4">
        <f>Table1[[#This Row],[Плавание]]-Table1[[#Totals],[Плавание]]</f>
        <v>1.9791666666666673E-3</v>
      </c>
      <c r="BC11" s="4">
        <f>Table1[[#This Row],[T1]]-Table1[[#Totals],[T1]]</f>
        <v>2.2222222222222227E-3</v>
      </c>
      <c r="BD11" s="4">
        <f>Table1[[#This Row],[Вело 0.5 км]]-Table1[[#Totals],[Вело 0.5 км]]</f>
        <v>2.10648148148148E-3</v>
      </c>
      <c r="BE11" s="4">
        <f>Table1[[#This Row],[Вело 5.5 км]]-Table1[[#Totals],[Вело 5.5 км]]</f>
        <v>2.3495370370370354E-3</v>
      </c>
      <c r="BF11" s="4">
        <f>Table1[[#This Row],[Вело 10.5 км]]-Table1[[#Totals],[Вело 10.5 км]]</f>
        <v>2.4189814814814838E-3</v>
      </c>
      <c r="BG11" s="4">
        <f>Table1[[#This Row],[Вело 15.5 км]]-Table1[[#Totals],[Вело 15.5 км]]</f>
        <v>2.4652777777777815E-3</v>
      </c>
      <c r="BH11" s="4">
        <f>Table1[[#This Row],[Вело 20.5 км]]-Table1[[#Totals],[Вело 20.5 км]]</f>
        <v>2.5231481481481494E-3</v>
      </c>
      <c r="BI11" s="4">
        <f>Table1[[#This Row],[Вело 25.5 км]]-Table1[[#Totals],[Вело 25.5 км]]</f>
        <v>2.6736111111111197E-3</v>
      </c>
      <c r="BJ11" s="4">
        <f>Table1[[#This Row],[Вело 30.5 км]]-Table1[[#Totals],[Вело 30.5 км]]</f>
        <v>2.9166666666666646E-3</v>
      </c>
      <c r="BK11" s="4">
        <f>Table1[[#This Row],[Вело 35.5 км]]-Table1[[#Totals],[Вело 35.5 км]]</f>
        <v>2.9398148148148118E-3</v>
      </c>
      <c r="BL11" s="4">
        <f>Table1[[#This Row],[Вело 40.5 км]]-Table1[[#Totals],[Вело 40.5 км]]</f>
        <v>3.2060185185185108E-3</v>
      </c>
      <c r="BM11" s="4">
        <f>Table1[[#This Row],[T2]]-Table1[[#Totals],[T2]]</f>
        <v>3.1018518518518487E-3</v>
      </c>
      <c r="BN11" s="4">
        <f>Table1[[#This Row],[Бег 1.25 км]]-Table1[[#Totals],[Бег 1.25 км]]</f>
        <v>2.8935185185185106E-3</v>
      </c>
      <c r="BO11" s="4">
        <f>Table1[[#This Row],[Бег 3.75 км]]-Table1[[#Totals],[Бег 3.75 км]]</f>
        <v>2.6851851851851793E-3</v>
      </c>
      <c r="BP11" s="4">
        <f>Table1[[#This Row],[Бег 6.25 км]]-Table1[[#Totals],[Бег 6.25 км]]</f>
        <v>2.5462962962962826E-3</v>
      </c>
      <c r="BQ11" s="4">
        <f>Table1[[#This Row],[Бег 8.75 км]]-Table1[[#Totals],[Бег 8.75 км]]</f>
        <v>2.1643518518518479E-3</v>
      </c>
      <c r="BR11" s="4">
        <f>Table1[[#This Row],[Финиш]]-Table1[[#Totals],[Финиш]]</f>
        <v>2.106481481481487E-3</v>
      </c>
    </row>
    <row r="12" spans="1:70" hidden="1" x14ac:dyDescent="0.2">
      <c r="A12">
        <v>11</v>
      </c>
      <c r="B12">
        <v>54</v>
      </c>
      <c r="C12" t="s">
        <v>34</v>
      </c>
      <c r="D12" t="s">
        <v>35</v>
      </c>
      <c r="E12">
        <v>38</v>
      </c>
      <c r="F12" t="s">
        <v>2</v>
      </c>
      <c r="G12" t="s">
        <v>3</v>
      </c>
      <c r="H12" t="s">
        <v>16</v>
      </c>
      <c r="I12" t="s">
        <v>5</v>
      </c>
      <c r="J12">
        <v>5</v>
      </c>
      <c r="K12">
        <v>11</v>
      </c>
      <c r="L12" s="4">
        <v>2.0486111111111111E-2</v>
      </c>
      <c r="M12" s="1">
        <v>2.0486111111111111E-2</v>
      </c>
      <c r="N12" s="4">
        <v>2.1458333333333333E-2</v>
      </c>
      <c r="O12" s="1">
        <v>6.2384259259259257E-2</v>
      </c>
      <c r="Q12" s="4">
        <v>5.9027777777777778E-4</v>
      </c>
      <c r="R12" s="4">
        <v>5.6481481481481478E-3</v>
      </c>
      <c r="S12" s="4">
        <v>1.0613425925925927E-2</v>
      </c>
      <c r="T12" s="4">
        <v>1.5648148148148151E-2</v>
      </c>
      <c r="U12" s="4">
        <v>2.0578703703703703E-2</v>
      </c>
      <c r="V12" s="4">
        <v>2.5590277777777778E-2</v>
      </c>
      <c r="W12" s="4">
        <v>3.0671296296296294E-2</v>
      </c>
      <c r="X12" s="4">
        <v>3.5902777777777777E-2</v>
      </c>
      <c r="Y12" s="4">
        <v>4.0914351851851848E-2</v>
      </c>
      <c r="Z12" s="4">
        <v>6.3171296296296295E-2</v>
      </c>
      <c r="AA12" s="1">
        <v>8.8020833333333326E-2</v>
      </c>
      <c r="AC12" s="4">
        <v>3.2175925925925926E-3</v>
      </c>
      <c r="AD12" s="4">
        <v>9.432870370370371E-3</v>
      </c>
      <c r="AE12" s="4">
        <v>1.5648148148148151E-2</v>
      </c>
      <c r="AF12" s="4">
        <v>2.179398148148148E-2</v>
      </c>
      <c r="AG12" s="4">
        <v>2.4849537037037035E-2</v>
      </c>
      <c r="AH12" s="4">
        <v>8.8020833333333326E-2</v>
      </c>
      <c r="AI12" s="4">
        <v>0</v>
      </c>
      <c r="AJ12" s="4">
        <f>Table1[[#This Row],[Плавание_]]</f>
        <v>2.0486111111111111E-2</v>
      </c>
      <c r="AK12" s="4">
        <f>Table1[[#This Row],[T1_]]</f>
        <v>2.1458333333333333E-2</v>
      </c>
      <c r="AL12" s="4">
        <f>SUM(Table1[[#This Row],[T1]],Table1[[#This Row],[0, 5 км_]])</f>
        <v>2.2048611111111109E-2</v>
      </c>
      <c r="AM12" s="4">
        <f>SUM(Table1[[#This Row],[T1]],Table1[[#This Row],[5,5 км_]])</f>
        <v>2.7106481481481481E-2</v>
      </c>
      <c r="AN12" s="4">
        <f>SUM(Table1[[#This Row],[T1]],Table1[[#This Row],[10,5 км_]])</f>
        <v>3.2071759259259258E-2</v>
      </c>
      <c r="AO12" s="4">
        <f>SUM(Table1[[#This Row],[T1]],Table1[[#This Row],[15,5 км_]])</f>
        <v>3.7106481481481483E-2</v>
      </c>
      <c r="AP12" s="4">
        <f>SUM(Table1[[#This Row],[T1]],Table1[[#This Row],[20,5 км_]])</f>
        <v>4.2037037037037039E-2</v>
      </c>
      <c r="AQ12" s="4">
        <f>SUM(Table1[[#This Row],[T1]],Table1[[#This Row],[25,5 км_]])</f>
        <v>4.704861111111111E-2</v>
      </c>
      <c r="AR12" s="4">
        <f>SUM(Table1[[#This Row],[T1]],Table1[[#This Row],[30,5 км_]])</f>
        <v>5.2129629629629623E-2</v>
      </c>
      <c r="AS12" s="4">
        <f>SUM(Table1[[#This Row],[T1]],Table1[[#This Row],[35,5 км_]])</f>
        <v>5.7361111111111113E-2</v>
      </c>
      <c r="AT12" s="4">
        <f>SUM(Table1[[#This Row],[T1]],Table1[[#This Row],[40 км_]])</f>
        <v>6.2372685185185184E-2</v>
      </c>
      <c r="AU12" s="4">
        <f>Table1[[#This Row],[T2_]]</f>
        <v>6.3171296296296295E-2</v>
      </c>
      <c r="AV12" s="4">
        <f>SUM(Table1[[#This Row],[T2]],Table1[[#This Row],[1,25 км_]])</f>
        <v>6.6388888888888886E-2</v>
      </c>
      <c r="AW12" s="4">
        <f>SUM(Table1[[#This Row],[T2]],Table1[[#This Row],[3,75 км_]])</f>
        <v>7.2604166666666664E-2</v>
      </c>
      <c r="AX12" s="4">
        <f>SUM(Table1[[#This Row],[T2]],Table1[[#This Row],[6,25 км_]])</f>
        <v>7.8819444444444442E-2</v>
      </c>
      <c r="AY12" s="4">
        <f>SUM(Table1[[#This Row],[T2]],Table1[[#This Row],[8,75 км_]])</f>
        <v>8.4965277777777778E-2</v>
      </c>
      <c r="AZ12" s="4">
        <f>SUM(Table1[[#This Row],[T2]],Table1[[#This Row],[Финиш_]])</f>
        <v>8.8020833333333326E-2</v>
      </c>
      <c r="BA12" s="4">
        <f>Table1[[#This Row],[Старт]]-Table1[[#Totals],[Старт]]</f>
        <v>0</v>
      </c>
      <c r="BB12" s="4">
        <f>Table1[[#This Row],[Плавание]]-Table1[[#Totals],[Плавание]]</f>
        <v>3.4490740740740732E-3</v>
      </c>
      <c r="BC12" s="4">
        <f>Table1[[#This Row],[T1]]-Table1[[#Totals],[T1]]</f>
        <v>3.6574074074074078E-3</v>
      </c>
      <c r="BD12" s="4">
        <f>Table1[[#This Row],[Вело 0.5 км]]-Table1[[#Totals],[Вело 0.5 км]]</f>
        <v>3.5416666666666652E-3</v>
      </c>
      <c r="BE12" s="4">
        <f>Table1[[#This Row],[Вело 5.5 км]]-Table1[[#Totals],[Вело 5.5 км]]</f>
        <v>3.9120370370370368E-3</v>
      </c>
      <c r="BF12" s="4">
        <f>Table1[[#This Row],[Вело 10.5 км]]-Table1[[#Totals],[Вело 10.5 км]]</f>
        <v>4.1203703703703715E-3</v>
      </c>
      <c r="BG12" s="4">
        <f>Table1[[#This Row],[Вело 15.5 км]]-Table1[[#Totals],[Вело 15.5 км]]</f>
        <v>4.4907407407407465E-3</v>
      </c>
      <c r="BH12" s="4">
        <f>Table1[[#This Row],[Вело 20.5 км]]-Table1[[#Totals],[Вело 20.5 км]]</f>
        <v>4.6759259259259306E-3</v>
      </c>
      <c r="BI12" s="4">
        <f>Table1[[#This Row],[Вело 25.5 км]]-Table1[[#Totals],[Вело 25.5 км]]</f>
        <v>5.0810185185185194E-3</v>
      </c>
      <c r="BJ12" s="4">
        <f>Table1[[#This Row],[Вело 30.5 км]]-Table1[[#Totals],[Вело 30.5 км]]</f>
        <v>5.6249999999999911E-3</v>
      </c>
      <c r="BK12" s="4">
        <f>Table1[[#This Row],[Вело 35.5 км]]-Table1[[#Totals],[Вело 35.5 км]]</f>
        <v>6.2152777777777779E-3</v>
      </c>
      <c r="BL12" s="4">
        <f>Table1[[#This Row],[Вело 40.5 км]]-Table1[[#Totals],[Вело 40.5 км]]</f>
        <v>6.585648148148146E-3</v>
      </c>
      <c r="BM12" s="4">
        <f>Table1[[#This Row],[T2]]-Table1[[#Totals],[T2]]</f>
        <v>6.9212962962962934E-3</v>
      </c>
      <c r="BN12" s="4">
        <f>Table1[[#This Row],[Бег 1.25 км]]-Table1[[#Totals],[Бег 1.25 км]]</f>
        <v>6.2731481481481458E-3</v>
      </c>
      <c r="BO12" s="4">
        <f>Table1[[#This Row],[Бег 3.75 км]]-Table1[[#Totals],[Бег 3.75 км]]</f>
        <v>5.1504629629629539E-3</v>
      </c>
      <c r="BP12" s="4">
        <f>Table1[[#This Row],[Бег 6.25 км]]-Table1[[#Totals],[Бег 6.25 км]]</f>
        <v>4.027777777777769E-3</v>
      </c>
      <c r="BQ12" s="4">
        <f>Table1[[#This Row],[Бег 8.75 км]]-Table1[[#Totals],[Бег 8.75 км]]</f>
        <v>2.719907407407407E-3</v>
      </c>
      <c r="BR12" s="4">
        <f>Table1[[#This Row],[Финиш]]-Table1[[#Totals],[Финиш]]</f>
        <v>2.2106481481481421E-3</v>
      </c>
    </row>
    <row r="13" spans="1:70" hidden="1" x14ac:dyDescent="0.2">
      <c r="A13">
        <v>12</v>
      </c>
      <c r="B13">
        <v>18</v>
      </c>
      <c r="C13" t="s">
        <v>36</v>
      </c>
      <c r="D13" t="s">
        <v>37</v>
      </c>
      <c r="E13">
        <v>43</v>
      </c>
      <c r="F13" t="s">
        <v>2</v>
      </c>
      <c r="G13" t="s">
        <v>24</v>
      </c>
      <c r="H13" t="s">
        <v>38</v>
      </c>
      <c r="I13" t="s">
        <v>9</v>
      </c>
      <c r="J13">
        <v>1</v>
      </c>
      <c r="K13">
        <v>12</v>
      </c>
      <c r="L13" s="4">
        <v>1.800925925925926E-2</v>
      </c>
      <c r="M13" s="1">
        <v>1.800925925925926E-2</v>
      </c>
      <c r="N13" s="4">
        <v>1.8645833333333334E-2</v>
      </c>
      <c r="O13" s="1">
        <v>5.8483796296296298E-2</v>
      </c>
      <c r="Q13" s="4">
        <v>5.3240740740740744E-4</v>
      </c>
      <c r="R13" s="4">
        <v>5.3356481481481484E-3</v>
      </c>
      <c r="S13" s="4">
        <v>1.0173611111111111E-2</v>
      </c>
      <c r="T13" s="4">
        <v>1.5011574074074075E-2</v>
      </c>
      <c r="U13" s="4">
        <v>1.996527777777778E-2</v>
      </c>
      <c r="V13" s="4">
        <v>2.4918981481481483E-2</v>
      </c>
      <c r="W13" s="4">
        <v>2.9837962962962965E-2</v>
      </c>
      <c r="X13" s="4">
        <v>3.4780092592592592E-2</v>
      </c>
      <c r="Y13" s="4">
        <v>3.9849537037037037E-2</v>
      </c>
      <c r="Z13" s="4">
        <v>5.9004629629629629E-2</v>
      </c>
      <c r="AA13" s="1">
        <v>8.8576388888888899E-2</v>
      </c>
      <c r="AC13" s="4">
        <v>3.7962962962962963E-3</v>
      </c>
      <c r="AD13" s="4">
        <v>1.113425925925926E-2</v>
      </c>
      <c r="AE13" s="4">
        <v>1.8333333333333333E-2</v>
      </c>
      <c r="AF13" s="4">
        <v>2.5729166666666664E-2</v>
      </c>
      <c r="AG13" s="4">
        <v>2.9571759259259259E-2</v>
      </c>
      <c r="AH13" s="4">
        <v>8.8576388888888899E-2</v>
      </c>
      <c r="AI13" s="4">
        <v>0</v>
      </c>
      <c r="AJ13" s="4">
        <f>Table1[[#This Row],[Плавание_]]</f>
        <v>1.800925925925926E-2</v>
      </c>
      <c r="AK13" s="4">
        <f>Table1[[#This Row],[T1_]]</f>
        <v>1.8645833333333334E-2</v>
      </c>
      <c r="AL13" s="4">
        <f>SUM(Table1[[#This Row],[T1]],Table1[[#This Row],[0, 5 км_]])</f>
        <v>1.9178240740740742E-2</v>
      </c>
      <c r="AM13" s="4">
        <f>SUM(Table1[[#This Row],[T1]],Table1[[#This Row],[5,5 км_]])</f>
        <v>2.3981481481481482E-2</v>
      </c>
      <c r="AN13" s="4">
        <f>SUM(Table1[[#This Row],[T1]],Table1[[#This Row],[10,5 км_]])</f>
        <v>2.8819444444444446E-2</v>
      </c>
      <c r="AO13" s="4">
        <f>SUM(Table1[[#This Row],[T1]],Table1[[#This Row],[15,5 км_]])</f>
        <v>3.3657407407407407E-2</v>
      </c>
      <c r="AP13" s="4">
        <f>SUM(Table1[[#This Row],[T1]],Table1[[#This Row],[20,5 км_]])</f>
        <v>3.861111111111111E-2</v>
      </c>
      <c r="AQ13" s="4">
        <f>SUM(Table1[[#This Row],[T1]],Table1[[#This Row],[25,5 км_]])</f>
        <v>4.356481481481482E-2</v>
      </c>
      <c r="AR13" s="4">
        <f>SUM(Table1[[#This Row],[T1]],Table1[[#This Row],[30,5 км_]])</f>
        <v>4.8483796296296303E-2</v>
      </c>
      <c r="AS13" s="4">
        <f>SUM(Table1[[#This Row],[T1]],Table1[[#This Row],[35,5 км_]])</f>
        <v>5.3425925925925925E-2</v>
      </c>
      <c r="AT13" s="4">
        <f>SUM(Table1[[#This Row],[T1]],Table1[[#This Row],[40 км_]])</f>
        <v>5.8495370370370371E-2</v>
      </c>
      <c r="AU13" s="4">
        <f>Table1[[#This Row],[T2_]]</f>
        <v>5.9004629629629629E-2</v>
      </c>
      <c r="AV13" s="4">
        <f>SUM(Table1[[#This Row],[T2]],Table1[[#This Row],[1,25 км_]])</f>
        <v>6.2800925925925927E-2</v>
      </c>
      <c r="AW13" s="4">
        <f>SUM(Table1[[#This Row],[T2]],Table1[[#This Row],[3,75 км_]])</f>
        <v>7.013888888888889E-2</v>
      </c>
      <c r="AX13" s="4">
        <f>SUM(Table1[[#This Row],[T2]],Table1[[#This Row],[6,25 км_]])</f>
        <v>7.7337962962962969E-2</v>
      </c>
      <c r="AY13" s="4">
        <f>SUM(Table1[[#This Row],[T2]],Table1[[#This Row],[8,75 км_]])</f>
        <v>8.4733796296296293E-2</v>
      </c>
      <c r="AZ13" s="4">
        <f>SUM(Table1[[#This Row],[T2]],Table1[[#This Row],[Финиш_]])</f>
        <v>8.8576388888888885E-2</v>
      </c>
      <c r="BA13" s="4">
        <f>Table1[[#This Row],[Старт]]-Table1[[#Totals],[Старт]]</f>
        <v>0</v>
      </c>
      <c r="BB13" s="4">
        <f>Table1[[#This Row],[Плавание]]-Table1[[#Totals],[Плавание]]</f>
        <v>9.7222222222222154E-4</v>
      </c>
      <c r="BC13" s="4">
        <f>Table1[[#This Row],[T1]]-Table1[[#Totals],[T1]]</f>
        <v>8.449074074074088E-4</v>
      </c>
      <c r="BD13" s="4">
        <f>Table1[[#This Row],[Вело 0.5 км]]-Table1[[#Totals],[Вело 0.5 км]]</f>
        <v>6.7129629629629831E-4</v>
      </c>
      <c r="BE13" s="4">
        <f>Table1[[#This Row],[Вело 5.5 км]]-Table1[[#Totals],[Вело 5.5 км]]</f>
        <v>7.8703703703703748E-4</v>
      </c>
      <c r="BF13" s="4">
        <f>Table1[[#This Row],[Вело 10.5 км]]-Table1[[#Totals],[Вело 10.5 км]]</f>
        <v>8.6805555555555941E-4</v>
      </c>
      <c r="BG13" s="4">
        <f>Table1[[#This Row],[Вело 15.5 км]]-Table1[[#Totals],[Вело 15.5 км]]</f>
        <v>1.0416666666666699E-3</v>
      </c>
      <c r="BH13" s="4">
        <f>Table1[[#This Row],[Вело 20.5 км]]-Table1[[#Totals],[Вело 20.5 км]]</f>
        <v>1.2500000000000011E-3</v>
      </c>
      <c r="BI13" s="4">
        <f>Table1[[#This Row],[Вело 25.5 км]]-Table1[[#Totals],[Вело 25.5 км]]</f>
        <v>1.597222222222229E-3</v>
      </c>
      <c r="BJ13" s="4">
        <f>Table1[[#This Row],[Вело 30.5 км]]-Table1[[#Totals],[Вело 30.5 км]]</f>
        <v>1.9791666666666707E-3</v>
      </c>
      <c r="BK13" s="4">
        <f>Table1[[#This Row],[Вело 35.5 км]]-Table1[[#Totals],[Вело 35.5 км]]</f>
        <v>2.2800925925925905E-3</v>
      </c>
      <c r="BL13" s="4">
        <f>Table1[[#This Row],[Вело 40.5 км]]-Table1[[#Totals],[Вело 40.5 км]]</f>
        <v>2.7083333333333334E-3</v>
      </c>
      <c r="BM13" s="4">
        <f>Table1[[#This Row],[T2]]-Table1[[#Totals],[T2]]</f>
        <v>2.7546296296296277E-3</v>
      </c>
      <c r="BN13" s="4">
        <f>Table1[[#This Row],[Бег 1.25 км]]-Table1[[#Totals],[Бег 1.25 км]]</f>
        <v>2.6851851851851863E-3</v>
      </c>
      <c r="BO13" s="4">
        <f>Table1[[#This Row],[Бег 3.75 км]]-Table1[[#Totals],[Бег 3.75 км]]</f>
        <v>2.6851851851851793E-3</v>
      </c>
      <c r="BP13" s="4">
        <f>Table1[[#This Row],[Бег 6.25 км]]-Table1[[#Totals],[Бег 6.25 км]]</f>
        <v>2.5462962962962965E-3</v>
      </c>
      <c r="BQ13" s="4">
        <f>Table1[[#This Row],[Бег 8.75 км]]-Table1[[#Totals],[Бег 8.75 км]]</f>
        <v>2.4884259259259217E-3</v>
      </c>
      <c r="BR13" s="4">
        <f>Table1[[#This Row],[Финиш]]-Table1[[#Totals],[Финиш]]</f>
        <v>2.7662037037037013E-3</v>
      </c>
    </row>
    <row r="14" spans="1:70" x14ac:dyDescent="0.2">
      <c r="A14">
        <v>13</v>
      </c>
      <c r="B14">
        <v>48</v>
      </c>
      <c r="C14" t="s">
        <v>39</v>
      </c>
      <c r="D14" t="s">
        <v>40</v>
      </c>
      <c r="E14">
        <v>40</v>
      </c>
      <c r="F14" t="s">
        <v>2</v>
      </c>
      <c r="G14" t="s">
        <v>3</v>
      </c>
      <c r="H14" t="s">
        <v>22</v>
      </c>
      <c r="I14" t="s">
        <v>9</v>
      </c>
      <c r="J14">
        <v>2</v>
      </c>
      <c r="K14">
        <v>13</v>
      </c>
      <c r="L14" s="4">
        <v>2.0462962962962964E-2</v>
      </c>
      <c r="M14" s="1">
        <v>2.0462962962962964E-2</v>
      </c>
      <c r="N14" s="4">
        <v>2.1238425925925924E-2</v>
      </c>
      <c r="O14" s="1">
        <v>6.2384259259259257E-2</v>
      </c>
      <c r="Q14" s="4">
        <v>7.407407407407407E-4</v>
      </c>
      <c r="R14" s="4">
        <v>5.8333333333333336E-3</v>
      </c>
      <c r="S14" s="4">
        <v>1.082175925925926E-2</v>
      </c>
      <c r="T14" s="4">
        <v>1.5833333333333335E-2</v>
      </c>
      <c r="U14" s="4">
        <v>2.0752314814814814E-2</v>
      </c>
      <c r="V14" s="4">
        <v>2.5694444444444447E-2</v>
      </c>
      <c r="W14" s="4">
        <v>3.0763888888888886E-2</v>
      </c>
      <c r="X14" s="4">
        <v>3.5914351851851857E-2</v>
      </c>
      <c r="Y14" s="4">
        <v>4.1145833333333333E-2</v>
      </c>
      <c r="Z14" s="4">
        <v>6.2881944444444449E-2</v>
      </c>
      <c r="AA14" s="1">
        <v>8.8692129629629635E-2</v>
      </c>
      <c r="AC14" s="4">
        <v>3.2407407407407406E-3</v>
      </c>
      <c r="AD14" s="4">
        <v>9.4560185185185181E-3</v>
      </c>
      <c r="AE14" s="4">
        <v>1.5844907407407408E-2</v>
      </c>
      <c r="AF14" s="4">
        <v>2.2488425925925926E-2</v>
      </c>
      <c r="AG14" s="4">
        <v>2.5821759259259256E-2</v>
      </c>
      <c r="AH14" s="4">
        <v>8.8692129629629635E-2</v>
      </c>
      <c r="AI14" s="4">
        <v>0</v>
      </c>
      <c r="AJ14" s="4">
        <f>Table1[[#This Row],[Плавание_]]</f>
        <v>2.0462962962962964E-2</v>
      </c>
      <c r="AK14" s="4">
        <f>Table1[[#This Row],[T1_]]</f>
        <v>2.1238425925925924E-2</v>
      </c>
      <c r="AL14" s="4">
        <f>SUM(Table1[[#This Row],[T1]],Table1[[#This Row],[0, 5 км_]])</f>
        <v>2.1979166666666664E-2</v>
      </c>
      <c r="AM14" s="4">
        <f>SUM(Table1[[#This Row],[T1]],Table1[[#This Row],[5,5 км_]])</f>
        <v>2.7071759259259257E-2</v>
      </c>
      <c r="AN14" s="4">
        <f>SUM(Table1[[#This Row],[T1]],Table1[[#This Row],[10,5 км_]])</f>
        <v>3.2060185185185185E-2</v>
      </c>
      <c r="AO14" s="4">
        <f>SUM(Table1[[#This Row],[T1]],Table1[[#This Row],[15,5 км_]])</f>
        <v>3.7071759259259263E-2</v>
      </c>
      <c r="AP14" s="4">
        <f>SUM(Table1[[#This Row],[T1]],Table1[[#This Row],[20,5 км_]])</f>
        <v>4.1990740740740738E-2</v>
      </c>
      <c r="AQ14" s="4">
        <f>SUM(Table1[[#This Row],[T1]],Table1[[#This Row],[25,5 км_]])</f>
        <v>4.6932870370370375E-2</v>
      </c>
      <c r="AR14" s="4">
        <f>SUM(Table1[[#This Row],[T1]],Table1[[#This Row],[30,5 км_]])</f>
        <v>5.2002314814814807E-2</v>
      </c>
      <c r="AS14" s="4">
        <f>SUM(Table1[[#This Row],[T1]],Table1[[#This Row],[35,5 км_]])</f>
        <v>5.7152777777777782E-2</v>
      </c>
      <c r="AT14" s="4">
        <f>SUM(Table1[[#This Row],[T1]],Table1[[#This Row],[40 км_]])</f>
        <v>6.2384259259259257E-2</v>
      </c>
      <c r="AU14" s="4">
        <f>Table1[[#This Row],[T2_]]</f>
        <v>6.2881944444444449E-2</v>
      </c>
      <c r="AV14" s="4">
        <f>SUM(Table1[[#This Row],[T2]],Table1[[#This Row],[1,25 км_]])</f>
        <v>6.6122685185185187E-2</v>
      </c>
      <c r="AW14" s="4">
        <f>SUM(Table1[[#This Row],[T2]],Table1[[#This Row],[3,75 км_]])</f>
        <v>7.2337962962962965E-2</v>
      </c>
      <c r="AX14" s="4">
        <f>SUM(Table1[[#This Row],[T2]],Table1[[#This Row],[6,25 км_]])</f>
        <v>7.8726851851851853E-2</v>
      </c>
      <c r="AY14" s="4">
        <f>SUM(Table1[[#This Row],[T2]],Table1[[#This Row],[8,75 км_]])</f>
        <v>8.5370370370370374E-2</v>
      </c>
      <c r="AZ14" s="4">
        <f>SUM(Table1[[#This Row],[T2]],Table1[[#This Row],[Финиш_]])</f>
        <v>8.8703703703703701E-2</v>
      </c>
      <c r="BA14" s="4">
        <f>Table1[[#This Row],[Старт]]-Table1[[#Totals],[Старт]]</f>
        <v>0</v>
      </c>
      <c r="BB14" s="4">
        <f>Table1[[#This Row],[Плавание]]-Table1[[#Totals],[Плавание]]</f>
        <v>3.425925925925926E-3</v>
      </c>
      <c r="BC14" s="4">
        <f>Table1[[#This Row],[T1]]-Table1[[#Totals],[T1]]</f>
        <v>3.4374999999999996E-3</v>
      </c>
      <c r="BD14" s="4">
        <f>Table1[[#This Row],[Вело 0.5 км]]-Table1[[#Totals],[Вело 0.5 км]]</f>
        <v>3.4722222222222203E-3</v>
      </c>
      <c r="BE14" s="4">
        <f>Table1[[#This Row],[Вело 5.5 км]]-Table1[[#Totals],[Вело 5.5 км]]</f>
        <v>3.8773148148148126E-3</v>
      </c>
      <c r="BF14" s="4">
        <f>Table1[[#This Row],[Вело 10.5 км]]-Table1[[#Totals],[Вело 10.5 км]]</f>
        <v>4.1087962962962979E-3</v>
      </c>
      <c r="BG14" s="4">
        <f>Table1[[#This Row],[Вело 15.5 км]]-Table1[[#Totals],[Вело 15.5 км]]</f>
        <v>4.4560185185185258E-3</v>
      </c>
      <c r="BH14" s="4">
        <f>Table1[[#This Row],[Вело 20.5 км]]-Table1[[#Totals],[Вело 20.5 км]]</f>
        <v>4.6296296296296294E-3</v>
      </c>
      <c r="BI14" s="4">
        <f>Table1[[#This Row],[Вело 25.5 км]]-Table1[[#Totals],[Вело 25.5 км]]</f>
        <v>4.9652777777777837E-3</v>
      </c>
      <c r="BJ14" s="4">
        <f>Table1[[#This Row],[Вело 30.5 км]]-Table1[[#Totals],[Вело 30.5 км]]</f>
        <v>5.4976851851851749E-3</v>
      </c>
      <c r="BK14" s="4">
        <f>Table1[[#This Row],[Вело 35.5 км]]-Table1[[#Totals],[Вело 35.5 км]]</f>
        <v>6.0069444444444467E-3</v>
      </c>
      <c r="BL14" s="4">
        <f>Table1[[#This Row],[Вело 40.5 км]]-Table1[[#Totals],[Вело 40.5 км]]</f>
        <v>6.5972222222222196E-3</v>
      </c>
      <c r="BM14" s="4">
        <f>Table1[[#This Row],[T2]]-Table1[[#Totals],[T2]]</f>
        <v>6.6319444444444473E-3</v>
      </c>
      <c r="BN14" s="4">
        <f>Table1[[#This Row],[Бег 1.25 км]]-Table1[[#Totals],[Бег 1.25 км]]</f>
        <v>6.0069444444444467E-3</v>
      </c>
      <c r="BO14" s="4">
        <f>Table1[[#This Row],[Бег 3.75 км]]-Table1[[#Totals],[Бег 3.75 км]]</f>
        <v>4.8842592592592549E-3</v>
      </c>
      <c r="BP14" s="4">
        <f>Table1[[#This Row],[Бег 6.25 км]]-Table1[[#Totals],[Бег 6.25 км]]</f>
        <v>3.9351851851851805E-3</v>
      </c>
      <c r="BQ14" s="4">
        <f>Table1[[#This Row],[Бег 8.75 км]]-Table1[[#Totals],[Бег 8.75 км]]</f>
        <v>3.1250000000000028E-3</v>
      </c>
      <c r="BR14" s="4">
        <f>Table1[[#This Row],[Финиш]]-Table1[[#Totals],[Финиш]]</f>
        <v>2.8935185185185175E-3</v>
      </c>
    </row>
    <row r="15" spans="1:70" hidden="1" x14ac:dyDescent="0.2">
      <c r="A15">
        <v>14</v>
      </c>
      <c r="B15">
        <v>31</v>
      </c>
      <c r="C15" t="s">
        <v>41</v>
      </c>
      <c r="D15" t="s">
        <v>1</v>
      </c>
      <c r="E15">
        <v>40</v>
      </c>
      <c r="F15" t="s">
        <v>2</v>
      </c>
      <c r="G15" t="s">
        <v>3</v>
      </c>
      <c r="H15" t="s">
        <v>16</v>
      </c>
      <c r="I15" t="s">
        <v>9</v>
      </c>
      <c r="J15">
        <v>3</v>
      </c>
      <c r="K15">
        <v>14</v>
      </c>
      <c r="L15" s="4">
        <v>1.8217592592592594E-2</v>
      </c>
      <c r="M15" s="1">
        <v>1.8217592592592594E-2</v>
      </c>
      <c r="N15" s="4">
        <v>1.9074074074074073E-2</v>
      </c>
      <c r="O15" s="1">
        <v>5.873842592592593E-2</v>
      </c>
      <c r="Q15" s="4">
        <v>6.018518518518519E-4</v>
      </c>
      <c r="R15" s="4">
        <v>5.6944444444444438E-3</v>
      </c>
      <c r="S15" s="4">
        <v>1.0532407407407407E-2</v>
      </c>
      <c r="T15" s="4">
        <v>1.5289351851851851E-2</v>
      </c>
      <c r="U15" s="4">
        <v>2.0254629629629629E-2</v>
      </c>
      <c r="V15" s="4">
        <v>2.5034722222222222E-2</v>
      </c>
      <c r="W15" s="4">
        <v>2.9849537037037036E-2</v>
      </c>
      <c r="X15" s="4">
        <v>3.4699074074074077E-2</v>
      </c>
      <c r="Y15" s="4">
        <v>3.9664351851851853E-2</v>
      </c>
      <c r="Z15" s="4">
        <v>5.9293981481481482E-2</v>
      </c>
      <c r="AA15" s="1">
        <v>8.9618055555555562E-2</v>
      </c>
      <c r="AC15" s="4">
        <v>4.0277777777777777E-3</v>
      </c>
      <c r="AD15" s="4">
        <v>1.1643518518518518E-2</v>
      </c>
      <c r="AE15" s="4">
        <v>1.9259259259259261E-2</v>
      </c>
      <c r="AF15" s="4">
        <v>2.6817129629629632E-2</v>
      </c>
      <c r="AG15" s="4">
        <v>3.0324074074074073E-2</v>
      </c>
      <c r="AH15" s="4">
        <v>8.9618055555555562E-2</v>
      </c>
      <c r="AI15" s="4">
        <v>0</v>
      </c>
      <c r="AJ15" s="4">
        <f>Table1[[#This Row],[Плавание_]]</f>
        <v>1.8217592592592594E-2</v>
      </c>
      <c r="AK15" s="4">
        <f>Table1[[#This Row],[T1_]]</f>
        <v>1.9074074074074073E-2</v>
      </c>
      <c r="AL15" s="4">
        <f>SUM(Table1[[#This Row],[T1]],Table1[[#This Row],[0, 5 км_]])</f>
        <v>1.9675925925925927E-2</v>
      </c>
      <c r="AM15" s="4">
        <f>SUM(Table1[[#This Row],[T1]],Table1[[#This Row],[5,5 км_]])</f>
        <v>2.4768518518518516E-2</v>
      </c>
      <c r="AN15" s="4">
        <f>SUM(Table1[[#This Row],[T1]],Table1[[#This Row],[10,5 км_]])</f>
        <v>2.960648148148148E-2</v>
      </c>
      <c r="AO15" s="4">
        <f>SUM(Table1[[#This Row],[T1]],Table1[[#This Row],[15,5 км_]])</f>
        <v>3.4363425925925922E-2</v>
      </c>
      <c r="AP15" s="4">
        <f>SUM(Table1[[#This Row],[T1]],Table1[[#This Row],[20,5 км_]])</f>
        <v>3.9328703703703699E-2</v>
      </c>
      <c r="AQ15" s="4">
        <f>SUM(Table1[[#This Row],[T1]],Table1[[#This Row],[25,5 км_]])</f>
        <v>4.4108796296296299E-2</v>
      </c>
      <c r="AR15" s="4">
        <f>SUM(Table1[[#This Row],[T1]],Table1[[#This Row],[30,5 км_]])</f>
        <v>4.8923611111111112E-2</v>
      </c>
      <c r="AS15" s="4">
        <f>SUM(Table1[[#This Row],[T1]],Table1[[#This Row],[35,5 км_]])</f>
        <v>5.3773148148148153E-2</v>
      </c>
      <c r="AT15" s="4">
        <f>SUM(Table1[[#This Row],[T1]],Table1[[#This Row],[40 км_]])</f>
        <v>5.873842592592593E-2</v>
      </c>
      <c r="AU15" s="4">
        <f>Table1[[#This Row],[T2_]]</f>
        <v>5.9293981481481482E-2</v>
      </c>
      <c r="AV15" s="4">
        <f>SUM(Table1[[#This Row],[T2]],Table1[[#This Row],[1,25 км_]])</f>
        <v>6.3321759259259258E-2</v>
      </c>
      <c r="AW15" s="4">
        <f>SUM(Table1[[#This Row],[T2]],Table1[[#This Row],[3,75 км_]])</f>
        <v>7.0937500000000001E-2</v>
      </c>
      <c r="AX15" s="4">
        <f>SUM(Table1[[#This Row],[T2]],Table1[[#This Row],[6,25 км_]])</f>
        <v>7.8553240740740743E-2</v>
      </c>
      <c r="AY15" s="4">
        <f>SUM(Table1[[#This Row],[T2]],Table1[[#This Row],[8,75 км_]])</f>
        <v>8.611111111111111E-2</v>
      </c>
      <c r="AZ15" s="4">
        <f>SUM(Table1[[#This Row],[T2]],Table1[[#This Row],[Финиш_]])</f>
        <v>8.9618055555555548E-2</v>
      </c>
      <c r="BA15" s="4">
        <f>Table1[[#This Row],[Старт]]-Table1[[#Totals],[Старт]]</f>
        <v>0</v>
      </c>
      <c r="BB15" s="4">
        <f>Table1[[#This Row],[Плавание]]-Table1[[#Totals],[Плавание]]</f>
        <v>1.1805555555555562E-3</v>
      </c>
      <c r="BC15" s="4">
        <f>Table1[[#This Row],[T1]]-Table1[[#Totals],[T1]]</f>
        <v>1.2731481481481483E-3</v>
      </c>
      <c r="BD15" s="4">
        <f>Table1[[#This Row],[Вело 0.5 км]]-Table1[[#Totals],[Вело 0.5 км]]</f>
        <v>1.1689814814814826E-3</v>
      </c>
      <c r="BE15" s="4">
        <f>Table1[[#This Row],[Вело 5.5 км]]-Table1[[#Totals],[Вело 5.5 км]]</f>
        <v>1.5740740740740715E-3</v>
      </c>
      <c r="BF15" s="4">
        <f>Table1[[#This Row],[Вело 10.5 км]]-Table1[[#Totals],[Вело 10.5 км]]</f>
        <v>1.6550925925925934E-3</v>
      </c>
      <c r="BG15" s="4">
        <f>Table1[[#This Row],[Вело 15.5 км]]-Table1[[#Totals],[Вело 15.5 км]]</f>
        <v>1.7476851851851855E-3</v>
      </c>
      <c r="BH15" s="4">
        <f>Table1[[#This Row],[Вело 20.5 км]]-Table1[[#Totals],[Вело 20.5 км]]</f>
        <v>1.9675925925925902E-3</v>
      </c>
      <c r="BI15" s="4">
        <f>Table1[[#This Row],[Вело 25.5 км]]-Table1[[#Totals],[Вело 25.5 км]]</f>
        <v>2.1412037037037077E-3</v>
      </c>
      <c r="BJ15" s="4">
        <f>Table1[[#This Row],[Вело 30.5 км]]-Table1[[#Totals],[Вело 30.5 км]]</f>
        <v>2.4189814814814803E-3</v>
      </c>
      <c r="BK15" s="4">
        <f>Table1[[#This Row],[Вело 35.5 км]]-Table1[[#Totals],[Вело 35.5 км]]</f>
        <v>2.6273148148148184E-3</v>
      </c>
      <c r="BL15" s="4">
        <f>Table1[[#This Row],[Вело 40.5 км]]-Table1[[#Totals],[Вело 40.5 км]]</f>
        <v>2.9513888888888923E-3</v>
      </c>
      <c r="BM15" s="4">
        <f>Table1[[#This Row],[T2]]-Table1[[#Totals],[T2]]</f>
        <v>3.0439814814814808E-3</v>
      </c>
      <c r="BN15" s="4">
        <f>Table1[[#This Row],[Бег 1.25 км]]-Table1[[#Totals],[Бег 1.25 км]]</f>
        <v>3.2060185185185178E-3</v>
      </c>
      <c r="BO15" s="4">
        <f>Table1[[#This Row],[Бег 3.75 км]]-Table1[[#Totals],[Бег 3.75 км]]</f>
        <v>3.4837962962962904E-3</v>
      </c>
      <c r="BP15" s="4">
        <f>Table1[[#This Row],[Бег 6.25 км]]-Table1[[#Totals],[Бег 6.25 км]]</f>
        <v>3.76157407407407E-3</v>
      </c>
      <c r="BQ15" s="4">
        <f>Table1[[#This Row],[Бег 8.75 км]]-Table1[[#Totals],[Бег 8.75 км]]</f>
        <v>3.865740740740739E-3</v>
      </c>
      <c r="BR15" s="4">
        <f>Table1[[#This Row],[Финиш]]-Table1[[#Totals],[Финиш]]</f>
        <v>3.8078703703703642E-3</v>
      </c>
    </row>
    <row r="16" spans="1:70" hidden="1" x14ac:dyDescent="0.2">
      <c r="A16">
        <v>15</v>
      </c>
      <c r="B16">
        <v>40</v>
      </c>
      <c r="C16" t="s">
        <v>42</v>
      </c>
      <c r="D16" t="s">
        <v>43</v>
      </c>
      <c r="E16">
        <v>51</v>
      </c>
      <c r="F16" t="s">
        <v>2</v>
      </c>
      <c r="G16" t="s">
        <v>3</v>
      </c>
      <c r="H16" t="s">
        <v>19</v>
      </c>
      <c r="I16" t="s">
        <v>12</v>
      </c>
      <c r="J16">
        <v>2</v>
      </c>
      <c r="K16">
        <v>15</v>
      </c>
      <c r="L16" s="4">
        <v>2.0879629629629626E-2</v>
      </c>
      <c r="M16" s="1">
        <v>2.0879629629629626E-2</v>
      </c>
      <c r="N16" s="4">
        <v>2.1689814814814815E-2</v>
      </c>
      <c r="O16" s="1">
        <v>6.0486111111111109E-2</v>
      </c>
      <c r="Q16" s="4">
        <v>7.5231481481481471E-4</v>
      </c>
      <c r="R16" s="4">
        <v>5.4398148148148149E-3</v>
      </c>
      <c r="S16" s="4">
        <v>1.0173611111111111E-2</v>
      </c>
      <c r="T16" s="4">
        <v>1.4965277777777779E-2</v>
      </c>
      <c r="U16" s="4">
        <v>1.9733796296296298E-2</v>
      </c>
      <c r="V16" s="4">
        <v>2.4444444444444446E-2</v>
      </c>
      <c r="W16" s="4">
        <v>2.9282407407407406E-2</v>
      </c>
      <c r="X16" s="4">
        <v>3.4062500000000002E-2</v>
      </c>
      <c r="Y16" s="4">
        <v>3.8784722222222227E-2</v>
      </c>
      <c r="Z16" s="4">
        <v>6.1678240740740742E-2</v>
      </c>
      <c r="AA16" s="1">
        <v>8.971064814814815E-2</v>
      </c>
      <c r="AC16" s="4">
        <v>3.7268518518518514E-3</v>
      </c>
      <c r="AD16" s="4">
        <v>1.0694444444444444E-2</v>
      </c>
      <c r="AE16" s="4">
        <v>1.7696759259259259E-2</v>
      </c>
      <c r="AF16" s="4">
        <v>2.462962962962963E-2</v>
      </c>
      <c r="AG16" s="4">
        <v>2.8032407407407409E-2</v>
      </c>
      <c r="AH16" s="4">
        <v>8.971064814814815E-2</v>
      </c>
      <c r="AI16" s="4">
        <v>0</v>
      </c>
      <c r="AJ16" s="4">
        <f>Table1[[#This Row],[Плавание_]]</f>
        <v>2.0879629629629626E-2</v>
      </c>
      <c r="AK16" s="4">
        <f>Table1[[#This Row],[T1_]]</f>
        <v>2.1689814814814815E-2</v>
      </c>
      <c r="AL16" s="4">
        <f>SUM(Table1[[#This Row],[T1]],Table1[[#This Row],[0, 5 км_]])</f>
        <v>2.2442129629629628E-2</v>
      </c>
      <c r="AM16" s="4">
        <f>SUM(Table1[[#This Row],[T1]],Table1[[#This Row],[5,5 км_]])</f>
        <v>2.7129629629629629E-2</v>
      </c>
      <c r="AN16" s="4">
        <f>SUM(Table1[[#This Row],[T1]],Table1[[#This Row],[10,5 км_]])</f>
        <v>3.1863425925925927E-2</v>
      </c>
      <c r="AO16" s="4">
        <f>SUM(Table1[[#This Row],[T1]],Table1[[#This Row],[15,5 км_]])</f>
        <v>3.6655092592592593E-2</v>
      </c>
      <c r="AP16" s="4">
        <f>SUM(Table1[[#This Row],[T1]],Table1[[#This Row],[20,5 км_]])</f>
        <v>4.1423611111111112E-2</v>
      </c>
      <c r="AQ16" s="4">
        <f>SUM(Table1[[#This Row],[T1]],Table1[[#This Row],[25,5 км_]])</f>
        <v>4.6134259259259264E-2</v>
      </c>
      <c r="AR16" s="4">
        <f>SUM(Table1[[#This Row],[T1]],Table1[[#This Row],[30,5 км_]])</f>
        <v>5.0972222222222224E-2</v>
      </c>
      <c r="AS16" s="4">
        <f>SUM(Table1[[#This Row],[T1]],Table1[[#This Row],[35,5 км_]])</f>
        <v>5.5752314814814817E-2</v>
      </c>
      <c r="AT16" s="4">
        <f>SUM(Table1[[#This Row],[T1]],Table1[[#This Row],[40 км_]])</f>
        <v>6.0474537037037042E-2</v>
      </c>
      <c r="AU16" s="4">
        <f>Table1[[#This Row],[T2_]]</f>
        <v>6.1678240740740742E-2</v>
      </c>
      <c r="AV16" s="4">
        <f>SUM(Table1[[#This Row],[T2]],Table1[[#This Row],[1,25 км_]])</f>
        <v>6.5405092592592598E-2</v>
      </c>
      <c r="AW16" s="4">
        <f>SUM(Table1[[#This Row],[T2]],Table1[[#This Row],[3,75 км_]])</f>
        <v>7.2372685185185193E-2</v>
      </c>
      <c r="AX16" s="4">
        <f>SUM(Table1[[#This Row],[T2]],Table1[[#This Row],[6,25 км_]])</f>
        <v>7.9375000000000001E-2</v>
      </c>
      <c r="AY16" s="4">
        <f>SUM(Table1[[#This Row],[T2]],Table1[[#This Row],[8,75 км_]])</f>
        <v>8.6307870370370368E-2</v>
      </c>
      <c r="AZ16" s="4">
        <f>SUM(Table1[[#This Row],[T2]],Table1[[#This Row],[Финиш_]])</f>
        <v>8.971064814814815E-2</v>
      </c>
      <c r="BA16" s="4">
        <f>Table1[[#This Row],[Старт]]-Table1[[#Totals],[Старт]]</f>
        <v>0</v>
      </c>
      <c r="BB16" s="4">
        <f>Table1[[#This Row],[Плавание]]-Table1[[#Totals],[Плавание]]</f>
        <v>3.8425925925925884E-3</v>
      </c>
      <c r="BC16" s="4">
        <f>Table1[[#This Row],[T1]]-Table1[[#Totals],[T1]]</f>
        <v>3.8888888888888896E-3</v>
      </c>
      <c r="BD16" s="4">
        <f>Table1[[#This Row],[Вело 0.5 км]]-Table1[[#Totals],[Вело 0.5 км]]</f>
        <v>3.9351851851851839E-3</v>
      </c>
      <c r="BE16" s="4">
        <f>Table1[[#This Row],[Вело 5.5 км]]-Table1[[#Totals],[Вело 5.5 км]]</f>
        <v>3.9351851851851839E-3</v>
      </c>
      <c r="BF16" s="4">
        <f>Table1[[#This Row],[Вело 10.5 км]]-Table1[[#Totals],[Вело 10.5 км]]</f>
        <v>3.9120370370370403E-3</v>
      </c>
      <c r="BG16" s="4">
        <f>Table1[[#This Row],[Вело 15.5 км]]-Table1[[#Totals],[Вело 15.5 км]]</f>
        <v>4.0393518518518565E-3</v>
      </c>
      <c r="BH16" s="4">
        <f>Table1[[#This Row],[Вело 20.5 км]]-Table1[[#Totals],[Вело 20.5 км]]</f>
        <v>4.0625000000000036E-3</v>
      </c>
      <c r="BI16" s="4">
        <f>Table1[[#This Row],[Вело 25.5 км]]-Table1[[#Totals],[Вело 25.5 км]]</f>
        <v>4.1666666666666727E-3</v>
      </c>
      <c r="BJ16" s="4">
        <f>Table1[[#This Row],[Вело 30.5 км]]-Table1[[#Totals],[Вело 30.5 км]]</f>
        <v>4.4675925925925924E-3</v>
      </c>
      <c r="BK16" s="4">
        <f>Table1[[#This Row],[Вело 35.5 км]]-Table1[[#Totals],[Вело 35.5 км]]</f>
        <v>4.6064814814814822E-3</v>
      </c>
      <c r="BL16" s="4">
        <f>Table1[[#This Row],[Вело 40.5 км]]-Table1[[#Totals],[Вело 40.5 км]]</f>
        <v>4.6875000000000042E-3</v>
      </c>
      <c r="BM16" s="4">
        <f>Table1[[#This Row],[T2]]-Table1[[#Totals],[T2]]</f>
        <v>5.4282407407407404E-3</v>
      </c>
      <c r="BN16" s="4">
        <f>Table1[[#This Row],[Бег 1.25 км]]-Table1[[#Totals],[Бег 1.25 км]]</f>
        <v>5.2893518518518576E-3</v>
      </c>
      <c r="BO16" s="4">
        <f>Table1[[#This Row],[Бег 3.75 км]]-Table1[[#Totals],[Бег 3.75 км]]</f>
        <v>4.9189814814814825E-3</v>
      </c>
      <c r="BP16" s="4">
        <f>Table1[[#This Row],[Бег 6.25 км]]-Table1[[#Totals],[Бег 6.25 км]]</f>
        <v>4.5833333333333282E-3</v>
      </c>
      <c r="BQ16" s="4">
        <f>Table1[[#This Row],[Бег 8.75 км]]-Table1[[#Totals],[Бег 8.75 км]]</f>
        <v>4.0624999999999967E-3</v>
      </c>
      <c r="BR16" s="4">
        <f>Table1[[#This Row],[Финиш]]-Table1[[#Totals],[Финиш]]</f>
        <v>3.9004629629629667E-3</v>
      </c>
    </row>
    <row r="17" spans="1:70" hidden="1" x14ac:dyDescent="0.2">
      <c r="A17">
        <v>16</v>
      </c>
      <c r="B17">
        <v>35</v>
      </c>
      <c r="C17" t="s">
        <v>44</v>
      </c>
      <c r="D17" t="s">
        <v>1</v>
      </c>
      <c r="E17">
        <v>47</v>
      </c>
      <c r="F17" t="s">
        <v>2</v>
      </c>
      <c r="G17" t="s">
        <v>3</v>
      </c>
      <c r="H17" t="s">
        <v>16</v>
      </c>
      <c r="I17" t="s">
        <v>28</v>
      </c>
      <c r="J17">
        <v>2</v>
      </c>
      <c r="K17">
        <v>16</v>
      </c>
      <c r="L17" s="4">
        <v>1.9259259259259261E-2</v>
      </c>
      <c r="M17" s="1">
        <v>1.9259259259259261E-2</v>
      </c>
      <c r="N17" s="4">
        <v>2.0393518518518519E-2</v>
      </c>
      <c r="O17" s="1">
        <v>6.2800925925925927E-2</v>
      </c>
      <c r="Q17" s="4">
        <v>1.2152777777777778E-3</v>
      </c>
      <c r="R17" s="4">
        <v>6.3425925925925915E-3</v>
      </c>
      <c r="S17" s="4">
        <v>1.1435185185185185E-2</v>
      </c>
      <c r="T17" s="4">
        <v>1.6631944444444446E-2</v>
      </c>
      <c r="U17" s="4">
        <v>2.1747685185185186E-2</v>
      </c>
      <c r="V17" s="4">
        <v>2.6875E-2</v>
      </c>
      <c r="W17" s="4">
        <v>3.2048611111111111E-2</v>
      </c>
      <c r="X17" s="4">
        <v>3.7314814814814815E-2</v>
      </c>
      <c r="Y17" s="4">
        <v>4.2407407407407401E-2</v>
      </c>
      <c r="Z17" s="4">
        <v>6.3159722222222228E-2</v>
      </c>
      <c r="AA17" s="1">
        <v>9.0543981481481475E-2</v>
      </c>
      <c r="AC17" s="4">
        <v>3.483796296296296E-3</v>
      </c>
      <c r="AD17" s="4">
        <v>1.0219907407407408E-2</v>
      </c>
      <c r="AE17" s="4">
        <v>1.7060185185185185E-2</v>
      </c>
      <c r="AF17" s="4">
        <v>2.3912037037037034E-2</v>
      </c>
      <c r="AG17" s="4">
        <v>2.7395833333333338E-2</v>
      </c>
      <c r="AH17" s="4">
        <v>9.0543981481481475E-2</v>
      </c>
      <c r="AI17" s="4">
        <v>0</v>
      </c>
      <c r="AJ17" s="4">
        <f>Table1[[#This Row],[Плавание_]]</f>
        <v>1.9259259259259261E-2</v>
      </c>
      <c r="AK17" s="4">
        <f>Table1[[#This Row],[T1_]]</f>
        <v>2.0393518518518519E-2</v>
      </c>
      <c r="AL17" s="4">
        <f>SUM(Table1[[#This Row],[T1]],Table1[[#This Row],[0, 5 км_]])</f>
        <v>2.1608796296296296E-2</v>
      </c>
      <c r="AM17" s="4">
        <f>SUM(Table1[[#This Row],[T1]],Table1[[#This Row],[5,5 км_]])</f>
        <v>2.673611111111111E-2</v>
      </c>
      <c r="AN17" s="4">
        <f>SUM(Table1[[#This Row],[T1]],Table1[[#This Row],[10,5 км_]])</f>
        <v>3.1828703703703706E-2</v>
      </c>
      <c r="AO17" s="4">
        <f>SUM(Table1[[#This Row],[T1]],Table1[[#This Row],[15,5 км_]])</f>
        <v>3.7025462962962968E-2</v>
      </c>
      <c r="AP17" s="4">
        <f>SUM(Table1[[#This Row],[T1]],Table1[[#This Row],[20,5 км_]])</f>
        <v>4.2141203703703708E-2</v>
      </c>
      <c r="AQ17" s="4">
        <f>SUM(Table1[[#This Row],[T1]],Table1[[#This Row],[25,5 км_]])</f>
        <v>4.7268518518518515E-2</v>
      </c>
      <c r="AR17" s="4">
        <f>SUM(Table1[[#This Row],[T1]],Table1[[#This Row],[30,5 км_]])</f>
        <v>5.244212962962963E-2</v>
      </c>
      <c r="AS17" s="4">
        <f>SUM(Table1[[#This Row],[T1]],Table1[[#This Row],[35,5 км_]])</f>
        <v>5.7708333333333334E-2</v>
      </c>
      <c r="AT17" s="4">
        <f>SUM(Table1[[#This Row],[T1]],Table1[[#This Row],[40 км_]])</f>
        <v>6.2800925925925927E-2</v>
      </c>
      <c r="AU17" s="4">
        <f>Table1[[#This Row],[T2_]]</f>
        <v>6.3159722222222228E-2</v>
      </c>
      <c r="AV17" s="4">
        <f>SUM(Table1[[#This Row],[T2]],Table1[[#This Row],[1,25 км_]])</f>
        <v>6.6643518518518519E-2</v>
      </c>
      <c r="AW17" s="4">
        <f>SUM(Table1[[#This Row],[T2]],Table1[[#This Row],[3,75 км_]])</f>
        <v>7.3379629629629642E-2</v>
      </c>
      <c r="AX17" s="4">
        <f>SUM(Table1[[#This Row],[T2]],Table1[[#This Row],[6,25 км_]])</f>
        <v>8.021990740740742E-2</v>
      </c>
      <c r="AY17" s="4">
        <f>SUM(Table1[[#This Row],[T2]],Table1[[#This Row],[8,75 км_]])</f>
        <v>8.7071759259259265E-2</v>
      </c>
      <c r="AZ17" s="4">
        <f>SUM(Table1[[#This Row],[T2]],Table1[[#This Row],[Финиш_]])</f>
        <v>9.055555555555557E-2</v>
      </c>
      <c r="BA17" s="4">
        <f>Table1[[#This Row],[Старт]]-Table1[[#Totals],[Старт]]</f>
        <v>0</v>
      </c>
      <c r="BB17" s="4">
        <f>Table1[[#This Row],[Плавание]]-Table1[[#Totals],[Плавание]]</f>
        <v>2.2222222222222227E-3</v>
      </c>
      <c r="BC17" s="4">
        <f>Table1[[#This Row],[T1]]-Table1[[#Totals],[T1]]</f>
        <v>2.5925925925925943E-3</v>
      </c>
      <c r="BD17" s="4">
        <f>Table1[[#This Row],[Вело 0.5 км]]-Table1[[#Totals],[Вело 0.5 км]]</f>
        <v>3.1018518518518522E-3</v>
      </c>
      <c r="BE17" s="4">
        <f>Table1[[#This Row],[Вело 5.5 км]]-Table1[[#Totals],[Вело 5.5 км]]</f>
        <v>3.5416666666666652E-3</v>
      </c>
      <c r="BF17" s="4">
        <f>Table1[[#This Row],[Вело 10.5 км]]-Table1[[#Totals],[Вело 10.5 км]]</f>
        <v>3.8773148148148195E-3</v>
      </c>
      <c r="BG17" s="4">
        <f>Table1[[#This Row],[Вело 15.5 км]]-Table1[[#Totals],[Вело 15.5 км]]</f>
        <v>4.4097222222222315E-3</v>
      </c>
      <c r="BH17" s="4">
        <f>Table1[[#This Row],[Вело 20.5 км]]-Table1[[#Totals],[Вело 20.5 км]]</f>
        <v>4.7800925925925997E-3</v>
      </c>
      <c r="BI17" s="4">
        <f>Table1[[#This Row],[Вело 25.5 км]]-Table1[[#Totals],[Вело 25.5 км]]</f>
        <v>5.3009259259259242E-3</v>
      </c>
      <c r="BJ17" s="4">
        <f>Table1[[#This Row],[Вело 30.5 км]]-Table1[[#Totals],[Вело 30.5 км]]</f>
        <v>5.9374999999999983E-3</v>
      </c>
      <c r="BK17" s="4">
        <f>Table1[[#This Row],[Вело 35.5 км]]-Table1[[#Totals],[Вело 35.5 км]]</f>
        <v>6.5624999999999989E-3</v>
      </c>
      <c r="BL17" s="4">
        <f>Table1[[#This Row],[Вело 40.5 км]]-Table1[[#Totals],[Вело 40.5 км]]</f>
        <v>7.013888888888889E-3</v>
      </c>
      <c r="BM17" s="4">
        <f>Table1[[#This Row],[T2]]-Table1[[#Totals],[T2]]</f>
        <v>6.9097222222222268E-3</v>
      </c>
      <c r="BN17" s="4">
        <f>Table1[[#This Row],[Бег 1.25 км]]-Table1[[#Totals],[Бег 1.25 км]]</f>
        <v>6.5277777777777782E-3</v>
      </c>
      <c r="BO17" s="4">
        <f>Table1[[#This Row],[Бег 3.75 км]]-Table1[[#Totals],[Бег 3.75 км]]</f>
        <v>5.9259259259259317E-3</v>
      </c>
      <c r="BP17" s="4">
        <f>Table1[[#This Row],[Бег 6.25 км]]-Table1[[#Totals],[Бег 6.25 км]]</f>
        <v>5.4282407407407474E-3</v>
      </c>
      <c r="BQ17" s="4">
        <f>Table1[[#This Row],[Бег 8.75 км]]-Table1[[#Totals],[Бег 8.75 км]]</f>
        <v>4.8263888888888939E-3</v>
      </c>
      <c r="BR17" s="4">
        <f>Table1[[#This Row],[Финиш]]-Table1[[#Totals],[Финиш]]</f>
        <v>4.7453703703703859E-3</v>
      </c>
    </row>
    <row r="18" spans="1:70" hidden="1" x14ac:dyDescent="0.2">
      <c r="A18">
        <v>17</v>
      </c>
      <c r="B18">
        <v>23</v>
      </c>
      <c r="C18" t="s">
        <v>45</v>
      </c>
      <c r="D18" t="s">
        <v>11</v>
      </c>
      <c r="E18">
        <v>39</v>
      </c>
      <c r="F18" t="s">
        <v>2</v>
      </c>
      <c r="G18" t="s">
        <v>46</v>
      </c>
      <c r="H18" t="s">
        <v>38</v>
      </c>
      <c r="I18" t="s">
        <v>5</v>
      </c>
      <c r="J18">
        <v>6</v>
      </c>
      <c r="K18">
        <v>17</v>
      </c>
      <c r="L18" s="4">
        <v>2.1863425925925925E-2</v>
      </c>
      <c r="M18" s="1">
        <v>2.1863425925925925E-2</v>
      </c>
      <c r="N18" s="4">
        <v>2.2719907407407411E-2</v>
      </c>
      <c r="O18" s="1">
        <v>6.2337962962962963E-2</v>
      </c>
      <c r="Q18" s="4">
        <v>6.2500000000000001E-4</v>
      </c>
      <c r="R18" s="4">
        <v>5.7291666666666671E-3</v>
      </c>
      <c r="S18" s="4">
        <v>1.0671296296296297E-2</v>
      </c>
      <c r="T18" s="4">
        <v>1.5601851851851851E-2</v>
      </c>
      <c r="U18" s="4">
        <v>2.0393518518518519E-2</v>
      </c>
      <c r="V18" s="4">
        <v>2.5092592592592593E-2</v>
      </c>
      <c r="W18" s="4">
        <v>2.9826388888888892E-2</v>
      </c>
      <c r="X18" s="4">
        <v>3.4652777777777775E-2</v>
      </c>
      <c r="Y18" s="4">
        <v>3.9629629629629633E-2</v>
      </c>
      <c r="Z18" s="4">
        <v>6.3043981481481479E-2</v>
      </c>
      <c r="AA18" s="1">
        <v>9.1550925925925938E-2</v>
      </c>
      <c r="AC18" s="4">
        <v>3.8541666666666668E-3</v>
      </c>
      <c r="AD18" s="4">
        <v>1.0983796296296297E-2</v>
      </c>
      <c r="AE18" s="4">
        <v>1.7986111111111109E-2</v>
      </c>
      <c r="AF18" s="4">
        <v>2.4988425925925928E-2</v>
      </c>
      <c r="AG18" s="4">
        <v>2.8506944444444442E-2</v>
      </c>
      <c r="AH18" s="4">
        <v>9.1550925925925938E-2</v>
      </c>
      <c r="AI18" s="4">
        <v>0</v>
      </c>
      <c r="AJ18" s="4">
        <f>Table1[[#This Row],[Плавание_]]</f>
        <v>2.1863425925925925E-2</v>
      </c>
      <c r="AK18" s="4">
        <f>Table1[[#This Row],[T1_]]</f>
        <v>2.2719907407407411E-2</v>
      </c>
      <c r="AL18" s="4">
        <f>SUM(Table1[[#This Row],[T1]],Table1[[#This Row],[0, 5 км_]])</f>
        <v>2.3344907407407411E-2</v>
      </c>
      <c r="AM18" s="4">
        <f>SUM(Table1[[#This Row],[T1]],Table1[[#This Row],[5,5 км_]])</f>
        <v>2.8449074074074078E-2</v>
      </c>
      <c r="AN18" s="4">
        <f>SUM(Table1[[#This Row],[T1]],Table1[[#This Row],[10,5 км_]])</f>
        <v>3.3391203703703708E-2</v>
      </c>
      <c r="AO18" s="4">
        <f>SUM(Table1[[#This Row],[T1]],Table1[[#This Row],[15,5 км_]])</f>
        <v>3.8321759259259264E-2</v>
      </c>
      <c r="AP18" s="4">
        <f>SUM(Table1[[#This Row],[T1]],Table1[[#This Row],[20,5 км_]])</f>
        <v>4.311342592592593E-2</v>
      </c>
      <c r="AQ18" s="4">
        <f>SUM(Table1[[#This Row],[T1]],Table1[[#This Row],[25,5 км_]])</f>
        <v>4.7812500000000008E-2</v>
      </c>
      <c r="AR18" s="4">
        <f>SUM(Table1[[#This Row],[T1]],Table1[[#This Row],[30,5 км_]])</f>
        <v>5.2546296296296299E-2</v>
      </c>
      <c r="AS18" s="4">
        <f>SUM(Table1[[#This Row],[T1]],Table1[[#This Row],[35,5 км_]])</f>
        <v>5.7372685185185186E-2</v>
      </c>
      <c r="AT18" s="4">
        <f>SUM(Table1[[#This Row],[T1]],Table1[[#This Row],[40 км_]])</f>
        <v>6.2349537037037044E-2</v>
      </c>
      <c r="AU18" s="4">
        <f>Table1[[#This Row],[T2_]]</f>
        <v>6.3043981481481479E-2</v>
      </c>
      <c r="AV18" s="4">
        <f>SUM(Table1[[#This Row],[T2]],Table1[[#This Row],[1,25 км_]])</f>
        <v>6.6898148148148151E-2</v>
      </c>
      <c r="AW18" s="4">
        <f>SUM(Table1[[#This Row],[T2]],Table1[[#This Row],[3,75 км_]])</f>
        <v>7.4027777777777776E-2</v>
      </c>
      <c r="AX18" s="4">
        <f>SUM(Table1[[#This Row],[T2]],Table1[[#This Row],[6,25 км_]])</f>
        <v>8.1030092592592584E-2</v>
      </c>
      <c r="AY18" s="4">
        <f>SUM(Table1[[#This Row],[T2]],Table1[[#This Row],[8,75 км_]])</f>
        <v>8.8032407407407406E-2</v>
      </c>
      <c r="AZ18" s="4">
        <f>SUM(Table1[[#This Row],[T2]],Table1[[#This Row],[Финиш_]])</f>
        <v>9.1550925925925924E-2</v>
      </c>
      <c r="BA18" s="4">
        <f>Table1[[#This Row],[Старт]]-Table1[[#Totals],[Старт]]</f>
        <v>0</v>
      </c>
      <c r="BB18" s="4">
        <f>Table1[[#This Row],[Плавание]]-Table1[[#Totals],[Плавание]]</f>
        <v>4.826388888888887E-3</v>
      </c>
      <c r="BC18" s="4">
        <f>Table1[[#This Row],[T1]]-Table1[[#Totals],[T1]]</f>
        <v>4.918981481481486E-3</v>
      </c>
      <c r="BD18" s="4">
        <f>Table1[[#This Row],[Вело 0.5 км]]-Table1[[#Totals],[Вело 0.5 км]]</f>
        <v>4.8379629629629675E-3</v>
      </c>
      <c r="BE18" s="4">
        <f>Table1[[#This Row],[Вело 5.5 км]]-Table1[[#Totals],[Вело 5.5 км]]</f>
        <v>5.2546296296296334E-3</v>
      </c>
      <c r="BF18" s="4">
        <f>Table1[[#This Row],[Вело 10.5 км]]-Table1[[#Totals],[Вело 10.5 км]]</f>
        <v>5.4398148148148209E-3</v>
      </c>
      <c r="BG18" s="4">
        <f>Table1[[#This Row],[Вело 15.5 км]]-Table1[[#Totals],[Вело 15.5 км]]</f>
        <v>5.7060185185185269E-3</v>
      </c>
      <c r="BH18" s="4">
        <f>Table1[[#This Row],[Вело 20.5 км]]-Table1[[#Totals],[Вело 20.5 км]]</f>
        <v>5.7523148148148212E-3</v>
      </c>
      <c r="BI18" s="4">
        <f>Table1[[#This Row],[Вело 25.5 км]]-Table1[[#Totals],[Вело 25.5 км]]</f>
        <v>5.8449074074074167E-3</v>
      </c>
      <c r="BJ18" s="4">
        <f>Table1[[#This Row],[Вело 30.5 км]]-Table1[[#Totals],[Вело 30.5 км]]</f>
        <v>6.0416666666666674E-3</v>
      </c>
      <c r="BK18" s="4">
        <f>Table1[[#This Row],[Вело 35.5 км]]-Table1[[#Totals],[Вело 35.5 км]]</f>
        <v>6.2268518518518515E-3</v>
      </c>
      <c r="BL18" s="4">
        <f>Table1[[#This Row],[Вело 40.5 км]]-Table1[[#Totals],[Вело 40.5 км]]</f>
        <v>6.5625000000000058E-3</v>
      </c>
      <c r="BM18" s="4">
        <f>Table1[[#This Row],[T2]]-Table1[[#Totals],[T2]]</f>
        <v>6.7939814814814772E-3</v>
      </c>
      <c r="BN18" s="4">
        <f>Table1[[#This Row],[Бег 1.25 км]]-Table1[[#Totals],[Бег 1.25 км]]</f>
        <v>6.7824074074074106E-3</v>
      </c>
      <c r="BO18" s="4">
        <f>Table1[[#This Row],[Бег 3.75 км]]-Table1[[#Totals],[Бег 3.75 км]]</f>
        <v>6.5740740740740655E-3</v>
      </c>
      <c r="BP18" s="4">
        <f>Table1[[#This Row],[Бег 6.25 км]]-Table1[[#Totals],[Бег 6.25 км]]</f>
        <v>6.2384259259259112E-3</v>
      </c>
      <c r="BQ18" s="4">
        <f>Table1[[#This Row],[Бег 8.75 км]]-Table1[[#Totals],[Бег 8.75 км]]</f>
        <v>5.787037037037035E-3</v>
      </c>
      <c r="BR18" s="4">
        <f>Table1[[#This Row],[Финиш]]-Table1[[#Totals],[Финиш]]</f>
        <v>5.7407407407407407E-3</v>
      </c>
    </row>
    <row r="19" spans="1:70" hidden="1" x14ac:dyDescent="0.2">
      <c r="A19">
        <v>18</v>
      </c>
      <c r="B19">
        <v>33</v>
      </c>
      <c r="C19" t="s">
        <v>47</v>
      </c>
      <c r="D19" t="s">
        <v>48</v>
      </c>
      <c r="E19">
        <v>19</v>
      </c>
      <c r="F19" t="s">
        <v>2</v>
      </c>
      <c r="G19" t="s">
        <v>3</v>
      </c>
      <c r="H19" t="s">
        <v>19</v>
      </c>
      <c r="I19" t="s">
        <v>33</v>
      </c>
      <c r="J19">
        <v>2</v>
      </c>
      <c r="K19">
        <v>18</v>
      </c>
      <c r="L19" s="4">
        <v>1.8020833333333333E-2</v>
      </c>
      <c r="M19" s="1">
        <v>1.8020833333333333E-2</v>
      </c>
      <c r="N19" s="4">
        <v>1.8726851851851852E-2</v>
      </c>
      <c r="O19" s="1">
        <v>6.2557870370370375E-2</v>
      </c>
      <c r="Q19" s="4">
        <v>7.0601851851851847E-4</v>
      </c>
      <c r="R19" s="4">
        <v>6.122685185185185E-3</v>
      </c>
      <c r="S19" s="4">
        <v>1.1458333333333334E-2</v>
      </c>
      <c r="T19" s="4">
        <v>1.6747685185185185E-2</v>
      </c>
      <c r="U19" s="4">
        <v>2.225694444444444E-2</v>
      </c>
      <c r="V19" s="4">
        <v>2.7523148148148147E-2</v>
      </c>
      <c r="W19" s="4">
        <v>3.2974537037037038E-2</v>
      </c>
      <c r="X19" s="4">
        <v>3.8576388888888889E-2</v>
      </c>
      <c r="Y19" s="4">
        <v>4.3819444444444446E-2</v>
      </c>
      <c r="Z19" s="4">
        <v>6.3101851851851853E-2</v>
      </c>
      <c r="AA19" s="1">
        <v>9.1574074074074072E-2</v>
      </c>
      <c r="AC19" s="4">
        <v>3.4490740740740745E-3</v>
      </c>
      <c r="AD19" s="4">
        <v>1.0254629629629629E-2</v>
      </c>
      <c r="AE19" s="4">
        <v>1.7731481481481483E-2</v>
      </c>
      <c r="AF19" s="4">
        <v>2.4918981481481483E-2</v>
      </c>
      <c r="AG19" s="4">
        <v>2.8472222222222222E-2</v>
      </c>
      <c r="AH19" s="4">
        <v>9.1574074074074072E-2</v>
      </c>
      <c r="AI19" s="4">
        <v>0</v>
      </c>
      <c r="AJ19" s="4">
        <f>Table1[[#This Row],[Плавание_]]</f>
        <v>1.8020833333333333E-2</v>
      </c>
      <c r="AK19" s="4">
        <f>Table1[[#This Row],[T1_]]</f>
        <v>1.8726851851851852E-2</v>
      </c>
      <c r="AL19" s="4">
        <f>SUM(Table1[[#This Row],[T1]],Table1[[#This Row],[0, 5 км_]])</f>
        <v>1.9432870370370371E-2</v>
      </c>
      <c r="AM19" s="4">
        <f>SUM(Table1[[#This Row],[T1]],Table1[[#This Row],[5,5 км_]])</f>
        <v>2.4849537037037038E-2</v>
      </c>
      <c r="AN19" s="4">
        <f>SUM(Table1[[#This Row],[T1]],Table1[[#This Row],[10,5 км_]])</f>
        <v>3.0185185185185186E-2</v>
      </c>
      <c r="AO19" s="4">
        <f>SUM(Table1[[#This Row],[T1]],Table1[[#This Row],[15,5 км_]])</f>
        <v>3.5474537037037041E-2</v>
      </c>
      <c r="AP19" s="4">
        <f>SUM(Table1[[#This Row],[T1]],Table1[[#This Row],[20,5 км_]])</f>
        <v>4.0983796296296296E-2</v>
      </c>
      <c r="AQ19" s="4">
        <f>SUM(Table1[[#This Row],[T1]],Table1[[#This Row],[25,5 км_]])</f>
        <v>4.6249999999999999E-2</v>
      </c>
      <c r="AR19" s="4">
        <f>SUM(Table1[[#This Row],[T1]],Table1[[#This Row],[30,5 км_]])</f>
        <v>5.1701388888888894E-2</v>
      </c>
      <c r="AS19" s="4">
        <f>SUM(Table1[[#This Row],[T1]],Table1[[#This Row],[35,5 км_]])</f>
        <v>5.7303240740740738E-2</v>
      </c>
      <c r="AT19" s="4">
        <f>SUM(Table1[[#This Row],[T1]],Table1[[#This Row],[40 км_]])</f>
        <v>6.2546296296296294E-2</v>
      </c>
      <c r="AU19" s="4">
        <f>Table1[[#This Row],[T2_]]</f>
        <v>6.3101851851851853E-2</v>
      </c>
      <c r="AV19" s="4">
        <f>SUM(Table1[[#This Row],[T2]],Table1[[#This Row],[1,25 км_]])</f>
        <v>6.655092592592593E-2</v>
      </c>
      <c r="AW19" s="4">
        <f>SUM(Table1[[#This Row],[T2]],Table1[[#This Row],[3,75 км_]])</f>
        <v>7.3356481481481481E-2</v>
      </c>
      <c r="AX19" s="4">
        <f>SUM(Table1[[#This Row],[T2]],Table1[[#This Row],[6,25 км_]])</f>
        <v>8.083333333333334E-2</v>
      </c>
      <c r="AY19" s="4">
        <f>SUM(Table1[[#This Row],[T2]],Table1[[#This Row],[8,75 км_]])</f>
        <v>8.802083333333334E-2</v>
      </c>
      <c r="AZ19" s="4">
        <f>SUM(Table1[[#This Row],[T2]],Table1[[#This Row],[Финиш_]])</f>
        <v>9.1574074074074072E-2</v>
      </c>
      <c r="BA19" s="4">
        <f>Table1[[#This Row],[Старт]]-Table1[[#Totals],[Старт]]</f>
        <v>0</v>
      </c>
      <c r="BB19" s="4">
        <f>Table1[[#This Row],[Плавание]]-Table1[[#Totals],[Плавание]]</f>
        <v>9.8379629629629511E-4</v>
      </c>
      <c r="BC19" s="4">
        <f>Table1[[#This Row],[T1]]-Table1[[#Totals],[T1]]</f>
        <v>9.2592592592592726E-4</v>
      </c>
      <c r="BD19" s="4">
        <f>Table1[[#This Row],[Вело 0.5 км]]-Table1[[#Totals],[Вело 0.5 км]]</f>
        <v>9.2592592592592726E-4</v>
      </c>
      <c r="BE19" s="4">
        <f>Table1[[#This Row],[Вело 5.5 км]]-Table1[[#Totals],[Вело 5.5 км]]</f>
        <v>1.6550925925925934E-3</v>
      </c>
      <c r="BF19" s="4">
        <f>Table1[[#This Row],[Вело 10.5 км]]-Table1[[#Totals],[Вело 10.5 км]]</f>
        <v>2.2337962962962997E-3</v>
      </c>
      <c r="BG19" s="4">
        <f>Table1[[#This Row],[Вело 15.5 км]]-Table1[[#Totals],[Вело 15.5 км]]</f>
        <v>2.8587962962963037E-3</v>
      </c>
      <c r="BH19" s="4">
        <f>Table1[[#This Row],[Вело 20.5 км]]-Table1[[#Totals],[Вело 20.5 км]]</f>
        <v>3.6226851851851871E-3</v>
      </c>
      <c r="BI19" s="4">
        <f>Table1[[#This Row],[Вело 25.5 км]]-Table1[[#Totals],[Вело 25.5 км]]</f>
        <v>4.2824074074074084E-3</v>
      </c>
      <c r="BJ19" s="4">
        <f>Table1[[#This Row],[Вело 30.5 км]]-Table1[[#Totals],[Вело 30.5 км]]</f>
        <v>5.1967592592592621E-3</v>
      </c>
      <c r="BK19" s="4">
        <f>Table1[[#This Row],[Вело 35.5 км]]-Table1[[#Totals],[Вело 35.5 км]]</f>
        <v>6.1574074074074031E-3</v>
      </c>
      <c r="BL19" s="4">
        <f>Table1[[#This Row],[Вело 40.5 км]]-Table1[[#Totals],[Вело 40.5 км]]</f>
        <v>6.7592592592592565E-3</v>
      </c>
      <c r="BM19" s="4">
        <f>Table1[[#This Row],[T2]]-Table1[[#Totals],[T2]]</f>
        <v>6.851851851851852E-3</v>
      </c>
      <c r="BN19" s="4">
        <f>Table1[[#This Row],[Бег 1.25 км]]-Table1[[#Totals],[Бег 1.25 км]]</f>
        <v>6.4351851851851896E-3</v>
      </c>
      <c r="BO19" s="4">
        <f>Table1[[#This Row],[Бег 3.75 км]]-Table1[[#Totals],[Бег 3.75 км]]</f>
        <v>5.9027777777777707E-3</v>
      </c>
      <c r="BP19" s="4">
        <f>Table1[[#This Row],[Бег 6.25 км]]-Table1[[#Totals],[Бег 6.25 км]]</f>
        <v>6.0416666666666674E-3</v>
      </c>
      <c r="BQ19" s="4">
        <f>Table1[[#This Row],[Бег 8.75 км]]-Table1[[#Totals],[Бег 8.75 км]]</f>
        <v>5.7754629629629683E-3</v>
      </c>
      <c r="BR19" s="4">
        <f>Table1[[#This Row],[Финиш]]-Table1[[#Totals],[Финиш]]</f>
        <v>5.7638888888888878E-3</v>
      </c>
    </row>
    <row r="20" spans="1:70" hidden="1" x14ac:dyDescent="0.2">
      <c r="A20">
        <v>19</v>
      </c>
      <c r="B20">
        <v>70</v>
      </c>
      <c r="C20" t="s">
        <v>49</v>
      </c>
      <c r="D20" t="s">
        <v>18</v>
      </c>
      <c r="E20">
        <v>37</v>
      </c>
      <c r="F20" t="s">
        <v>2</v>
      </c>
      <c r="G20" t="s">
        <v>3</v>
      </c>
      <c r="H20" t="s">
        <v>16</v>
      </c>
      <c r="I20" t="s">
        <v>5</v>
      </c>
      <c r="J20">
        <v>7</v>
      </c>
      <c r="K20">
        <v>19</v>
      </c>
      <c r="L20" s="4">
        <v>1.9976851851851853E-2</v>
      </c>
      <c r="M20" s="1">
        <v>1.9976851851851853E-2</v>
      </c>
      <c r="N20" s="4">
        <v>2.1747685185185186E-2</v>
      </c>
      <c r="O20" s="1">
        <v>6.4953703703703694E-2</v>
      </c>
      <c r="Q20" s="4">
        <v>5.5555555555555556E-4</v>
      </c>
      <c r="R20" s="4">
        <v>5.8217592592592592E-3</v>
      </c>
      <c r="S20" s="4">
        <v>1.1018518518518518E-2</v>
      </c>
      <c r="T20" s="4">
        <v>1.6307870370370372E-2</v>
      </c>
      <c r="U20" s="4">
        <v>2.1539351851851851E-2</v>
      </c>
      <c r="V20" s="4">
        <v>2.6909722222222224E-2</v>
      </c>
      <c r="W20" s="4">
        <v>3.2280092592592589E-2</v>
      </c>
      <c r="X20" s="4">
        <v>3.8032407407407411E-2</v>
      </c>
      <c r="Y20" s="4">
        <v>4.3217592592592592E-2</v>
      </c>
      <c r="Z20" s="4">
        <v>6.6087962962962959E-2</v>
      </c>
      <c r="AA20" s="1">
        <v>9.3680555555555559E-2</v>
      </c>
      <c r="AC20" s="4">
        <v>3.6689814814814814E-3</v>
      </c>
      <c r="AD20" s="4">
        <v>1.03125E-2</v>
      </c>
      <c r="AE20" s="4">
        <v>1.7106481481481483E-2</v>
      </c>
      <c r="AF20" s="4">
        <v>2.4074074074074071E-2</v>
      </c>
      <c r="AG20" s="4">
        <v>2.7592592592592596E-2</v>
      </c>
      <c r="AH20" s="4">
        <v>9.3680555555555559E-2</v>
      </c>
      <c r="AI20" s="4">
        <v>0</v>
      </c>
      <c r="AJ20" s="4">
        <f>Table1[[#This Row],[Плавание_]]</f>
        <v>1.9976851851851853E-2</v>
      </c>
      <c r="AK20" s="4">
        <f>Table1[[#This Row],[T1_]]</f>
        <v>2.1747685185185186E-2</v>
      </c>
      <c r="AL20" s="4">
        <f>SUM(Table1[[#This Row],[T1]],Table1[[#This Row],[0, 5 км_]])</f>
        <v>2.2303240740740742E-2</v>
      </c>
      <c r="AM20" s="4">
        <f>SUM(Table1[[#This Row],[T1]],Table1[[#This Row],[5,5 км_]])</f>
        <v>2.7569444444444445E-2</v>
      </c>
      <c r="AN20" s="4">
        <f>SUM(Table1[[#This Row],[T1]],Table1[[#This Row],[10,5 км_]])</f>
        <v>3.27662037037037E-2</v>
      </c>
      <c r="AO20" s="4">
        <f>SUM(Table1[[#This Row],[T1]],Table1[[#This Row],[15,5 км_]])</f>
        <v>3.8055555555555558E-2</v>
      </c>
      <c r="AP20" s="4">
        <f>SUM(Table1[[#This Row],[T1]],Table1[[#This Row],[20,5 км_]])</f>
        <v>4.3287037037037041E-2</v>
      </c>
      <c r="AQ20" s="4">
        <f>SUM(Table1[[#This Row],[T1]],Table1[[#This Row],[25,5 км_]])</f>
        <v>4.8657407407407413E-2</v>
      </c>
      <c r="AR20" s="4">
        <f>SUM(Table1[[#This Row],[T1]],Table1[[#This Row],[30,5 км_]])</f>
        <v>5.4027777777777772E-2</v>
      </c>
      <c r="AS20" s="4">
        <f>SUM(Table1[[#This Row],[T1]],Table1[[#This Row],[35,5 км_]])</f>
        <v>5.9780092592592593E-2</v>
      </c>
      <c r="AT20" s="4">
        <f>SUM(Table1[[#This Row],[T1]],Table1[[#This Row],[40 км_]])</f>
        <v>6.4965277777777775E-2</v>
      </c>
      <c r="AU20" s="4">
        <f>Table1[[#This Row],[T2_]]</f>
        <v>6.6087962962962959E-2</v>
      </c>
      <c r="AV20" s="4">
        <f>SUM(Table1[[#This Row],[T2]],Table1[[#This Row],[1,25 км_]])</f>
        <v>6.9756944444444441E-2</v>
      </c>
      <c r="AW20" s="4">
        <f>SUM(Table1[[#This Row],[T2]],Table1[[#This Row],[3,75 км_]])</f>
        <v>7.6400462962962962E-2</v>
      </c>
      <c r="AX20" s="4">
        <f>SUM(Table1[[#This Row],[T2]],Table1[[#This Row],[6,25 км_]])</f>
        <v>8.3194444444444446E-2</v>
      </c>
      <c r="AY20" s="4">
        <f>SUM(Table1[[#This Row],[T2]],Table1[[#This Row],[8,75 км_]])</f>
        <v>9.0162037037037027E-2</v>
      </c>
      <c r="AZ20" s="4">
        <f>SUM(Table1[[#This Row],[T2]],Table1[[#This Row],[Финиш_]])</f>
        <v>9.3680555555555559E-2</v>
      </c>
      <c r="BA20" s="4">
        <f>Table1[[#This Row],[Старт]]-Table1[[#Totals],[Старт]]</f>
        <v>0</v>
      </c>
      <c r="BB20" s="4">
        <f>Table1[[#This Row],[Плавание]]-Table1[[#Totals],[Плавание]]</f>
        <v>2.9398148148148152E-3</v>
      </c>
      <c r="BC20" s="4">
        <f>Table1[[#This Row],[T1]]-Table1[[#Totals],[T1]]</f>
        <v>3.946759259259261E-3</v>
      </c>
      <c r="BD20" s="4">
        <f>Table1[[#This Row],[Вело 0.5 км]]-Table1[[#Totals],[Вело 0.5 км]]</f>
        <v>3.7962962962962976E-3</v>
      </c>
      <c r="BE20" s="4">
        <f>Table1[[#This Row],[Вело 5.5 км]]-Table1[[#Totals],[Вело 5.5 км]]</f>
        <v>4.3750000000000004E-3</v>
      </c>
      <c r="BF20" s="4">
        <f>Table1[[#This Row],[Вело 10.5 км]]-Table1[[#Totals],[Вело 10.5 км]]</f>
        <v>4.8148148148148134E-3</v>
      </c>
      <c r="BG20" s="4">
        <f>Table1[[#This Row],[Вело 15.5 км]]-Table1[[#Totals],[Вело 15.5 км]]</f>
        <v>5.4398148148148209E-3</v>
      </c>
      <c r="BH20" s="4">
        <f>Table1[[#This Row],[Вело 20.5 км]]-Table1[[#Totals],[Вело 20.5 км]]</f>
        <v>5.9259259259259317E-3</v>
      </c>
      <c r="BI20" s="4">
        <f>Table1[[#This Row],[Вело 25.5 км]]-Table1[[#Totals],[Вело 25.5 км]]</f>
        <v>6.689814814814822E-3</v>
      </c>
      <c r="BJ20" s="4">
        <f>Table1[[#This Row],[Вело 30.5 км]]-Table1[[#Totals],[Вело 30.5 км]]</f>
        <v>7.5231481481481399E-3</v>
      </c>
      <c r="BK20" s="4">
        <f>Table1[[#This Row],[Вело 35.5 км]]-Table1[[#Totals],[Вело 35.5 км]]</f>
        <v>8.6342592592592582E-3</v>
      </c>
      <c r="BL20" s="4">
        <f>Table1[[#This Row],[Вело 40.5 км]]-Table1[[#Totals],[Вело 40.5 км]]</f>
        <v>9.1782407407407368E-3</v>
      </c>
      <c r="BM20" s="4">
        <f>Table1[[#This Row],[T2]]-Table1[[#Totals],[T2]]</f>
        <v>9.8379629629629581E-3</v>
      </c>
      <c r="BN20" s="4">
        <f>Table1[[#This Row],[Бег 1.25 км]]-Table1[[#Totals],[Бег 1.25 км]]</f>
        <v>9.6412037037037004E-3</v>
      </c>
      <c r="BO20" s="4">
        <f>Table1[[#This Row],[Бег 3.75 км]]-Table1[[#Totals],[Бег 3.75 км]]</f>
        <v>8.9467592592592515E-3</v>
      </c>
      <c r="BP20" s="4">
        <f>Table1[[#This Row],[Бег 6.25 км]]-Table1[[#Totals],[Бег 6.25 км]]</f>
        <v>8.4027777777777729E-3</v>
      </c>
      <c r="BQ20" s="4">
        <f>Table1[[#This Row],[Бег 8.75 км]]-Table1[[#Totals],[Бег 8.75 км]]</f>
        <v>7.9166666666666552E-3</v>
      </c>
      <c r="BR20" s="4">
        <f>Table1[[#This Row],[Финиш]]-Table1[[#Totals],[Финиш]]</f>
        <v>7.8703703703703748E-3</v>
      </c>
    </row>
    <row r="21" spans="1:70" x14ac:dyDescent="0.2">
      <c r="A21">
        <v>20</v>
      </c>
      <c r="B21">
        <v>11</v>
      </c>
      <c r="C21" t="s">
        <v>50</v>
      </c>
      <c r="D21" t="s">
        <v>51</v>
      </c>
      <c r="E21">
        <v>38</v>
      </c>
      <c r="F21" t="s">
        <v>2</v>
      </c>
      <c r="G21" t="s">
        <v>3</v>
      </c>
      <c r="H21" t="s">
        <v>22</v>
      </c>
      <c r="I21" t="s">
        <v>5</v>
      </c>
      <c r="J21">
        <v>8</v>
      </c>
      <c r="K21">
        <v>20</v>
      </c>
      <c r="L21" s="4">
        <v>2.1516203703703704E-2</v>
      </c>
      <c r="M21" s="1">
        <v>2.1516203703703704E-2</v>
      </c>
      <c r="N21" s="4">
        <v>2.2511574074074073E-2</v>
      </c>
      <c r="O21" s="1">
        <v>6.4479166666666657E-2</v>
      </c>
      <c r="Q21" s="4">
        <v>6.9444444444444447E-4</v>
      </c>
      <c r="R21" s="4">
        <v>5.9837962962962961E-3</v>
      </c>
      <c r="S21" s="4">
        <v>1.1099537037037038E-2</v>
      </c>
      <c r="T21" s="4">
        <v>1.6273148148148148E-2</v>
      </c>
      <c r="U21" s="4">
        <v>2.1377314814814818E-2</v>
      </c>
      <c r="V21" s="4">
        <v>2.6458333333333334E-2</v>
      </c>
      <c r="W21" s="4">
        <v>3.1608796296296295E-2</v>
      </c>
      <c r="X21" s="4">
        <v>3.6967592592592594E-2</v>
      </c>
      <c r="Y21" s="4">
        <v>4.1967592592592591E-2</v>
      </c>
      <c r="Z21" s="4">
        <v>6.519675925925926E-2</v>
      </c>
      <c r="AA21" s="1">
        <v>9.4444444444444442E-2</v>
      </c>
      <c r="AC21" s="4">
        <v>3.8194444444444443E-3</v>
      </c>
      <c r="AD21" s="4">
        <v>1.0960648148148148E-2</v>
      </c>
      <c r="AE21" s="4">
        <v>1.818287037037037E-2</v>
      </c>
      <c r="AF21" s="4">
        <v>2.5486111111111112E-2</v>
      </c>
      <c r="AG21" s="4">
        <v>2.9247685185185186E-2</v>
      </c>
      <c r="AH21" s="4">
        <v>9.4444444444444442E-2</v>
      </c>
      <c r="AI21" s="4">
        <v>0</v>
      </c>
      <c r="AJ21" s="4">
        <f>Table1[[#This Row],[Плавание_]]</f>
        <v>2.1516203703703704E-2</v>
      </c>
      <c r="AK21" s="4">
        <f>Table1[[#This Row],[T1_]]</f>
        <v>2.2511574074074073E-2</v>
      </c>
      <c r="AL21" s="4">
        <f>SUM(Table1[[#This Row],[T1]],Table1[[#This Row],[0, 5 км_]])</f>
        <v>2.3206018518518518E-2</v>
      </c>
      <c r="AM21" s="4">
        <f>SUM(Table1[[#This Row],[T1]],Table1[[#This Row],[5,5 км_]])</f>
        <v>2.8495370370370369E-2</v>
      </c>
      <c r="AN21" s="4">
        <f>SUM(Table1[[#This Row],[T1]],Table1[[#This Row],[10,5 км_]])</f>
        <v>3.3611111111111112E-2</v>
      </c>
      <c r="AO21" s="4">
        <f>SUM(Table1[[#This Row],[T1]],Table1[[#This Row],[15,5 км_]])</f>
        <v>3.878472222222222E-2</v>
      </c>
      <c r="AP21" s="4">
        <f>SUM(Table1[[#This Row],[T1]],Table1[[#This Row],[20,5 км_]])</f>
        <v>4.3888888888888894E-2</v>
      </c>
      <c r="AQ21" s="4">
        <f>SUM(Table1[[#This Row],[T1]],Table1[[#This Row],[25,5 км_]])</f>
        <v>4.8969907407407406E-2</v>
      </c>
      <c r="AR21" s="4">
        <f>SUM(Table1[[#This Row],[T1]],Table1[[#This Row],[30,5 км_]])</f>
        <v>5.4120370370370367E-2</v>
      </c>
      <c r="AS21" s="4">
        <f>SUM(Table1[[#This Row],[T1]],Table1[[#This Row],[35,5 км_]])</f>
        <v>5.9479166666666666E-2</v>
      </c>
      <c r="AT21" s="4">
        <f>SUM(Table1[[#This Row],[T1]],Table1[[#This Row],[40 км_]])</f>
        <v>6.4479166666666671E-2</v>
      </c>
      <c r="AU21" s="4">
        <f>Table1[[#This Row],[T2_]]</f>
        <v>6.519675925925926E-2</v>
      </c>
      <c r="AV21" s="4">
        <f>SUM(Table1[[#This Row],[T2]],Table1[[#This Row],[1,25 км_]])</f>
        <v>6.9016203703703705E-2</v>
      </c>
      <c r="AW21" s="4">
        <f>SUM(Table1[[#This Row],[T2]],Table1[[#This Row],[3,75 км_]])</f>
        <v>7.615740740740741E-2</v>
      </c>
      <c r="AX21" s="4">
        <f>SUM(Table1[[#This Row],[T2]],Table1[[#This Row],[6,25 км_]])</f>
        <v>8.3379629629629637E-2</v>
      </c>
      <c r="AY21" s="4">
        <f>SUM(Table1[[#This Row],[T2]],Table1[[#This Row],[8,75 км_]])</f>
        <v>9.0682870370370372E-2</v>
      </c>
      <c r="AZ21" s="4">
        <f>SUM(Table1[[#This Row],[T2]],Table1[[#This Row],[Финиш_]])</f>
        <v>9.4444444444444442E-2</v>
      </c>
      <c r="BA21" s="4">
        <f>Table1[[#This Row],[Старт]]-Table1[[#Totals],[Старт]]</f>
        <v>0</v>
      </c>
      <c r="BB21" s="4">
        <f>Table1[[#This Row],[Плавание]]-Table1[[#Totals],[Плавание]]</f>
        <v>4.479166666666666E-3</v>
      </c>
      <c r="BC21" s="4">
        <f>Table1[[#This Row],[T1]]-Table1[[#Totals],[T1]]</f>
        <v>4.7106481481481478E-3</v>
      </c>
      <c r="BD21" s="4">
        <f>Table1[[#This Row],[Вело 0.5 км]]-Table1[[#Totals],[Вело 0.5 км]]</f>
        <v>4.6990740740740743E-3</v>
      </c>
      <c r="BE21" s="4">
        <f>Table1[[#This Row],[Вело 5.5 км]]-Table1[[#Totals],[Вело 5.5 км]]</f>
        <v>5.3009259259259242E-3</v>
      </c>
      <c r="BF21" s="4">
        <f>Table1[[#This Row],[Вело 10.5 км]]-Table1[[#Totals],[Вело 10.5 км]]</f>
        <v>5.6597222222222257E-3</v>
      </c>
      <c r="BG21" s="4">
        <f>Table1[[#This Row],[Вело 15.5 км]]-Table1[[#Totals],[Вело 15.5 км]]</f>
        <v>6.1689814814814836E-3</v>
      </c>
      <c r="BH21" s="4">
        <f>Table1[[#This Row],[Вело 20.5 км]]-Table1[[#Totals],[Вело 20.5 км]]</f>
        <v>6.5277777777777851E-3</v>
      </c>
      <c r="BI21" s="4">
        <f>Table1[[#This Row],[Вело 25.5 км]]-Table1[[#Totals],[Вело 25.5 км]]</f>
        <v>7.0023148148148154E-3</v>
      </c>
      <c r="BJ21" s="4">
        <f>Table1[[#This Row],[Вело 30.5 км]]-Table1[[#Totals],[Вело 30.5 км]]</f>
        <v>7.6157407407407354E-3</v>
      </c>
      <c r="BK21" s="4">
        <f>Table1[[#This Row],[Вело 35.5 км]]-Table1[[#Totals],[Вело 35.5 км]]</f>
        <v>8.3333333333333315E-3</v>
      </c>
      <c r="BL21" s="4">
        <f>Table1[[#This Row],[Вело 40.5 км]]-Table1[[#Totals],[Вело 40.5 км]]</f>
        <v>8.692129629629633E-3</v>
      </c>
      <c r="BM21" s="4">
        <f>Table1[[#This Row],[T2]]-Table1[[#Totals],[T2]]</f>
        <v>8.9467592592592585E-3</v>
      </c>
      <c r="BN21" s="4">
        <f>Table1[[#This Row],[Бег 1.25 км]]-Table1[[#Totals],[Бег 1.25 км]]</f>
        <v>8.9004629629629642E-3</v>
      </c>
      <c r="BO21" s="4">
        <f>Table1[[#This Row],[Бег 3.75 км]]-Table1[[#Totals],[Бег 3.75 км]]</f>
        <v>8.7037037037036996E-3</v>
      </c>
      <c r="BP21" s="4">
        <f>Table1[[#This Row],[Бег 6.25 км]]-Table1[[#Totals],[Бег 6.25 км]]</f>
        <v>8.5879629629629639E-3</v>
      </c>
      <c r="BQ21" s="4">
        <f>Table1[[#This Row],[Бег 8.75 км]]-Table1[[#Totals],[Бег 8.75 км]]</f>
        <v>8.4375000000000006E-3</v>
      </c>
      <c r="BR21" s="4">
        <f>Table1[[#This Row],[Финиш]]-Table1[[#Totals],[Финиш]]</f>
        <v>8.6342592592592582E-3</v>
      </c>
    </row>
    <row r="22" spans="1:70" hidden="1" x14ac:dyDescent="0.2">
      <c r="A22">
        <v>21</v>
      </c>
      <c r="B22">
        <v>3</v>
      </c>
      <c r="C22" t="s">
        <v>26</v>
      </c>
      <c r="D22" t="s">
        <v>52</v>
      </c>
      <c r="E22">
        <v>25</v>
      </c>
      <c r="F22" t="s">
        <v>2</v>
      </c>
      <c r="G22" t="s">
        <v>3</v>
      </c>
      <c r="H22" t="s">
        <v>16</v>
      </c>
      <c r="I22" t="s">
        <v>33</v>
      </c>
      <c r="J22">
        <v>3</v>
      </c>
      <c r="K22">
        <v>21</v>
      </c>
      <c r="L22" s="4">
        <v>1.982638888888889E-2</v>
      </c>
      <c r="M22" s="1">
        <v>1.982638888888889E-2</v>
      </c>
      <c r="N22" s="4">
        <v>2.1412037037037035E-2</v>
      </c>
      <c r="O22" s="1">
        <v>6.3819444444444443E-2</v>
      </c>
      <c r="Q22" s="4">
        <v>6.134259259259259E-4</v>
      </c>
      <c r="R22" s="4">
        <v>5.7754629629629623E-3</v>
      </c>
      <c r="S22" s="4">
        <v>1.0856481481481481E-2</v>
      </c>
      <c r="T22" s="4">
        <v>1.6064814814814813E-2</v>
      </c>
      <c r="U22" s="4">
        <v>2.1180555555555553E-2</v>
      </c>
      <c r="V22" s="4">
        <v>2.614583333333333E-2</v>
      </c>
      <c r="W22" s="4">
        <v>3.1180555555555555E-2</v>
      </c>
      <c r="X22" s="4">
        <v>3.6493055555555549E-2</v>
      </c>
      <c r="Y22" s="4">
        <v>4.2395833333333334E-2</v>
      </c>
      <c r="Z22" s="4">
        <v>6.4236111111111105E-2</v>
      </c>
      <c r="AA22" s="1">
        <v>9.4942129629629626E-2</v>
      </c>
      <c r="AC22" s="4">
        <v>3.9120370370370368E-3</v>
      </c>
      <c r="AD22" s="4">
        <v>1.1261574074074071E-2</v>
      </c>
      <c r="AE22" s="4">
        <v>1.9351851851851853E-2</v>
      </c>
      <c r="AF22" s="4">
        <v>2.6967592592592595E-2</v>
      </c>
      <c r="AG22" s="4">
        <v>3.0706018518518521E-2</v>
      </c>
      <c r="AH22" s="4">
        <v>9.4942129629629626E-2</v>
      </c>
      <c r="AI22" s="4">
        <v>0</v>
      </c>
      <c r="AJ22" s="4">
        <f>Table1[[#This Row],[Плавание_]]</f>
        <v>1.982638888888889E-2</v>
      </c>
      <c r="AK22" s="4">
        <f>Table1[[#This Row],[T1_]]</f>
        <v>2.1412037037037035E-2</v>
      </c>
      <c r="AL22" s="4">
        <f>SUM(Table1[[#This Row],[T1]],Table1[[#This Row],[0, 5 км_]])</f>
        <v>2.2025462962962962E-2</v>
      </c>
      <c r="AM22" s="4">
        <f>SUM(Table1[[#This Row],[T1]],Table1[[#This Row],[5,5 км_]])</f>
        <v>2.7187499999999996E-2</v>
      </c>
      <c r="AN22" s="4">
        <f>SUM(Table1[[#This Row],[T1]],Table1[[#This Row],[10,5 км_]])</f>
        <v>3.2268518518518516E-2</v>
      </c>
      <c r="AO22" s="4">
        <f>SUM(Table1[[#This Row],[T1]],Table1[[#This Row],[15,5 км_]])</f>
        <v>3.7476851851851845E-2</v>
      </c>
      <c r="AP22" s="4">
        <f>SUM(Table1[[#This Row],[T1]],Table1[[#This Row],[20,5 км_]])</f>
        <v>4.2592592592592585E-2</v>
      </c>
      <c r="AQ22" s="4">
        <f>SUM(Table1[[#This Row],[T1]],Table1[[#This Row],[25,5 км_]])</f>
        <v>4.7557870370370361E-2</v>
      </c>
      <c r="AR22" s="4">
        <f>SUM(Table1[[#This Row],[T1]],Table1[[#This Row],[30,5 км_]])</f>
        <v>5.2592592592592594E-2</v>
      </c>
      <c r="AS22" s="4">
        <f>SUM(Table1[[#This Row],[T1]],Table1[[#This Row],[35,5 км_]])</f>
        <v>5.7905092592592584E-2</v>
      </c>
      <c r="AT22" s="4">
        <f>SUM(Table1[[#This Row],[T1]],Table1[[#This Row],[40 км_]])</f>
        <v>6.3807870370370362E-2</v>
      </c>
      <c r="AU22" s="4">
        <f>Table1[[#This Row],[T2_]]</f>
        <v>6.4236111111111105E-2</v>
      </c>
      <c r="AV22" s="4">
        <f>SUM(Table1[[#This Row],[T2]],Table1[[#This Row],[1,25 км_]])</f>
        <v>6.8148148148148138E-2</v>
      </c>
      <c r="AW22" s="4">
        <f>SUM(Table1[[#This Row],[T2]],Table1[[#This Row],[3,75 км_]])</f>
        <v>7.5497685185185182E-2</v>
      </c>
      <c r="AX22" s="4">
        <f>SUM(Table1[[#This Row],[T2]],Table1[[#This Row],[6,25 км_]])</f>
        <v>8.3587962962962961E-2</v>
      </c>
      <c r="AY22" s="4">
        <f>SUM(Table1[[#This Row],[T2]],Table1[[#This Row],[8,75 км_]])</f>
        <v>9.1203703703703703E-2</v>
      </c>
      <c r="AZ22" s="4">
        <f>SUM(Table1[[#This Row],[T2]],Table1[[#This Row],[Финиш_]])</f>
        <v>9.4942129629629626E-2</v>
      </c>
      <c r="BA22" s="4">
        <f>Table1[[#This Row],[Старт]]-Table1[[#Totals],[Старт]]</f>
        <v>0</v>
      </c>
      <c r="BB22" s="4">
        <f>Table1[[#This Row],[Плавание]]-Table1[[#Totals],[Плавание]]</f>
        <v>2.7893518518518519E-3</v>
      </c>
      <c r="BC22" s="4">
        <f>Table1[[#This Row],[T1]]-Table1[[#Totals],[T1]]</f>
        <v>3.6111111111111101E-3</v>
      </c>
      <c r="BD22" s="4">
        <f>Table1[[#This Row],[Вело 0.5 км]]-Table1[[#Totals],[Вело 0.5 км]]</f>
        <v>3.518518518518518E-3</v>
      </c>
      <c r="BE22" s="4">
        <f>Table1[[#This Row],[Вело 5.5 км]]-Table1[[#Totals],[Вело 5.5 км]]</f>
        <v>3.9930555555555518E-3</v>
      </c>
      <c r="BF22" s="4">
        <f>Table1[[#This Row],[Вело 10.5 км]]-Table1[[#Totals],[Вело 10.5 км]]</f>
        <v>4.3171296296296291E-3</v>
      </c>
      <c r="BG22" s="4">
        <f>Table1[[#This Row],[Вело 15.5 км]]-Table1[[#Totals],[Вело 15.5 км]]</f>
        <v>4.8611111111111077E-3</v>
      </c>
      <c r="BH22" s="4">
        <f>Table1[[#This Row],[Вело 20.5 км]]-Table1[[#Totals],[Вело 20.5 км]]</f>
        <v>5.2314814814814758E-3</v>
      </c>
      <c r="BI22" s="4">
        <f>Table1[[#This Row],[Вело 25.5 км]]-Table1[[#Totals],[Вело 25.5 км]]</f>
        <v>5.5902777777777704E-3</v>
      </c>
      <c r="BJ22" s="4">
        <f>Table1[[#This Row],[Вело 30.5 км]]-Table1[[#Totals],[Вело 30.5 км]]</f>
        <v>6.0879629629629617E-3</v>
      </c>
      <c r="BK22" s="4">
        <f>Table1[[#This Row],[Вело 35.5 км]]-Table1[[#Totals],[Вело 35.5 км]]</f>
        <v>6.7592592592592496E-3</v>
      </c>
      <c r="BL22" s="4">
        <f>Table1[[#This Row],[Вело 40.5 км]]-Table1[[#Totals],[Вело 40.5 км]]</f>
        <v>8.0208333333333243E-3</v>
      </c>
      <c r="BM22" s="4">
        <f>Table1[[#This Row],[T2]]-Table1[[#Totals],[T2]]</f>
        <v>7.9861111111111036E-3</v>
      </c>
      <c r="BN22" s="4">
        <f>Table1[[#This Row],[Бег 1.25 км]]-Table1[[#Totals],[Бег 1.25 км]]</f>
        <v>8.0324074074073978E-3</v>
      </c>
      <c r="BO22" s="4">
        <f>Table1[[#This Row],[Бег 3.75 км]]-Table1[[#Totals],[Бег 3.75 км]]</f>
        <v>8.0439814814814714E-3</v>
      </c>
      <c r="BP22" s="4">
        <f>Table1[[#This Row],[Бег 6.25 км]]-Table1[[#Totals],[Бег 6.25 км]]</f>
        <v>8.7962962962962882E-3</v>
      </c>
      <c r="BQ22" s="4">
        <f>Table1[[#This Row],[Бег 8.75 км]]-Table1[[#Totals],[Бег 8.75 км]]</f>
        <v>8.958333333333332E-3</v>
      </c>
      <c r="BR22" s="4">
        <f>Table1[[#This Row],[Финиш]]-Table1[[#Totals],[Финиш]]</f>
        <v>9.1319444444444425E-3</v>
      </c>
    </row>
    <row r="23" spans="1:70" hidden="1" x14ac:dyDescent="0.2">
      <c r="A23">
        <v>22</v>
      </c>
      <c r="B23">
        <v>58</v>
      </c>
      <c r="C23" t="s">
        <v>53</v>
      </c>
      <c r="D23" t="s">
        <v>11</v>
      </c>
      <c r="E23">
        <v>36</v>
      </c>
      <c r="F23" t="s">
        <v>2</v>
      </c>
      <c r="G23" t="s">
        <v>3</v>
      </c>
      <c r="H23" t="s">
        <v>19</v>
      </c>
      <c r="I23" t="s">
        <v>5</v>
      </c>
      <c r="J23">
        <v>9</v>
      </c>
      <c r="K23">
        <v>22</v>
      </c>
      <c r="L23" s="4">
        <v>2.1342592592592594E-2</v>
      </c>
      <c r="M23" s="1">
        <v>2.1342592592592594E-2</v>
      </c>
      <c r="N23" s="4">
        <v>2.298611111111111E-2</v>
      </c>
      <c r="O23" s="1">
        <v>6.4513888888888885E-2</v>
      </c>
      <c r="Q23" s="4">
        <v>6.5972222222222213E-4</v>
      </c>
      <c r="R23" s="4">
        <v>5.7986111111111112E-3</v>
      </c>
      <c r="S23" s="4">
        <v>1.0868055555555556E-2</v>
      </c>
      <c r="T23" s="4">
        <v>1.6018518518518519E-2</v>
      </c>
      <c r="U23" s="4">
        <v>2.1076388888888891E-2</v>
      </c>
      <c r="V23" s="4">
        <v>2.6157407407407407E-2</v>
      </c>
      <c r="W23" s="4">
        <v>3.1226851851851853E-2</v>
      </c>
      <c r="X23" s="4">
        <v>3.6469907407407402E-2</v>
      </c>
      <c r="Y23" s="4">
        <v>4.1516203703703701E-2</v>
      </c>
      <c r="Z23" s="4">
        <v>6.5428240740740731E-2</v>
      </c>
      <c r="AA23" s="1">
        <v>9.5138888888888884E-2</v>
      </c>
      <c r="AC23" s="4">
        <v>3.8310185185185183E-3</v>
      </c>
      <c r="AD23" s="4">
        <v>1.1157407407407408E-2</v>
      </c>
      <c r="AE23" s="4">
        <v>1.8564814814814815E-2</v>
      </c>
      <c r="AF23" s="4">
        <v>2.6018518518518521E-2</v>
      </c>
      <c r="AG23" s="4">
        <v>2.9710648148148149E-2</v>
      </c>
      <c r="AH23" s="4">
        <v>9.5138888888888884E-2</v>
      </c>
      <c r="AI23" s="4">
        <v>0</v>
      </c>
      <c r="AJ23" s="4">
        <f>Table1[[#This Row],[Плавание_]]</f>
        <v>2.1342592592592594E-2</v>
      </c>
      <c r="AK23" s="4">
        <f>Table1[[#This Row],[T1_]]</f>
        <v>2.298611111111111E-2</v>
      </c>
      <c r="AL23" s="4">
        <f>SUM(Table1[[#This Row],[T1]],Table1[[#This Row],[0, 5 км_]])</f>
        <v>2.3645833333333331E-2</v>
      </c>
      <c r="AM23" s="4">
        <f>SUM(Table1[[#This Row],[T1]],Table1[[#This Row],[5,5 км_]])</f>
        <v>2.8784722222222222E-2</v>
      </c>
      <c r="AN23" s="4">
        <f>SUM(Table1[[#This Row],[T1]],Table1[[#This Row],[10,5 км_]])</f>
        <v>3.3854166666666664E-2</v>
      </c>
      <c r="AO23" s="4">
        <f>SUM(Table1[[#This Row],[T1]],Table1[[#This Row],[15,5 км_]])</f>
        <v>3.9004629629629625E-2</v>
      </c>
      <c r="AP23" s="4">
        <f>SUM(Table1[[#This Row],[T1]],Table1[[#This Row],[20,5 км_]])</f>
        <v>4.4062500000000004E-2</v>
      </c>
      <c r="AQ23" s="4">
        <f>SUM(Table1[[#This Row],[T1]],Table1[[#This Row],[25,5 км_]])</f>
        <v>4.9143518518518517E-2</v>
      </c>
      <c r="AR23" s="4">
        <f>SUM(Table1[[#This Row],[T1]],Table1[[#This Row],[30,5 км_]])</f>
        <v>5.4212962962962963E-2</v>
      </c>
      <c r="AS23" s="4">
        <f>SUM(Table1[[#This Row],[T1]],Table1[[#This Row],[35,5 км_]])</f>
        <v>5.9456018518518512E-2</v>
      </c>
      <c r="AT23" s="4">
        <f>SUM(Table1[[#This Row],[T1]],Table1[[#This Row],[40 км_]])</f>
        <v>6.4502314814814804E-2</v>
      </c>
      <c r="AU23" s="4">
        <f>Table1[[#This Row],[T2_]]</f>
        <v>6.5428240740740731E-2</v>
      </c>
      <c r="AV23" s="4">
        <f>SUM(Table1[[#This Row],[T2]],Table1[[#This Row],[1,25 км_]])</f>
        <v>6.9259259259259243E-2</v>
      </c>
      <c r="AW23" s="4">
        <f>SUM(Table1[[#This Row],[T2]],Table1[[#This Row],[3,75 км_]])</f>
        <v>7.6585648148148139E-2</v>
      </c>
      <c r="AX23" s="4">
        <f>SUM(Table1[[#This Row],[T2]],Table1[[#This Row],[6,25 км_]])</f>
        <v>8.3993055555555543E-2</v>
      </c>
      <c r="AY23" s="4">
        <f>SUM(Table1[[#This Row],[T2]],Table1[[#This Row],[8,75 км_]])</f>
        <v>9.1446759259259255E-2</v>
      </c>
      <c r="AZ23" s="4">
        <f>SUM(Table1[[#This Row],[T2]],Table1[[#This Row],[Финиш_]])</f>
        <v>9.5138888888888884E-2</v>
      </c>
      <c r="BA23" s="4">
        <f>Table1[[#This Row],[Старт]]-Table1[[#Totals],[Старт]]</f>
        <v>0</v>
      </c>
      <c r="BB23" s="4">
        <f>Table1[[#This Row],[Плавание]]-Table1[[#Totals],[Плавание]]</f>
        <v>4.3055555555555555E-3</v>
      </c>
      <c r="BC23" s="4">
        <f>Table1[[#This Row],[T1]]-Table1[[#Totals],[T1]]</f>
        <v>5.185185185185185E-3</v>
      </c>
      <c r="BD23" s="4">
        <f>Table1[[#This Row],[Вело 0.5 км]]-Table1[[#Totals],[Вело 0.5 км]]</f>
        <v>5.1388888888888873E-3</v>
      </c>
      <c r="BE23" s="4">
        <f>Table1[[#This Row],[Вело 5.5 км]]-Table1[[#Totals],[Вело 5.5 км]]</f>
        <v>5.5902777777777773E-3</v>
      </c>
      <c r="BF23" s="4">
        <f>Table1[[#This Row],[Вело 10.5 км]]-Table1[[#Totals],[Вело 10.5 км]]</f>
        <v>5.9027777777777776E-3</v>
      </c>
      <c r="BG23" s="4">
        <f>Table1[[#This Row],[Вело 15.5 км]]-Table1[[#Totals],[Вело 15.5 км]]</f>
        <v>6.3888888888888884E-3</v>
      </c>
      <c r="BH23" s="4">
        <f>Table1[[#This Row],[Вело 20.5 км]]-Table1[[#Totals],[Вело 20.5 км]]</f>
        <v>6.7013888888888956E-3</v>
      </c>
      <c r="BI23" s="4">
        <f>Table1[[#This Row],[Вело 25.5 км]]-Table1[[#Totals],[Вело 25.5 км]]</f>
        <v>7.1759259259259259E-3</v>
      </c>
      <c r="BJ23" s="4">
        <f>Table1[[#This Row],[Вело 30.5 км]]-Table1[[#Totals],[Вело 30.5 км]]</f>
        <v>7.7083333333333309E-3</v>
      </c>
      <c r="BK23" s="4">
        <f>Table1[[#This Row],[Вело 35.5 км]]-Table1[[#Totals],[Вело 35.5 км]]</f>
        <v>8.3101851851851774E-3</v>
      </c>
      <c r="BL23" s="4">
        <f>Table1[[#This Row],[Вело 40.5 км]]-Table1[[#Totals],[Вело 40.5 км]]</f>
        <v>8.7152777777777662E-3</v>
      </c>
      <c r="BM23" s="4">
        <f>Table1[[#This Row],[T2]]-Table1[[#Totals],[T2]]</f>
        <v>9.1782407407407299E-3</v>
      </c>
      <c r="BN23" s="4">
        <f>Table1[[#This Row],[Бег 1.25 км]]-Table1[[#Totals],[Бег 1.25 км]]</f>
        <v>9.1435185185185022E-3</v>
      </c>
      <c r="BO23" s="4">
        <f>Table1[[#This Row],[Бег 3.75 км]]-Table1[[#Totals],[Бег 3.75 км]]</f>
        <v>9.1319444444444287E-3</v>
      </c>
      <c r="BP23" s="4">
        <f>Table1[[#This Row],[Бег 6.25 км]]-Table1[[#Totals],[Бег 6.25 км]]</f>
        <v>9.2013888888888701E-3</v>
      </c>
      <c r="BQ23" s="4">
        <f>Table1[[#This Row],[Бег 8.75 км]]-Table1[[#Totals],[Бег 8.75 км]]</f>
        <v>9.201388888888884E-3</v>
      </c>
      <c r="BR23" s="4">
        <f>Table1[[#This Row],[Финиш]]-Table1[[#Totals],[Финиш]]</f>
        <v>9.3287037037037002E-3</v>
      </c>
    </row>
    <row r="24" spans="1:70" hidden="1" x14ac:dyDescent="0.2">
      <c r="A24">
        <v>23</v>
      </c>
      <c r="B24">
        <v>63</v>
      </c>
      <c r="C24" t="s">
        <v>54</v>
      </c>
      <c r="D24" t="s">
        <v>55</v>
      </c>
      <c r="E24">
        <v>37</v>
      </c>
      <c r="F24" t="s">
        <v>2</v>
      </c>
      <c r="G24" t="s">
        <v>56</v>
      </c>
      <c r="H24" t="s">
        <v>19</v>
      </c>
      <c r="I24" t="s">
        <v>5</v>
      </c>
      <c r="J24">
        <v>10</v>
      </c>
      <c r="K24">
        <v>23</v>
      </c>
      <c r="L24" s="4">
        <v>2.3634259259259258E-2</v>
      </c>
      <c r="M24" s="1">
        <v>2.3634259259259258E-2</v>
      </c>
      <c r="N24" s="4">
        <v>2.4756944444444443E-2</v>
      </c>
      <c r="O24" s="1">
        <v>6.4571759259259259E-2</v>
      </c>
      <c r="Q24" s="4">
        <v>5.6712962962962956E-4</v>
      </c>
      <c r="R24" s="4">
        <v>5.4976851851851853E-3</v>
      </c>
      <c r="S24" s="4">
        <v>1.0416666666666666E-2</v>
      </c>
      <c r="T24" s="4">
        <v>1.5300925925925926E-2</v>
      </c>
      <c r="U24" s="4">
        <v>2.0127314814814817E-2</v>
      </c>
      <c r="V24" s="4">
        <v>2.4988425925925928E-2</v>
      </c>
      <c r="W24" s="4">
        <v>2.991898148148148E-2</v>
      </c>
      <c r="X24" s="4">
        <v>3.4999999999999996E-2</v>
      </c>
      <c r="Y24" s="4">
        <v>3.9814814814814817E-2</v>
      </c>
      <c r="Z24" s="4">
        <v>6.5462962962962959E-2</v>
      </c>
      <c r="AA24" s="1">
        <v>9.5625000000000002E-2</v>
      </c>
      <c r="AC24" s="4">
        <v>3.8078703703703707E-3</v>
      </c>
      <c r="AD24" s="4">
        <v>1.113425925925926E-2</v>
      </c>
      <c r="AE24" s="4">
        <v>1.8541666666666668E-2</v>
      </c>
      <c r="AF24" s="4">
        <v>2.6215277777777778E-2</v>
      </c>
      <c r="AG24" s="4">
        <v>3.0162037037037032E-2</v>
      </c>
      <c r="AH24" s="4">
        <v>9.5625000000000002E-2</v>
      </c>
      <c r="AI24" s="4">
        <v>0</v>
      </c>
      <c r="AJ24" s="4">
        <f>Table1[[#This Row],[Плавание_]]</f>
        <v>2.3634259259259258E-2</v>
      </c>
      <c r="AK24" s="4">
        <f>Table1[[#This Row],[T1_]]</f>
        <v>2.4756944444444443E-2</v>
      </c>
      <c r="AL24" s="4">
        <f>SUM(Table1[[#This Row],[T1]],Table1[[#This Row],[0, 5 км_]])</f>
        <v>2.5324074074074072E-2</v>
      </c>
      <c r="AM24" s="4">
        <f>SUM(Table1[[#This Row],[T1]],Table1[[#This Row],[5,5 км_]])</f>
        <v>3.0254629629629628E-2</v>
      </c>
      <c r="AN24" s="4">
        <f>SUM(Table1[[#This Row],[T1]],Table1[[#This Row],[10,5 км_]])</f>
        <v>3.5173611111111107E-2</v>
      </c>
      <c r="AO24" s="4">
        <f>SUM(Table1[[#This Row],[T1]],Table1[[#This Row],[15,5 км_]])</f>
        <v>4.0057870370370369E-2</v>
      </c>
      <c r="AP24" s="4">
        <f>SUM(Table1[[#This Row],[T1]],Table1[[#This Row],[20,5 км_]])</f>
        <v>4.4884259259259263E-2</v>
      </c>
      <c r="AQ24" s="4">
        <f>SUM(Table1[[#This Row],[T1]],Table1[[#This Row],[25,5 км_]])</f>
        <v>4.974537037037037E-2</v>
      </c>
      <c r="AR24" s="4">
        <f>SUM(Table1[[#This Row],[T1]],Table1[[#This Row],[30,5 км_]])</f>
        <v>5.4675925925925919E-2</v>
      </c>
      <c r="AS24" s="4">
        <f>SUM(Table1[[#This Row],[T1]],Table1[[#This Row],[35,5 км_]])</f>
        <v>5.9756944444444439E-2</v>
      </c>
      <c r="AT24" s="4">
        <f>SUM(Table1[[#This Row],[T1]],Table1[[#This Row],[40 км_]])</f>
        <v>6.4571759259259259E-2</v>
      </c>
      <c r="AU24" s="4">
        <f>Table1[[#This Row],[T2_]]</f>
        <v>6.5462962962962959E-2</v>
      </c>
      <c r="AV24" s="4">
        <f>SUM(Table1[[#This Row],[T2]],Table1[[#This Row],[1,25 км_]])</f>
        <v>6.9270833333333323E-2</v>
      </c>
      <c r="AW24" s="4">
        <f>SUM(Table1[[#This Row],[T2]],Table1[[#This Row],[3,75 км_]])</f>
        <v>7.6597222222222219E-2</v>
      </c>
      <c r="AX24" s="4">
        <f>SUM(Table1[[#This Row],[T2]],Table1[[#This Row],[6,25 км_]])</f>
        <v>8.4004629629629624E-2</v>
      </c>
      <c r="AY24" s="4">
        <f>SUM(Table1[[#This Row],[T2]],Table1[[#This Row],[8,75 км_]])</f>
        <v>9.1678240740740741E-2</v>
      </c>
      <c r="AZ24" s="4">
        <f>SUM(Table1[[#This Row],[T2]],Table1[[#This Row],[Финиш_]])</f>
        <v>9.5624999999999988E-2</v>
      </c>
      <c r="BA24" s="4">
        <f>Table1[[#This Row],[Старт]]-Table1[[#Totals],[Старт]]</f>
        <v>0</v>
      </c>
      <c r="BB24" s="4">
        <f>Table1[[#This Row],[Плавание]]-Table1[[#Totals],[Плавание]]</f>
        <v>6.5972222222222196E-3</v>
      </c>
      <c r="BC24" s="4">
        <f>Table1[[#This Row],[T1]]-Table1[[#Totals],[T1]]</f>
        <v>6.9560185185185176E-3</v>
      </c>
      <c r="BD24" s="4">
        <f>Table1[[#This Row],[Вело 0.5 км]]-Table1[[#Totals],[Вело 0.5 км]]</f>
        <v>6.8171296296296278E-3</v>
      </c>
      <c r="BE24" s="4">
        <f>Table1[[#This Row],[Вело 5.5 км]]-Table1[[#Totals],[Вело 5.5 км]]</f>
        <v>7.0601851851851832E-3</v>
      </c>
      <c r="BF24" s="4">
        <f>Table1[[#This Row],[Вело 10.5 км]]-Table1[[#Totals],[Вело 10.5 км]]</f>
        <v>7.2222222222222202E-3</v>
      </c>
      <c r="BG24" s="4">
        <f>Table1[[#This Row],[Вело 15.5 км]]-Table1[[#Totals],[Вело 15.5 км]]</f>
        <v>7.4421296296296319E-3</v>
      </c>
      <c r="BH24" s="4">
        <f>Table1[[#This Row],[Вело 20.5 км]]-Table1[[#Totals],[Вело 20.5 км]]</f>
        <v>7.5231481481481538E-3</v>
      </c>
      <c r="BI24" s="4">
        <f>Table1[[#This Row],[Вело 25.5 км]]-Table1[[#Totals],[Вело 25.5 км]]</f>
        <v>7.7777777777777793E-3</v>
      </c>
      <c r="BJ24" s="4">
        <f>Table1[[#This Row],[Вело 30.5 км]]-Table1[[#Totals],[Вело 30.5 км]]</f>
        <v>8.1712962962962876E-3</v>
      </c>
      <c r="BK24" s="4">
        <f>Table1[[#This Row],[Вело 35.5 км]]-Table1[[#Totals],[Вело 35.5 км]]</f>
        <v>8.6111111111111041E-3</v>
      </c>
      <c r="BL24" s="4">
        <f>Table1[[#This Row],[Вело 40.5 км]]-Table1[[#Totals],[Вело 40.5 км]]</f>
        <v>8.7847222222222215E-3</v>
      </c>
      <c r="BM24" s="4">
        <f>Table1[[#This Row],[T2]]-Table1[[#Totals],[T2]]</f>
        <v>9.2129629629629575E-3</v>
      </c>
      <c r="BN24" s="4">
        <f>Table1[[#This Row],[Бег 1.25 км]]-Table1[[#Totals],[Бег 1.25 км]]</f>
        <v>9.1550925925925827E-3</v>
      </c>
      <c r="BO24" s="4">
        <f>Table1[[#This Row],[Бег 3.75 км]]-Table1[[#Totals],[Бег 3.75 км]]</f>
        <v>9.1435185185185092E-3</v>
      </c>
      <c r="BP24" s="4">
        <f>Table1[[#This Row],[Бег 6.25 км]]-Table1[[#Totals],[Бег 6.25 км]]</f>
        <v>9.2129629629629506E-3</v>
      </c>
      <c r="BQ24" s="4">
        <f>Table1[[#This Row],[Бег 8.75 км]]-Table1[[#Totals],[Бег 8.75 км]]</f>
        <v>9.4328703703703692E-3</v>
      </c>
      <c r="BR24" s="4">
        <f>Table1[[#This Row],[Финиш]]-Table1[[#Totals],[Финиш]]</f>
        <v>9.814814814814804E-3</v>
      </c>
    </row>
    <row r="25" spans="1:70" hidden="1" x14ac:dyDescent="0.2">
      <c r="A25">
        <v>24</v>
      </c>
      <c r="B25">
        <v>38</v>
      </c>
      <c r="C25" t="s">
        <v>57</v>
      </c>
      <c r="D25" t="s">
        <v>1</v>
      </c>
      <c r="E25">
        <v>47</v>
      </c>
      <c r="F25" t="s">
        <v>2</v>
      </c>
      <c r="G25" t="s">
        <v>3</v>
      </c>
      <c r="H25" t="s">
        <v>19</v>
      </c>
      <c r="I25" t="s">
        <v>28</v>
      </c>
      <c r="J25">
        <v>3</v>
      </c>
      <c r="K25">
        <v>24</v>
      </c>
      <c r="L25" s="4">
        <v>1.9918981481481482E-2</v>
      </c>
      <c r="M25" s="1">
        <v>1.9918981481481482E-2</v>
      </c>
      <c r="N25" s="4">
        <v>2.0937499999999998E-2</v>
      </c>
      <c r="O25" s="1">
        <v>6.2604166666666669E-2</v>
      </c>
      <c r="Q25" s="4">
        <v>5.7870370370370378E-4</v>
      </c>
      <c r="R25" s="4">
        <v>5.7060185185185191E-3</v>
      </c>
      <c r="S25" s="4">
        <v>1.0833333333333334E-2</v>
      </c>
      <c r="T25" s="4">
        <v>1.6030092592592592E-2</v>
      </c>
      <c r="U25" s="4">
        <v>2.1087962962962961E-2</v>
      </c>
      <c r="V25" s="4">
        <v>2.6064814814814815E-2</v>
      </c>
      <c r="W25" s="4">
        <v>3.125E-2</v>
      </c>
      <c r="X25" s="4">
        <v>3.6516203703703703E-2</v>
      </c>
      <c r="Y25" s="4">
        <v>4.1678240740740745E-2</v>
      </c>
      <c r="Z25" s="4">
        <v>6.3159722222222228E-2</v>
      </c>
      <c r="AA25" s="1">
        <v>9.5729166666666657E-2</v>
      </c>
      <c r="AC25" s="4">
        <v>3.7384259259259263E-3</v>
      </c>
      <c r="AD25" s="4">
        <v>1.1249999999999998E-2</v>
      </c>
      <c r="AE25" s="4">
        <v>1.9212962962962963E-2</v>
      </c>
      <c r="AF25" s="4">
        <v>2.7951388888888887E-2</v>
      </c>
      <c r="AG25" s="4">
        <v>3.2557870370370369E-2</v>
      </c>
      <c r="AH25" s="4">
        <v>9.5729166666666657E-2</v>
      </c>
      <c r="AI25" s="4">
        <v>0</v>
      </c>
      <c r="AJ25" s="4">
        <f>Table1[[#This Row],[Плавание_]]</f>
        <v>1.9918981481481482E-2</v>
      </c>
      <c r="AK25" s="4">
        <f>Table1[[#This Row],[T1_]]</f>
        <v>2.0937499999999998E-2</v>
      </c>
      <c r="AL25" s="4">
        <f>SUM(Table1[[#This Row],[T1]],Table1[[#This Row],[0, 5 км_]])</f>
        <v>2.1516203703703701E-2</v>
      </c>
      <c r="AM25" s="4">
        <f>SUM(Table1[[#This Row],[T1]],Table1[[#This Row],[5,5 км_]])</f>
        <v>2.6643518518518518E-2</v>
      </c>
      <c r="AN25" s="4">
        <f>SUM(Table1[[#This Row],[T1]],Table1[[#This Row],[10,5 км_]])</f>
        <v>3.1770833333333331E-2</v>
      </c>
      <c r="AO25" s="4">
        <f>SUM(Table1[[#This Row],[T1]],Table1[[#This Row],[15,5 км_]])</f>
        <v>3.6967592592592594E-2</v>
      </c>
      <c r="AP25" s="4">
        <f>SUM(Table1[[#This Row],[T1]],Table1[[#This Row],[20,5 км_]])</f>
        <v>4.2025462962962959E-2</v>
      </c>
      <c r="AQ25" s="4">
        <f>SUM(Table1[[#This Row],[T1]],Table1[[#This Row],[25,5 км_]])</f>
        <v>4.7002314814814816E-2</v>
      </c>
      <c r="AR25" s="4">
        <f>SUM(Table1[[#This Row],[T1]],Table1[[#This Row],[30,5 км_]])</f>
        <v>5.2187499999999998E-2</v>
      </c>
      <c r="AS25" s="4">
        <f>SUM(Table1[[#This Row],[T1]],Table1[[#This Row],[35,5 км_]])</f>
        <v>5.7453703703703701E-2</v>
      </c>
      <c r="AT25" s="4">
        <f>SUM(Table1[[#This Row],[T1]],Table1[[#This Row],[40 км_]])</f>
        <v>6.261574074074075E-2</v>
      </c>
      <c r="AU25" s="4">
        <f>Table1[[#This Row],[T2_]]</f>
        <v>6.3159722222222228E-2</v>
      </c>
      <c r="AV25" s="4">
        <f>SUM(Table1[[#This Row],[T2]],Table1[[#This Row],[1,25 км_]])</f>
        <v>6.6898148148148151E-2</v>
      </c>
      <c r="AW25" s="4">
        <f>SUM(Table1[[#This Row],[T2]],Table1[[#This Row],[3,75 км_]])</f>
        <v>7.4409722222222224E-2</v>
      </c>
      <c r="AX25" s="4">
        <f>SUM(Table1[[#This Row],[T2]],Table1[[#This Row],[6,25 км_]])</f>
        <v>8.2372685185185188E-2</v>
      </c>
      <c r="AY25" s="4">
        <f>SUM(Table1[[#This Row],[T2]],Table1[[#This Row],[8,75 км_]])</f>
        <v>9.1111111111111115E-2</v>
      </c>
      <c r="AZ25" s="4">
        <f>SUM(Table1[[#This Row],[T2]],Table1[[#This Row],[Финиш_]])</f>
        <v>9.5717592592592604E-2</v>
      </c>
      <c r="BA25" s="4">
        <f>Table1[[#This Row],[Старт]]-Table1[[#Totals],[Старт]]</f>
        <v>0</v>
      </c>
      <c r="BB25" s="4">
        <f>Table1[[#This Row],[Плавание]]-Table1[[#Totals],[Плавание]]</f>
        <v>2.8819444444444439E-3</v>
      </c>
      <c r="BC25" s="4">
        <f>Table1[[#This Row],[T1]]-Table1[[#Totals],[T1]]</f>
        <v>3.1365740740740729E-3</v>
      </c>
      <c r="BD25" s="4">
        <f>Table1[[#This Row],[Вело 0.5 км]]-Table1[[#Totals],[Вело 0.5 км]]</f>
        <v>3.0092592592592567E-3</v>
      </c>
      <c r="BE25" s="4">
        <f>Table1[[#This Row],[Вело 5.5 км]]-Table1[[#Totals],[Вело 5.5 км]]</f>
        <v>3.4490740740740732E-3</v>
      </c>
      <c r="BF25" s="4">
        <f>Table1[[#This Row],[Вело 10.5 км]]-Table1[[#Totals],[Вело 10.5 км]]</f>
        <v>3.8194444444444448E-3</v>
      </c>
      <c r="BG25" s="4">
        <f>Table1[[#This Row],[Вело 15.5 км]]-Table1[[#Totals],[Вело 15.5 км]]</f>
        <v>4.3518518518518567E-3</v>
      </c>
      <c r="BH25" s="4">
        <f>Table1[[#This Row],[Вело 20.5 км]]-Table1[[#Totals],[Вело 20.5 км]]</f>
        <v>4.6643518518518501E-3</v>
      </c>
      <c r="BI25" s="4">
        <f>Table1[[#This Row],[Вело 25.5 км]]-Table1[[#Totals],[Вело 25.5 км]]</f>
        <v>5.0347222222222252E-3</v>
      </c>
      <c r="BJ25" s="4">
        <f>Table1[[#This Row],[Вело 30.5 км]]-Table1[[#Totals],[Вело 30.5 км]]</f>
        <v>5.6828703703703659E-3</v>
      </c>
      <c r="BK25" s="4">
        <f>Table1[[#This Row],[Вело 35.5 км]]-Table1[[#Totals],[Вело 35.5 км]]</f>
        <v>6.3078703703703665E-3</v>
      </c>
      <c r="BL25" s="4">
        <f>Table1[[#This Row],[Вело 40.5 км]]-Table1[[#Totals],[Вело 40.5 км]]</f>
        <v>6.8287037037037118E-3</v>
      </c>
      <c r="BM25" s="4">
        <f>Table1[[#This Row],[T2]]-Table1[[#Totals],[T2]]</f>
        <v>6.9097222222222268E-3</v>
      </c>
      <c r="BN25" s="4">
        <f>Table1[[#This Row],[Бег 1.25 км]]-Table1[[#Totals],[Бег 1.25 км]]</f>
        <v>6.7824074074074106E-3</v>
      </c>
      <c r="BO25" s="4">
        <f>Table1[[#This Row],[Бег 3.75 км]]-Table1[[#Totals],[Бег 3.75 км]]</f>
        <v>6.9560185185185142E-3</v>
      </c>
      <c r="BP25" s="4">
        <f>Table1[[#This Row],[Бег 6.25 км]]-Table1[[#Totals],[Бег 6.25 км]]</f>
        <v>7.5810185185185147E-3</v>
      </c>
      <c r="BQ25" s="4">
        <f>Table1[[#This Row],[Бег 8.75 км]]-Table1[[#Totals],[Бег 8.75 км]]</f>
        <v>8.8657407407407435E-3</v>
      </c>
      <c r="BR25" s="4">
        <f>Table1[[#This Row],[Финиш]]-Table1[[#Totals],[Финиш]]</f>
        <v>9.9074074074074203E-3</v>
      </c>
    </row>
    <row r="26" spans="1:70" hidden="1" x14ac:dyDescent="0.2">
      <c r="A26">
        <v>25</v>
      </c>
      <c r="B26">
        <v>62</v>
      </c>
      <c r="C26" t="s">
        <v>58</v>
      </c>
      <c r="D26" t="s">
        <v>59</v>
      </c>
      <c r="E26">
        <v>48</v>
      </c>
      <c r="F26" t="s">
        <v>2</v>
      </c>
      <c r="G26" t="s">
        <v>3</v>
      </c>
      <c r="H26" t="s">
        <v>16</v>
      </c>
      <c r="I26" t="s">
        <v>28</v>
      </c>
      <c r="J26">
        <v>4</v>
      </c>
      <c r="K26">
        <v>25</v>
      </c>
      <c r="L26" s="4">
        <v>2.0914351851851851E-2</v>
      </c>
      <c r="M26" s="1">
        <v>2.0914351851851851E-2</v>
      </c>
      <c r="N26" s="4">
        <v>2.1782407407407407E-2</v>
      </c>
      <c r="O26" s="1">
        <v>6.6122685185185187E-2</v>
      </c>
      <c r="Q26" s="4">
        <v>6.8287037037037025E-4</v>
      </c>
      <c r="R26" s="4">
        <v>6.4583333333333333E-3</v>
      </c>
      <c r="S26" s="4">
        <v>1.1805555555555555E-2</v>
      </c>
      <c r="T26" s="4">
        <v>1.7210648148148149E-2</v>
      </c>
      <c r="U26" s="4">
        <v>2.2592592592592591E-2</v>
      </c>
      <c r="V26" s="4">
        <v>2.8020833333333332E-2</v>
      </c>
      <c r="W26" s="4">
        <v>3.3541666666666664E-2</v>
      </c>
      <c r="X26" s="4">
        <v>3.8969907407407404E-2</v>
      </c>
      <c r="Y26" s="4">
        <v>4.4340277777777777E-2</v>
      </c>
      <c r="Z26" s="4">
        <v>6.6921296296296298E-2</v>
      </c>
      <c r="AA26" s="1">
        <v>9.6828703703703708E-2</v>
      </c>
      <c r="AC26" s="4">
        <v>3.8773148148148143E-3</v>
      </c>
      <c r="AD26" s="4">
        <v>1.1238425925925928E-2</v>
      </c>
      <c r="AE26" s="4">
        <v>1.861111111111111E-2</v>
      </c>
      <c r="AF26" s="4">
        <v>2.6099537037037036E-2</v>
      </c>
      <c r="AG26" s="4">
        <v>2.991898148148148E-2</v>
      </c>
      <c r="AH26" s="4">
        <v>9.6828703703703708E-2</v>
      </c>
      <c r="AI26" s="4">
        <v>0</v>
      </c>
      <c r="AJ26" s="4">
        <f>Table1[[#This Row],[Плавание_]]</f>
        <v>2.0914351851851851E-2</v>
      </c>
      <c r="AK26" s="4">
        <f>Table1[[#This Row],[T1_]]</f>
        <v>2.1782407407407407E-2</v>
      </c>
      <c r="AL26" s="4">
        <f>SUM(Table1[[#This Row],[T1]],Table1[[#This Row],[0, 5 км_]])</f>
        <v>2.2465277777777778E-2</v>
      </c>
      <c r="AM26" s="4">
        <f>SUM(Table1[[#This Row],[T1]],Table1[[#This Row],[5,5 км_]])</f>
        <v>2.824074074074074E-2</v>
      </c>
      <c r="AN26" s="4">
        <f>SUM(Table1[[#This Row],[T1]],Table1[[#This Row],[10,5 км_]])</f>
        <v>3.3587962962962958E-2</v>
      </c>
      <c r="AO26" s="4">
        <f>SUM(Table1[[#This Row],[T1]],Table1[[#This Row],[15,5 км_]])</f>
        <v>3.8993055555555559E-2</v>
      </c>
      <c r="AP26" s="4">
        <f>SUM(Table1[[#This Row],[T1]],Table1[[#This Row],[20,5 км_]])</f>
        <v>4.4374999999999998E-2</v>
      </c>
      <c r="AQ26" s="4">
        <f>SUM(Table1[[#This Row],[T1]],Table1[[#This Row],[25,5 км_]])</f>
        <v>4.9803240740740738E-2</v>
      </c>
      <c r="AR26" s="4">
        <f>SUM(Table1[[#This Row],[T1]],Table1[[#This Row],[30,5 км_]])</f>
        <v>5.5324074074074067E-2</v>
      </c>
      <c r="AS26" s="4">
        <f>SUM(Table1[[#This Row],[T1]],Table1[[#This Row],[35,5 км_]])</f>
        <v>6.0752314814814815E-2</v>
      </c>
      <c r="AT26" s="4">
        <f>SUM(Table1[[#This Row],[T1]],Table1[[#This Row],[40 км_]])</f>
        <v>6.6122685185185187E-2</v>
      </c>
      <c r="AU26" s="4">
        <f>Table1[[#This Row],[T2_]]</f>
        <v>6.6921296296296298E-2</v>
      </c>
      <c r="AV26" s="4">
        <f>SUM(Table1[[#This Row],[T2]],Table1[[#This Row],[1,25 км_]])</f>
        <v>7.0798611111111118E-2</v>
      </c>
      <c r="AW26" s="4">
        <f>SUM(Table1[[#This Row],[T2]],Table1[[#This Row],[3,75 км_]])</f>
        <v>7.8159722222222228E-2</v>
      </c>
      <c r="AX26" s="4">
        <f>SUM(Table1[[#This Row],[T2]],Table1[[#This Row],[6,25 км_]])</f>
        <v>8.5532407407407404E-2</v>
      </c>
      <c r="AY26" s="4">
        <f>SUM(Table1[[#This Row],[T2]],Table1[[#This Row],[8,75 км_]])</f>
        <v>9.302083333333333E-2</v>
      </c>
      <c r="AZ26" s="4">
        <f>SUM(Table1[[#This Row],[T2]],Table1[[#This Row],[Финиш_]])</f>
        <v>9.6840277777777775E-2</v>
      </c>
      <c r="BA26" s="4">
        <f>Table1[[#This Row],[Старт]]-Table1[[#Totals],[Старт]]</f>
        <v>0</v>
      </c>
      <c r="BB26" s="4">
        <f>Table1[[#This Row],[Плавание]]-Table1[[#Totals],[Плавание]]</f>
        <v>3.8773148148148126E-3</v>
      </c>
      <c r="BC26" s="4">
        <f>Table1[[#This Row],[T1]]-Table1[[#Totals],[T1]]</f>
        <v>3.9814814814814817E-3</v>
      </c>
      <c r="BD26" s="4">
        <f>Table1[[#This Row],[Вело 0.5 км]]-Table1[[#Totals],[Вело 0.5 км]]</f>
        <v>3.9583333333333345E-3</v>
      </c>
      <c r="BE26" s="4">
        <f>Table1[[#This Row],[Вело 5.5 км]]-Table1[[#Totals],[Вело 5.5 км]]</f>
        <v>5.0462962962962953E-3</v>
      </c>
      <c r="BF26" s="4">
        <f>Table1[[#This Row],[Вело 10.5 км]]-Table1[[#Totals],[Вело 10.5 км]]</f>
        <v>5.6365740740740716E-3</v>
      </c>
      <c r="BG26" s="4">
        <f>Table1[[#This Row],[Вело 15.5 км]]-Table1[[#Totals],[Вело 15.5 км]]</f>
        <v>6.3773148148148218E-3</v>
      </c>
      <c r="BH26" s="4">
        <f>Table1[[#This Row],[Вело 20.5 км]]-Table1[[#Totals],[Вело 20.5 км]]</f>
        <v>7.013888888888889E-3</v>
      </c>
      <c r="BI26" s="4">
        <f>Table1[[#This Row],[Вело 25.5 км]]-Table1[[#Totals],[Вело 25.5 км]]</f>
        <v>7.8356481481481471E-3</v>
      </c>
      <c r="BJ26" s="4">
        <f>Table1[[#This Row],[Вело 30.5 км]]-Table1[[#Totals],[Вело 30.5 км]]</f>
        <v>8.8194444444444353E-3</v>
      </c>
      <c r="BK26" s="4">
        <f>Table1[[#This Row],[Вело 35.5 км]]-Table1[[#Totals],[Вело 35.5 км]]</f>
        <v>9.6064814814814797E-3</v>
      </c>
      <c r="BL26" s="4">
        <f>Table1[[#This Row],[Вело 40.5 км]]-Table1[[#Totals],[Вело 40.5 км]]</f>
        <v>1.0335648148148149E-2</v>
      </c>
      <c r="BM26" s="4">
        <f>Table1[[#This Row],[T2]]-Table1[[#Totals],[T2]]</f>
        <v>1.0671296296296297E-2</v>
      </c>
      <c r="BN26" s="4">
        <f>Table1[[#This Row],[Бег 1.25 км]]-Table1[[#Totals],[Бег 1.25 км]]</f>
        <v>1.0682870370370377E-2</v>
      </c>
      <c r="BO26" s="4">
        <f>Table1[[#This Row],[Бег 3.75 км]]-Table1[[#Totals],[Бег 3.75 км]]</f>
        <v>1.0706018518518517E-2</v>
      </c>
      <c r="BP26" s="4">
        <f>Table1[[#This Row],[Бег 6.25 км]]-Table1[[#Totals],[Бег 6.25 км]]</f>
        <v>1.0740740740740731E-2</v>
      </c>
      <c r="BQ26" s="4">
        <f>Table1[[#This Row],[Бег 8.75 км]]-Table1[[#Totals],[Бег 8.75 км]]</f>
        <v>1.0775462962962959E-2</v>
      </c>
      <c r="BR26" s="4">
        <f>Table1[[#This Row],[Финиш]]-Table1[[#Totals],[Финиш]]</f>
        <v>1.1030092592592591E-2</v>
      </c>
    </row>
    <row r="27" spans="1:70" hidden="1" x14ac:dyDescent="0.2">
      <c r="A27">
        <v>26</v>
      </c>
      <c r="B27">
        <v>44</v>
      </c>
      <c r="C27" t="s">
        <v>60</v>
      </c>
      <c r="D27" t="s">
        <v>37</v>
      </c>
      <c r="E27">
        <v>44</v>
      </c>
      <c r="F27" t="s">
        <v>2</v>
      </c>
      <c r="G27" t="s">
        <v>61</v>
      </c>
      <c r="H27" t="s">
        <v>62</v>
      </c>
      <c r="I27" t="s">
        <v>9</v>
      </c>
      <c r="J27">
        <v>4</v>
      </c>
      <c r="K27">
        <v>26</v>
      </c>
      <c r="L27" s="4">
        <v>2.1134259259259259E-2</v>
      </c>
      <c r="M27" s="1">
        <v>2.1134259259259259E-2</v>
      </c>
      <c r="N27" s="4">
        <v>2.2326388888888885E-2</v>
      </c>
      <c r="O27" s="1">
        <v>6.6493055555555555E-2</v>
      </c>
      <c r="Q27" s="4">
        <v>6.4814814814814813E-4</v>
      </c>
      <c r="R27" s="4">
        <v>6.3194444444444444E-3</v>
      </c>
      <c r="S27" s="4">
        <v>1.1736111111111109E-2</v>
      </c>
      <c r="T27" s="4">
        <v>1.7291666666666667E-2</v>
      </c>
      <c r="U27" s="4">
        <v>2.2592592592592591E-2</v>
      </c>
      <c r="V27" s="4">
        <v>2.8043981481481479E-2</v>
      </c>
      <c r="W27" s="4">
        <v>3.3402777777777774E-2</v>
      </c>
      <c r="X27" s="4">
        <v>3.8807870370370375E-2</v>
      </c>
      <c r="Y27" s="4">
        <v>4.4166666666666667E-2</v>
      </c>
      <c r="Z27" s="4">
        <v>6.7245370370370372E-2</v>
      </c>
      <c r="AA27" s="1">
        <v>9.7002314814814805E-2</v>
      </c>
      <c r="AC27" s="4">
        <v>3.8541666666666668E-3</v>
      </c>
      <c r="AD27" s="4">
        <v>1.1226851851851854E-2</v>
      </c>
      <c r="AE27" s="4">
        <v>1.8726851851851852E-2</v>
      </c>
      <c r="AF27" s="4">
        <v>2.6087962962962966E-2</v>
      </c>
      <c r="AG27" s="4">
        <v>2.9756944444444447E-2</v>
      </c>
      <c r="AH27" s="4">
        <v>9.7002314814814805E-2</v>
      </c>
      <c r="AI27" s="4">
        <v>0</v>
      </c>
      <c r="AJ27" s="4">
        <f>Table1[[#This Row],[Плавание_]]</f>
        <v>2.1134259259259259E-2</v>
      </c>
      <c r="AK27" s="4">
        <f>Table1[[#This Row],[T1_]]</f>
        <v>2.2326388888888885E-2</v>
      </c>
      <c r="AL27" s="4">
        <f>SUM(Table1[[#This Row],[T1]],Table1[[#This Row],[0, 5 км_]])</f>
        <v>2.2974537037037033E-2</v>
      </c>
      <c r="AM27" s="4">
        <f>SUM(Table1[[#This Row],[T1]],Table1[[#This Row],[5,5 км_]])</f>
        <v>2.8645833333333329E-2</v>
      </c>
      <c r="AN27" s="4">
        <f>SUM(Table1[[#This Row],[T1]],Table1[[#This Row],[10,5 км_]])</f>
        <v>3.4062499999999996E-2</v>
      </c>
      <c r="AO27" s="4">
        <f>SUM(Table1[[#This Row],[T1]],Table1[[#This Row],[15,5 км_]])</f>
        <v>3.9618055555555552E-2</v>
      </c>
      <c r="AP27" s="4">
        <f>SUM(Table1[[#This Row],[T1]],Table1[[#This Row],[20,5 км_]])</f>
        <v>4.4918981481481476E-2</v>
      </c>
      <c r="AQ27" s="4">
        <f>SUM(Table1[[#This Row],[T1]],Table1[[#This Row],[25,5 км_]])</f>
        <v>5.0370370370370364E-2</v>
      </c>
      <c r="AR27" s="4">
        <f>SUM(Table1[[#This Row],[T1]],Table1[[#This Row],[30,5 км_]])</f>
        <v>5.5729166666666663E-2</v>
      </c>
      <c r="AS27" s="4">
        <f>SUM(Table1[[#This Row],[T1]],Table1[[#This Row],[35,5 км_]])</f>
        <v>6.1134259259259263E-2</v>
      </c>
      <c r="AT27" s="4">
        <f>SUM(Table1[[#This Row],[T1]],Table1[[#This Row],[40 км_]])</f>
        <v>6.6493055555555555E-2</v>
      </c>
      <c r="AU27" s="4">
        <f>Table1[[#This Row],[T2_]]</f>
        <v>6.7245370370370372E-2</v>
      </c>
      <c r="AV27" s="4">
        <f>SUM(Table1[[#This Row],[T2]],Table1[[#This Row],[1,25 км_]])</f>
        <v>7.1099537037037044E-2</v>
      </c>
      <c r="AW27" s="4">
        <f>SUM(Table1[[#This Row],[T2]],Table1[[#This Row],[3,75 км_]])</f>
        <v>7.8472222222222221E-2</v>
      </c>
      <c r="AX27" s="4">
        <f>SUM(Table1[[#This Row],[T2]],Table1[[#This Row],[6,25 км_]])</f>
        <v>8.5972222222222228E-2</v>
      </c>
      <c r="AY27" s="4">
        <f>SUM(Table1[[#This Row],[T2]],Table1[[#This Row],[8,75 км_]])</f>
        <v>9.3333333333333338E-2</v>
      </c>
      <c r="AZ27" s="4">
        <f>SUM(Table1[[#This Row],[T2]],Table1[[#This Row],[Финиш_]])</f>
        <v>9.7002314814814819E-2</v>
      </c>
      <c r="BA27" s="4">
        <f>Table1[[#This Row],[Старт]]-Table1[[#Totals],[Старт]]</f>
        <v>0</v>
      </c>
      <c r="BB27" s="4">
        <f>Table1[[#This Row],[Плавание]]-Table1[[#Totals],[Плавание]]</f>
        <v>4.0972222222222208E-3</v>
      </c>
      <c r="BC27" s="4">
        <f>Table1[[#This Row],[T1]]-Table1[[#Totals],[T1]]</f>
        <v>4.5254629629629603E-3</v>
      </c>
      <c r="BD27" s="4">
        <f>Table1[[#This Row],[Вело 0.5 км]]-Table1[[#Totals],[Вело 0.5 км]]</f>
        <v>4.467592592592589E-3</v>
      </c>
      <c r="BE27" s="4">
        <f>Table1[[#This Row],[Вело 5.5 км]]-Table1[[#Totals],[Вело 5.5 км]]</f>
        <v>5.4513888888888841E-3</v>
      </c>
      <c r="BF27" s="4">
        <f>Table1[[#This Row],[Вело 10.5 км]]-Table1[[#Totals],[Вело 10.5 км]]</f>
        <v>6.1111111111111088E-3</v>
      </c>
      <c r="BG27" s="4">
        <f>Table1[[#This Row],[Вело 15.5 км]]-Table1[[#Totals],[Вело 15.5 км]]</f>
        <v>7.0023148148148154E-3</v>
      </c>
      <c r="BH27" s="4">
        <f>Table1[[#This Row],[Вело 20.5 км]]-Table1[[#Totals],[Вело 20.5 км]]</f>
        <v>7.5578703703703676E-3</v>
      </c>
      <c r="BI27" s="4">
        <f>Table1[[#This Row],[Вело 25.5 км]]-Table1[[#Totals],[Вело 25.5 км]]</f>
        <v>8.4027777777777729E-3</v>
      </c>
      <c r="BJ27" s="4">
        <f>Table1[[#This Row],[Вело 30.5 км]]-Table1[[#Totals],[Вело 30.5 км]]</f>
        <v>9.2245370370370311E-3</v>
      </c>
      <c r="BK27" s="4">
        <f>Table1[[#This Row],[Вело 35.5 км]]-Table1[[#Totals],[Вело 35.5 км]]</f>
        <v>9.9884259259259284E-3</v>
      </c>
      <c r="BL27" s="4">
        <f>Table1[[#This Row],[Вело 40.5 км]]-Table1[[#Totals],[Вело 40.5 км]]</f>
        <v>1.0706018518518517E-2</v>
      </c>
      <c r="BM27" s="4">
        <f>Table1[[#This Row],[T2]]-Table1[[#Totals],[T2]]</f>
        <v>1.0995370370370371E-2</v>
      </c>
      <c r="BN27" s="4">
        <f>Table1[[#This Row],[Бег 1.25 км]]-Table1[[#Totals],[Бег 1.25 км]]</f>
        <v>1.0983796296296304E-2</v>
      </c>
      <c r="BO27" s="4">
        <f>Table1[[#This Row],[Бег 3.75 км]]-Table1[[#Totals],[Бег 3.75 км]]</f>
        <v>1.1018518518518511E-2</v>
      </c>
      <c r="BP27" s="4">
        <f>Table1[[#This Row],[Бег 6.25 км]]-Table1[[#Totals],[Бег 6.25 км]]</f>
        <v>1.1180555555555555E-2</v>
      </c>
      <c r="BQ27" s="4">
        <f>Table1[[#This Row],[Бег 8.75 км]]-Table1[[#Totals],[Бег 8.75 км]]</f>
        <v>1.1087962962962966E-2</v>
      </c>
      <c r="BR27" s="4">
        <f>Table1[[#This Row],[Финиш]]-Table1[[#Totals],[Финиш]]</f>
        <v>1.1192129629629635E-2</v>
      </c>
    </row>
    <row r="28" spans="1:70" hidden="1" x14ac:dyDescent="0.2">
      <c r="A28">
        <v>27</v>
      </c>
      <c r="B28">
        <v>67</v>
      </c>
      <c r="C28" t="s">
        <v>63</v>
      </c>
      <c r="D28" t="s">
        <v>30</v>
      </c>
      <c r="E28">
        <v>32</v>
      </c>
      <c r="F28" t="s">
        <v>2</v>
      </c>
      <c r="G28" t="s">
        <v>3</v>
      </c>
      <c r="H28" t="s">
        <v>16</v>
      </c>
      <c r="I28" t="s">
        <v>33</v>
      </c>
      <c r="J28">
        <v>4</v>
      </c>
      <c r="K28">
        <v>27</v>
      </c>
      <c r="L28" s="4">
        <v>2.297453703703704E-2</v>
      </c>
      <c r="M28" s="1">
        <v>2.297453703703704E-2</v>
      </c>
      <c r="N28" s="4">
        <v>2.3923611111111114E-2</v>
      </c>
      <c r="O28" s="1">
        <v>6.5706018518518525E-2</v>
      </c>
      <c r="Q28" s="4">
        <v>6.5972222222222213E-4</v>
      </c>
      <c r="R28" s="4">
        <v>5.7638888888888887E-3</v>
      </c>
      <c r="S28" s="4">
        <v>1.0787037037037038E-2</v>
      </c>
      <c r="T28" s="4">
        <v>1.5925925925925927E-2</v>
      </c>
      <c r="U28" s="4">
        <v>2.0833333333333332E-2</v>
      </c>
      <c r="V28" s="4">
        <v>2.5891203703703704E-2</v>
      </c>
      <c r="W28" s="4">
        <v>3.1006944444444445E-2</v>
      </c>
      <c r="X28" s="4">
        <v>3.6736111111111108E-2</v>
      </c>
      <c r="Y28" s="4">
        <v>4.1770833333333333E-2</v>
      </c>
      <c r="Z28" s="4">
        <v>6.6481481481481489E-2</v>
      </c>
      <c r="AA28" s="1">
        <v>9.9212962962962961E-2</v>
      </c>
      <c r="AC28" s="4">
        <v>4.4328703703703709E-3</v>
      </c>
      <c r="AD28" s="4">
        <v>1.247685185185185E-2</v>
      </c>
      <c r="AE28" s="4">
        <v>2.0763888888888887E-2</v>
      </c>
      <c r="AF28" s="4">
        <v>2.884259259259259E-2</v>
      </c>
      <c r="AG28" s="4">
        <v>3.2743055555555553E-2</v>
      </c>
      <c r="AH28" s="4">
        <v>9.9212962962962961E-2</v>
      </c>
      <c r="AI28" s="4">
        <v>0</v>
      </c>
      <c r="AJ28" s="4">
        <f>Table1[[#This Row],[Плавание_]]</f>
        <v>2.297453703703704E-2</v>
      </c>
      <c r="AK28" s="4">
        <f>Table1[[#This Row],[T1_]]</f>
        <v>2.3923611111111114E-2</v>
      </c>
      <c r="AL28" s="4">
        <f>SUM(Table1[[#This Row],[T1]],Table1[[#This Row],[0, 5 км_]])</f>
        <v>2.4583333333333336E-2</v>
      </c>
      <c r="AM28" s="4">
        <f>SUM(Table1[[#This Row],[T1]],Table1[[#This Row],[5,5 км_]])</f>
        <v>2.9687500000000002E-2</v>
      </c>
      <c r="AN28" s="4">
        <f>SUM(Table1[[#This Row],[T1]],Table1[[#This Row],[10,5 км_]])</f>
        <v>3.471064814814815E-2</v>
      </c>
      <c r="AO28" s="4">
        <f>SUM(Table1[[#This Row],[T1]],Table1[[#This Row],[15,5 км_]])</f>
        <v>3.9849537037037044E-2</v>
      </c>
      <c r="AP28" s="4">
        <f>SUM(Table1[[#This Row],[T1]],Table1[[#This Row],[20,5 км_]])</f>
        <v>4.4756944444444446E-2</v>
      </c>
      <c r="AQ28" s="4">
        <f>SUM(Table1[[#This Row],[T1]],Table1[[#This Row],[25,5 км_]])</f>
        <v>4.9814814814814819E-2</v>
      </c>
      <c r="AR28" s="4">
        <f>SUM(Table1[[#This Row],[T1]],Table1[[#This Row],[30,5 км_]])</f>
        <v>5.4930555555555559E-2</v>
      </c>
      <c r="AS28" s="4">
        <f>SUM(Table1[[#This Row],[T1]],Table1[[#This Row],[35,5 км_]])</f>
        <v>6.0659722222222226E-2</v>
      </c>
      <c r="AT28" s="4">
        <f>SUM(Table1[[#This Row],[T1]],Table1[[#This Row],[40 км_]])</f>
        <v>6.5694444444444444E-2</v>
      </c>
      <c r="AU28" s="4">
        <f>Table1[[#This Row],[T2_]]</f>
        <v>6.6481481481481489E-2</v>
      </c>
      <c r="AV28" s="4">
        <f>SUM(Table1[[#This Row],[T2]],Table1[[#This Row],[1,25 км_]])</f>
        <v>7.0914351851851853E-2</v>
      </c>
      <c r="AW28" s="4">
        <f>SUM(Table1[[#This Row],[T2]],Table1[[#This Row],[3,75 км_]])</f>
        <v>7.8958333333333339E-2</v>
      </c>
      <c r="AX28" s="4">
        <f>SUM(Table1[[#This Row],[T2]],Table1[[#This Row],[6,25 км_]])</f>
        <v>8.7245370370370376E-2</v>
      </c>
      <c r="AY28" s="4">
        <f>SUM(Table1[[#This Row],[T2]],Table1[[#This Row],[8,75 км_]])</f>
        <v>9.5324074074074075E-2</v>
      </c>
      <c r="AZ28" s="4">
        <f>SUM(Table1[[#This Row],[T2]],Table1[[#This Row],[Финиш_]])</f>
        <v>9.9224537037037042E-2</v>
      </c>
      <c r="BA28" s="4">
        <f>Table1[[#This Row],[Старт]]-Table1[[#Totals],[Старт]]</f>
        <v>0</v>
      </c>
      <c r="BB28" s="4">
        <f>Table1[[#This Row],[Плавание]]-Table1[[#Totals],[Плавание]]</f>
        <v>5.9375000000000018E-3</v>
      </c>
      <c r="BC28" s="4">
        <f>Table1[[#This Row],[T1]]-Table1[[#Totals],[T1]]</f>
        <v>6.1226851851851893E-3</v>
      </c>
      <c r="BD28" s="4">
        <f>Table1[[#This Row],[Вело 0.5 км]]-Table1[[#Totals],[Вело 0.5 км]]</f>
        <v>6.0763888888888916E-3</v>
      </c>
      <c r="BE28" s="4">
        <f>Table1[[#This Row],[Вело 5.5 км]]-Table1[[#Totals],[Вело 5.5 км]]</f>
        <v>6.4930555555555575E-3</v>
      </c>
      <c r="BF28" s="4">
        <f>Table1[[#This Row],[Вело 10.5 км]]-Table1[[#Totals],[Вело 10.5 км]]</f>
        <v>6.7592592592592635E-3</v>
      </c>
      <c r="BG28" s="4">
        <f>Table1[[#This Row],[Вело 15.5 км]]-Table1[[#Totals],[Вело 15.5 км]]</f>
        <v>7.2337962962963076E-3</v>
      </c>
      <c r="BH28" s="4">
        <f>Table1[[#This Row],[Вело 20.5 км]]-Table1[[#Totals],[Вело 20.5 км]]</f>
        <v>7.3958333333333376E-3</v>
      </c>
      <c r="BI28" s="4">
        <f>Table1[[#This Row],[Вело 25.5 км]]-Table1[[#Totals],[Вело 25.5 км]]</f>
        <v>7.8472222222222276E-3</v>
      </c>
      <c r="BJ28" s="4">
        <f>Table1[[#This Row],[Вело 30.5 км]]-Table1[[#Totals],[Вело 30.5 км]]</f>
        <v>8.425925925925927E-3</v>
      </c>
      <c r="BK28" s="4">
        <f>Table1[[#This Row],[Вело 35.5 км]]-Table1[[#Totals],[Вело 35.5 км]]</f>
        <v>9.5138888888888912E-3</v>
      </c>
      <c r="BL28" s="4">
        <f>Table1[[#This Row],[Вело 40.5 км]]-Table1[[#Totals],[Вело 40.5 км]]</f>
        <v>9.9074074074074064E-3</v>
      </c>
      <c r="BM28" s="4">
        <f>Table1[[#This Row],[T2]]-Table1[[#Totals],[T2]]</f>
        <v>1.0231481481481487E-2</v>
      </c>
      <c r="BN28" s="4">
        <f>Table1[[#This Row],[Бег 1.25 км]]-Table1[[#Totals],[Бег 1.25 км]]</f>
        <v>1.0798611111111113E-2</v>
      </c>
      <c r="BO28" s="4">
        <f>Table1[[#This Row],[Бег 3.75 км]]-Table1[[#Totals],[Бег 3.75 км]]</f>
        <v>1.1504629629629629E-2</v>
      </c>
      <c r="BP28" s="4">
        <f>Table1[[#This Row],[Бег 6.25 км]]-Table1[[#Totals],[Бег 6.25 км]]</f>
        <v>1.2453703703703703E-2</v>
      </c>
      <c r="BQ28" s="4">
        <f>Table1[[#This Row],[Бег 8.75 км]]-Table1[[#Totals],[Бег 8.75 км]]</f>
        <v>1.3078703703703703E-2</v>
      </c>
      <c r="BR28" s="4">
        <f>Table1[[#This Row],[Финиш]]-Table1[[#Totals],[Финиш]]</f>
        <v>1.3414351851851858E-2</v>
      </c>
    </row>
    <row r="29" spans="1:70" hidden="1" x14ac:dyDescent="0.2">
      <c r="A29">
        <v>28</v>
      </c>
      <c r="B29">
        <v>21</v>
      </c>
      <c r="C29" t="s">
        <v>64</v>
      </c>
      <c r="D29" t="s">
        <v>65</v>
      </c>
      <c r="E29">
        <v>45</v>
      </c>
      <c r="F29" t="s">
        <v>2</v>
      </c>
      <c r="G29" t="s">
        <v>3</v>
      </c>
      <c r="H29" t="s">
        <v>16</v>
      </c>
      <c r="I29" t="s">
        <v>28</v>
      </c>
      <c r="J29">
        <v>5</v>
      </c>
      <c r="K29">
        <v>28</v>
      </c>
      <c r="L29" s="4">
        <v>2.0208333333333335E-2</v>
      </c>
      <c r="M29" s="1">
        <v>2.0208333333333335E-2</v>
      </c>
      <c r="N29" s="4">
        <v>2.1458333333333333E-2</v>
      </c>
      <c r="O29" s="1">
        <v>6.6793981481481482E-2</v>
      </c>
      <c r="Q29" s="4">
        <v>7.175925925925927E-4</v>
      </c>
      <c r="R29" s="4">
        <v>6.4004629629629628E-3</v>
      </c>
      <c r="S29" s="4">
        <v>1.1967592592592592E-2</v>
      </c>
      <c r="T29" s="4">
        <v>1.7557870370370373E-2</v>
      </c>
      <c r="U29" s="4">
        <v>2.297453703703704E-2</v>
      </c>
      <c r="V29" s="4">
        <v>2.8483796296296295E-2</v>
      </c>
      <c r="W29" s="4">
        <v>3.4027777777777775E-2</v>
      </c>
      <c r="X29" s="4">
        <v>3.9606481481481479E-2</v>
      </c>
      <c r="Y29" s="4">
        <v>4.5324074074074072E-2</v>
      </c>
      <c r="Z29" s="4">
        <v>6.7511574074074085E-2</v>
      </c>
      <c r="AA29" s="1">
        <v>0.10027777777777779</v>
      </c>
      <c r="AC29" s="4">
        <v>4.0046296296296297E-3</v>
      </c>
      <c r="AD29" s="4">
        <v>1.1932870370370371E-2</v>
      </c>
      <c r="AE29" s="4">
        <v>2.013888888888889E-2</v>
      </c>
      <c r="AF29" s="4">
        <v>2.8437500000000001E-2</v>
      </c>
      <c r="AG29" s="4">
        <v>3.27662037037037E-2</v>
      </c>
      <c r="AH29" s="4">
        <v>0.10027777777777779</v>
      </c>
      <c r="AI29" s="4">
        <v>0</v>
      </c>
      <c r="AJ29" s="4">
        <f>Table1[[#This Row],[Плавание_]]</f>
        <v>2.0208333333333335E-2</v>
      </c>
      <c r="AK29" s="4">
        <f>Table1[[#This Row],[T1_]]</f>
        <v>2.1458333333333333E-2</v>
      </c>
      <c r="AL29" s="4">
        <f>SUM(Table1[[#This Row],[T1]],Table1[[#This Row],[0, 5 км_]])</f>
        <v>2.2175925925925925E-2</v>
      </c>
      <c r="AM29" s="4">
        <f>SUM(Table1[[#This Row],[T1]],Table1[[#This Row],[5,5 км_]])</f>
        <v>2.7858796296296295E-2</v>
      </c>
      <c r="AN29" s="4">
        <f>SUM(Table1[[#This Row],[T1]],Table1[[#This Row],[10,5 км_]])</f>
        <v>3.3425925925925928E-2</v>
      </c>
      <c r="AO29" s="4">
        <f>SUM(Table1[[#This Row],[T1]],Table1[[#This Row],[15,5 км_]])</f>
        <v>3.9016203703703706E-2</v>
      </c>
      <c r="AP29" s="4">
        <f>SUM(Table1[[#This Row],[T1]],Table1[[#This Row],[20,5 км_]])</f>
        <v>4.4432870370370373E-2</v>
      </c>
      <c r="AQ29" s="4">
        <f>SUM(Table1[[#This Row],[T1]],Table1[[#This Row],[25,5 км_]])</f>
        <v>4.9942129629629628E-2</v>
      </c>
      <c r="AR29" s="4">
        <f>SUM(Table1[[#This Row],[T1]],Table1[[#This Row],[30,5 км_]])</f>
        <v>5.5486111111111111E-2</v>
      </c>
      <c r="AS29" s="4">
        <f>SUM(Table1[[#This Row],[T1]],Table1[[#This Row],[35,5 км_]])</f>
        <v>6.1064814814814808E-2</v>
      </c>
      <c r="AT29" s="4">
        <f>SUM(Table1[[#This Row],[T1]],Table1[[#This Row],[40 км_]])</f>
        <v>6.6782407407407401E-2</v>
      </c>
      <c r="AU29" s="4">
        <f>Table1[[#This Row],[T2_]]</f>
        <v>6.7511574074074085E-2</v>
      </c>
      <c r="AV29" s="4">
        <f>SUM(Table1[[#This Row],[T2]],Table1[[#This Row],[1,25 км_]])</f>
        <v>7.1516203703703721E-2</v>
      </c>
      <c r="AW29" s="4">
        <f>SUM(Table1[[#This Row],[T2]],Table1[[#This Row],[3,75 км_]])</f>
        <v>7.9444444444444456E-2</v>
      </c>
      <c r="AX29" s="4">
        <f>SUM(Table1[[#This Row],[T2]],Table1[[#This Row],[6,25 км_]])</f>
        <v>8.7650462962962972E-2</v>
      </c>
      <c r="AY29" s="4">
        <f>SUM(Table1[[#This Row],[T2]],Table1[[#This Row],[8,75 км_]])</f>
        <v>9.5949074074074089E-2</v>
      </c>
      <c r="AZ29" s="4">
        <f>SUM(Table1[[#This Row],[T2]],Table1[[#This Row],[Финиш_]])</f>
        <v>0.10027777777777779</v>
      </c>
      <c r="BA29" s="4">
        <f>Table1[[#This Row],[Старт]]-Table1[[#Totals],[Старт]]</f>
        <v>0</v>
      </c>
      <c r="BB29" s="4">
        <f>Table1[[#This Row],[Плавание]]-Table1[[#Totals],[Плавание]]</f>
        <v>3.1712962962962971E-3</v>
      </c>
      <c r="BC29" s="4">
        <f>Table1[[#This Row],[T1]]-Table1[[#Totals],[T1]]</f>
        <v>3.6574074074074078E-3</v>
      </c>
      <c r="BD29" s="4">
        <f>Table1[[#This Row],[Вело 0.5 км]]-Table1[[#Totals],[Вело 0.5 км]]</f>
        <v>3.6689814814814814E-3</v>
      </c>
      <c r="BE29" s="4">
        <f>Table1[[#This Row],[Вело 5.5 км]]-Table1[[#Totals],[Вело 5.5 км]]</f>
        <v>4.6643518518518501E-3</v>
      </c>
      <c r="BF29" s="4">
        <f>Table1[[#This Row],[Вело 10.5 км]]-Table1[[#Totals],[Вело 10.5 км]]</f>
        <v>5.4745370370370416E-3</v>
      </c>
      <c r="BG29" s="4">
        <f>Table1[[#This Row],[Вело 15.5 км]]-Table1[[#Totals],[Вело 15.5 км]]</f>
        <v>6.4004629629629689E-3</v>
      </c>
      <c r="BH29" s="4">
        <f>Table1[[#This Row],[Вело 20.5 км]]-Table1[[#Totals],[Вело 20.5 км]]</f>
        <v>7.0717592592592637E-3</v>
      </c>
      <c r="BI29" s="4">
        <f>Table1[[#This Row],[Вело 25.5 км]]-Table1[[#Totals],[Вело 25.5 км]]</f>
        <v>7.9745370370370369E-3</v>
      </c>
      <c r="BJ29" s="4">
        <f>Table1[[#This Row],[Вело 30.5 км]]-Table1[[#Totals],[Вело 30.5 км]]</f>
        <v>8.9814814814814792E-3</v>
      </c>
      <c r="BK29" s="4">
        <f>Table1[[#This Row],[Вело 35.5 км]]-Table1[[#Totals],[Вело 35.5 км]]</f>
        <v>9.9189814814814731E-3</v>
      </c>
      <c r="BL29" s="4">
        <f>Table1[[#This Row],[Вело 40.5 км]]-Table1[[#Totals],[Вело 40.5 км]]</f>
        <v>1.0995370370370364E-2</v>
      </c>
      <c r="BM29" s="4">
        <f>Table1[[#This Row],[T2]]-Table1[[#Totals],[T2]]</f>
        <v>1.1261574074074084E-2</v>
      </c>
      <c r="BN29" s="4">
        <f>Table1[[#This Row],[Бег 1.25 км]]-Table1[[#Totals],[Бег 1.25 км]]</f>
        <v>1.140046296296298E-2</v>
      </c>
      <c r="BO29" s="4">
        <f>Table1[[#This Row],[Бег 3.75 км]]-Table1[[#Totals],[Бег 3.75 км]]</f>
        <v>1.1990740740740746E-2</v>
      </c>
      <c r="BP29" s="4">
        <f>Table1[[#This Row],[Бег 6.25 км]]-Table1[[#Totals],[Бег 6.25 км]]</f>
        <v>1.2858796296296299E-2</v>
      </c>
      <c r="BQ29" s="4">
        <f>Table1[[#This Row],[Бег 8.75 км]]-Table1[[#Totals],[Бег 8.75 км]]</f>
        <v>1.3703703703703718E-2</v>
      </c>
      <c r="BR29" s="4">
        <f>Table1[[#This Row],[Финиш]]-Table1[[#Totals],[Финиш]]</f>
        <v>1.4467592592592601E-2</v>
      </c>
    </row>
    <row r="30" spans="1:70" x14ac:dyDescent="0.2">
      <c r="A30">
        <v>29</v>
      </c>
      <c r="B30">
        <v>30</v>
      </c>
      <c r="C30" t="s">
        <v>66</v>
      </c>
      <c r="D30" t="s">
        <v>67</v>
      </c>
      <c r="E30">
        <v>34</v>
      </c>
      <c r="F30" t="s">
        <v>2</v>
      </c>
      <c r="G30" t="s">
        <v>3</v>
      </c>
      <c r="H30" t="s">
        <v>22</v>
      </c>
      <c r="I30" t="s">
        <v>33</v>
      </c>
      <c r="J30">
        <v>5</v>
      </c>
      <c r="K30">
        <v>29</v>
      </c>
      <c r="L30" s="4">
        <v>2.1585648148148145E-2</v>
      </c>
      <c r="M30" s="1">
        <v>2.1585648148148145E-2</v>
      </c>
      <c r="N30" s="4">
        <v>2.2488425925925926E-2</v>
      </c>
      <c r="O30" s="1">
        <v>6.850694444444444E-2</v>
      </c>
      <c r="Q30" s="4">
        <v>5.9027777777777778E-4</v>
      </c>
      <c r="R30" s="4">
        <v>6.2847222222222228E-3</v>
      </c>
      <c r="S30" s="4">
        <v>1.1851851851851851E-2</v>
      </c>
      <c r="T30" s="4">
        <v>1.758101851851852E-2</v>
      </c>
      <c r="U30" s="4">
        <v>2.3124999999999996E-2</v>
      </c>
      <c r="V30" s="4">
        <v>2.8807870370370373E-2</v>
      </c>
      <c r="W30" s="4">
        <v>3.4618055555555555E-2</v>
      </c>
      <c r="X30" s="4">
        <v>4.0254629629629633E-2</v>
      </c>
      <c r="Y30" s="4">
        <v>4.6030092592592588E-2</v>
      </c>
      <c r="Z30" s="4">
        <v>6.9097222222222213E-2</v>
      </c>
      <c r="AA30" s="1">
        <v>0.10096064814814815</v>
      </c>
      <c r="AC30" s="4">
        <v>4.1203703703703706E-3</v>
      </c>
      <c r="AD30" s="4">
        <v>1.2083333333333333E-2</v>
      </c>
      <c r="AE30" s="4">
        <v>2.0069444444444442E-2</v>
      </c>
      <c r="AF30" s="4">
        <v>2.8032407407407409E-2</v>
      </c>
      <c r="AG30" s="4">
        <v>3.1863425925925927E-2</v>
      </c>
      <c r="AH30" s="4">
        <v>0.10096064814814815</v>
      </c>
      <c r="AI30" s="4">
        <v>0</v>
      </c>
      <c r="AJ30" s="4">
        <f>Table1[[#This Row],[Плавание_]]</f>
        <v>2.1585648148148145E-2</v>
      </c>
      <c r="AK30" s="4">
        <f>Table1[[#This Row],[T1_]]</f>
        <v>2.2488425925925926E-2</v>
      </c>
      <c r="AL30" s="4">
        <f>SUM(Table1[[#This Row],[T1]],Table1[[#This Row],[0, 5 км_]])</f>
        <v>2.3078703703703702E-2</v>
      </c>
      <c r="AM30" s="4">
        <f>SUM(Table1[[#This Row],[T1]],Table1[[#This Row],[5,5 км_]])</f>
        <v>2.8773148148148148E-2</v>
      </c>
      <c r="AN30" s="4">
        <f>SUM(Table1[[#This Row],[T1]],Table1[[#This Row],[10,5 км_]])</f>
        <v>3.4340277777777775E-2</v>
      </c>
      <c r="AO30" s="4">
        <f>SUM(Table1[[#This Row],[T1]],Table1[[#This Row],[15,5 км_]])</f>
        <v>4.0069444444444449E-2</v>
      </c>
      <c r="AP30" s="4">
        <f>SUM(Table1[[#This Row],[T1]],Table1[[#This Row],[20,5 км_]])</f>
        <v>4.5613425925925918E-2</v>
      </c>
      <c r="AQ30" s="4">
        <f>SUM(Table1[[#This Row],[T1]],Table1[[#This Row],[25,5 км_]])</f>
        <v>5.1296296296296298E-2</v>
      </c>
      <c r="AR30" s="4">
        <f>SUM(Table1[[#This Row],[T1]],Table1[[#This Row],[30,5 км_]])</f>
        <v>5.710648148148148E-2</v>
      </c>
      <c r="AS30" s="4">
        <f>SUM(Table1[[#This Row],[T1]],Table1[[#This Row],[35,5 км_]])</f>
        <v>6.2743055555555566E-2</v>
      </c>
      <c r="AT30" s="4">
        <f>SUM(Table1[[#This Row],[T1]],Table1[[#This Row],[40 км_]])</f>
        <v>6.8518518518518506E-2</v>
      </c>
      <c r="AU30" s="4">
        <f>Table1[[#This Row],[T2_]]</f>
        <v>6.9097222222222213E-2</v>
      </c>
      <c r="AV30" s="4">
        <f>SUM(Table1[[#This Row],[T2]],Table1[[#This Row],[1,25 км_]])</f>
        <v>7.3217592592592584E-2</v>
      </c>
      <c r="AW30" s="4">
        <f>SUM(Table1[[#This Row],[T2]],Table1[[#This Row],[3,75 км_]])</f>
        <v>8.1180555555555547E-2</v>
      </c>
      <c r="AX30" s="4">
        <f>SUM(Table1[[#This Row],[T2]],Table1[[#This Row],[6,25 км_]])</f>
        <v>8.9166666666666658E-2</v>
      </c>
      <c r="AY30" s="4">
        <f>SUM(Table1[[#This Row],[T2]],Table1[[#This Row],[8,75 км_]])</f>
        <v>9.7129629629629621E-2</v>
      </c>
      <c r="AZ30" s="4">
        <f>SUM(Table1[[#This Row],[T2]],Table1[[#This Row],[Финиш_]])</f>
        <v>0.10096064814814815</v>
      </c>
      <c r="BA30" s="4">
        <f>Table1[[#This Row],[Старт]]-Table1[[#Totals],[Старт]]</f>
        <v>0</v>
      </c>
      <c r="BB30" s="4">
        <f>Table1[[#This Row],[Плавание]]-Table1[[#Totals],[Плавание]]</f>
        <v>4.5486111111111074E-3</v>
      </c>
      <c r="BC30" s="4">
        <f>Table1[[#This Row],[T1]]-Table1[[#Totals],[T1]]</f>
        <v>4.6875000000000007E-3</v>
      </c>
      <c r="BD30" s="4">
        <f>Table1[[#This Row],[Вело 0.5 км]]-Table1[[#Totals],[Вело 0.5 км]]</f>
        <v>4.5717592592592581E-3</v>
      </c>
      <c r="BE30" s="4">
        <f>Table1[[#This Row],[Вело 5.5 км]]-Table1[[#Totals],[Вело 5.5 км]]</f>
        <v>5.5787037037037038E-3</v>
      </c>
      <c r="BF30" s="4">
        <f>Table1[[#This Row],[Вело 10.5 км]]-Table1[[#Totals],[Вело 10.5 км]]</f>
        <v>6.3888888888888884E-3</v>
      </c>
      <c r="BG30" s="4">
        <f>Table1[[#This Row],[Вело 15.5 км]]-Table1[[#Totals],[Вело 15.5 км]]</f>
        <v>7.4537037037037124E-3</v>
      </c>
      <c r="BH30" s="4">
        <f>Table1[[#This Row],[Вело 20.5 км]]-Table1[[#Totals],[Вело 20.5 км]]</f>
        <v>8.2523148148148096E-3</v>
      </c>
      <c r="BI30" s="4">
        <f>Table1[[#This Row],[Вело 25.5 км]]-Table1[[#Totals],[Вело 25.5 км]]</f>
        <v>9.3287037037037071E-3</v>
      </c>
      <c r="BJ30" s="4">
        <f>Table1[[#This Row],[Вело 30.5 км]]-Table1[[#Totals],[Вело 30.5 км]]</f>
        <v>1.0601851851851848E-2</v>
      </c>
      <c r="BK30" s="4">
        <f>Table1[[#This Row],[Вело 35.5 км]]-Table1[[#Totals],[Вело 35.5 км]]</f>
        <v>1.1597222222222231E-2</v>
      </c>
      <c r="BL30" s="4">
        <f>Table1[[#This Row],[Вело 40.5 км]]-Table1[[#Totals],[Вело 40.5 км]]</f>
        <v>1.2731481481481469E-2</v>
      </c>
      <c r="BM30" s="4">
        <f>Table1[[#This Row],[T2]]-Table1[[#Totals],[T2]]</f>
        <v>1.2847222222222211E-2</v>
      </c>
      <c r="BN30" s="4">
        <f>Table1[[#This Row],[Бег 1.25 км]]-Table1[[#Totals],[Бег 1.25 км]]</f>
        <v>1.3101851851851844E-2</v>
      </c>
      <c r="BO30" s="4">
        <f>Table1[[#This Row],[Бег 3.75 км]]-Table1[[#Totals],[Бег 3.75 км]]</f>
        <v>1.3726851851851837E-2</v>
      </c>
      <c r="BP30" s="4">
        <f>Table1[[#This Row],[Бег 6.25 км]]-Table1[[#Totals],[Бег 6.25 км]]</f>
        <v>1.4374999999999985E-2</v>
      </c>
      <c r="BQ30" s="4">
        <f>Table1[[#This Row],[Бег 8.75 км]]-Table1[[#Totals],[Бег 8.75 км]]</f>
        <v>1.488425925925925E-2</v>
      </c>
      <c r="BR30" s="4">
        <f>Table1[[#This Row],[Финиш]]-Table1[[#Totals],[Финиш]]</f>
        <v>1.5150462962962963E-2</v>
      </c>
    </row>
    <row r="31" spans="1:70" hidden="1" x14ac:dyDescent="0.2">
      <c r="A31">
        <v>30</v>
      </c>
      <c r="B31">
        <v>9</v>
      </c>
      <c r="C31" t="s">
        <v>68</v>
      </c>
      <c r="D31" t="s">
        <v>18</v>
      </c>
      <c r="E31">
        <v>38</v>
      </c>
      <c r="F31" t="s">
        <v>2</v>
      </c>
      <c r="G31" t="s">
        <v>24</v>
      </c>
      <c r="H31" t="s">
        <v>16</v>
      </c>
      <c r="I31" t="s">
        <v>5</v>
      </c>
      <c r="J31">
        <v>11</v>
      </c>
      <c r="K31">
        <v>30</v>
      </c>
      <c r="L31" s="4">
        <v>2.2673611111111113E-2</v>
      </c>
      <c r="M31" s="1">
        <v>2.2673611111111113E-2</v>
      </c>
      <c r="N31" s="4">
        <v>2.3344907407407408E-2</v>
      </c>
      <c r="O31" s="1">
        <v>6.6168981481481481E-2</v>
      </c>
      <c r="Q31" s="4">
        <v>6.4814814814814813E-4</v>
      </c>
      <c r="R31" s="4">
        <v>6.053240740740741E-3</v>
      </c>
      <c r="S31" s="4">
        <v>1.1203703703703704E-2</v>
      </c>
      <c r="T31" s="4">
        <v>1.6481481481481482E-2</v>
      </c>
      <c r="U31" s="4">
        <v>2.164351851851852E-2</v>
      </c>
      <c r="V31" s="4">
        <v>2.6875E-2</v>
      </c>
      <c r="W31" s="4">
        <v>3.2141203703703707E-2</v>
      </c>
      <c r="X31" s="4">
        <v>3.7442129629629624E-2</v>
      </c>
      <c r="Y31" s="4">
        <v>4.282407407407407E-2</v>
      </c>
      <c r="Z31" s="4">
        <v>6.6736111111111107E-2</v>
      </c>
      <c r="AA31" s="1">
        <v>0.10097222222222223</v>
      </c>
      <c r="AC31" s="4">
        <v>4.1898148148148146E-3</v>
      </c>
      <c r="AD31" s="4">
        <v>1.2789351851851852E-2</v>
      </c>
      <c r="AE31" s="4">
        <v>2.1388888888888888E-2</v>
      </c>
      <c r="AF31" s="4">
        <v>2.9953703703703705E-2</v>
      </c>
      <c r="AG31" s="4">
        <v>3.4236111111111113E-2</v>
      </c>
      <c r="AH31" s="4">
        <v>0.10097222222222223</v>
      </c>
      <c r="AI31" s="4">
        <v>0</v>
      </c>
      <c r="AJ31" s="4">
        <f>Table1[[#This Row],[Плавание_]]</f>
        <v>2.2673611111111113E-2</v>
      </c>
      <c r="AK31" s="4">
        <f>Table1[[#This Row],[T1_]]</f>
        <v>2.3344907407407408E-2</v>
      </c>
      <c r="AL31" s="4">
        <f>SUM(Table1[[#This Row],[T1]],Table1[[#This Row],[0, 5 км_]])</f>
        <v>2.3993055555555556E-2</v>
      </c>
      <c r="AM31" s="4">
        <f>SUM(Table1[[#This Row],[T1]],Table1[[#This Row],[5,5 км_]])</f>
        <v>2.9398148148148149E-2</v>
      </c>
      <c r="AN31" s="4">
        <f>SUM(Table1[[#This Row],[T1]],Table1[[#This Row],[10,5 км_]])</f>
        <v>3.4548611111111113E-2</v>
      </c>
      <c r="AO31" s="4">
        <f>SUM(Table1[[#This Row],[T1]],Table1[[#This Row],[15,5 км_]])</f>
        <v>3.982638888888889E-2</v>
      </c>
      <c r="AP31" s="4">
        <f>SUM(Table1[[#This Row],[T1]],Table1[[#This Row],[20,5 км_]])</f>
        <v>4.4988425925925932E-2</v>
      </c>
      <c r="AQ31" s="4">
        <f>SUM(Table1[[#This Row],[T1]],Table1[[#This Row],[25,5 км_]])</f>
        <v>5.0219907407407408E-2</v>
      </c>
      <c r="AR31" s="4">
        <f>SUM(Table1[[#This Row],[T1]],Table1[[#This Row],[30,5 км_]])</f>
        <v>5.5486111111111111E-2</v>
      </c>
      <c r="AS31" s="4">
        <f>SUM(Table1[[#This Row],[T1]],Table1[[#This Row],[35,5 км_]])</f>
        <v>6.0787037037037028E-2</v>
      </c>
      <c r="AT31" s="4">
        <f>SUM(Table1[[#This Row],[T1]],Table1[[#This Row],[40 км_]])</f>
        <v>6.6168981481481481E-2</v>
      </c>
      <c r="AU31" s="4">
        <f>Table1[[#This Row],[T2_]]</f>
        <v>6.6736111111111107E-2</v>
      </c>
      <c r="AV31" s="4">
        <f>SUM(Table1[[#This Row],[T2]],Table1[[#This Row],[1,25 км_]])</f>
        <v>7.092592592592592E-2</v>
      </c>
      <c r="AW31" s="4">
        <f>SUM(Table1[[#This Row],[T2]],Table1[[#This Row],[3,75 км_]])</f>
        <v>7.9525462962962964E-2</v>
      </c>
      <c r="AX31" s="4">
        <f>SUM(Table1[[#This Row],[T2]],Table1[[#This Row],[6,25 км_]])</f>
        <v>8.8124999999999995E-2</v>
      </c>
      <c r="AY31" s="4">
        <f>SUM(Table1[[#This Row],[T2]],Table1[[#This Row],[8,75 км_]])</f>
        <v>9.6689814814814812E-2</v>
      </c>
      <c r="AZ31" s="4">
        <f>SUM(Table1[[#This Row],[T2]],Table1[[#This Row],[Финиш_]])</f>
        <v>0.10097222222222221</v>
      </c>
      <c r="BA31" s="4">
        <f>Table1[[#This Row],[Старт]]-Table1[[#Totals],[Старт]]</f>
        <v>0</v>
      </c>
      <c r="BB31" s="4">
        <f>Table1[[#This Row],[Плавание]]-Table1[[#Totals],[Плавание]]</f>
        <v>5.6365740740740751E-3</v>
      </c>
      <c r="BC31" s="4">
        <f>Table1[[#This Row],[T1]]-Table1[[#Totals],[T1]]</f>
        <v>5.5439814814814831E-3</v>
      </c>
      <c r="BD31" s="4">
        <f>Table1[[#This Row],[Вело 0.5 км]]-Table1[[#Totals],[Вело 0.5 км]]</f>
        <v>5.4861111111111117E-3</v>
      </c>
      <c r="BE31" s="4">
        <f>Table1[[#This Row],[Вело 5.5 км]]-Table1[[#Totals],[Вело 5.5 км]]</f>
        <v>6.2037037037037043E-3</v>
      </c>
      <c r="BF31" s="4">
        <f>Table1[[#This Row],[Вело 10.5 км]]-Table1[[#Totals],[Вело 10.5 км]]</f>
        <v>6.5972222222222265E-3</v>
      </c>
      <c r="BG31" s="4">
        <f>Table1[[#This Row],[Вело 15.5 км]]-Table1[[#Totals],[Вело 15.5 км]]</f>
        <v>7.2106481481481535E-3</v>
      </c>
      <c r="BH31" s="4">
        <f>Table1[[#This Row],[Вело 20.5 км]]-Table1[[#Totals],[Вело 20.5 км]]</f>
        <v>7.6273148148148229E-3</v>
      </c>
      <c r="BI31" s="4">
        <f>Table1[[#This Row],[Вело 25.5 км]]-Table1[[#Totals],[Вело 25.5 км]]</f>
        <v>8.2523148148148165E-3</v>
      </c>
      <c r="BJ31" s="4">
        <f>Table1[[#This Row],[Вело 30.5 км]]-Table1[[#Totals],[Вело 30.5 км]]</f>
        <v>8.9814814814814792E-3</v>
      </c>
      <c r="BK31" s="4">
        <f>Table1[[#This Row],[Вело 35.5 км]]-Table1[[#Totals],[Вело 35.5 км]]</f>
        <v>9.6412037037036935E-3</v>
      </c>
      <c r="BL31" s="4">
        <f>Table1[[#This Row],[Вело 40.5 км]]-Table1[[#Totals],[Вело 40.5 км]]</f>
        <v>1.0381944444444444E-2</v>
      </c>
      <c r="BM31" s="4">
        <f>Table1[[#This Row],[T2]]-Table1[[#Totals],[T2]]</f>
        <v>1.0486111111111106E-2</v>
      </c>
      <c r="BN31" s="4">
        <f>Table1[[#This Row],[Бег 1.25 км]]-Table1[[#Totals],[Бег 1.25 км]]</f>
        <v>1.081018518518518E-2</v>
      </c>
      <c r="BO31" s="4">
        <f>Table1[[#This Row],[Бег 3.75 км]]-Table1[[#Totals],[Бег 3.75 км]]</f>
        <v>1.2071759259259254E-2</v>
      </c>
      <c r="BP31" s="4">
        <f>Table1[[#This Row],[Бег 6.25 км]]-Table1[[#Totals],[Бег 6.25 км]]</f>
        <v>1.3333333333333322E-2</v>
      </c>
      <c r="BQ31" s="4">
        <f>Table1[[#This Row],[Бег 8.75 км]]-Table1[[#Totals],[Бег 8.75 км]]</f>
        <v>1.444444444444444E-2</v>
      </c>
      <c r="BR31" s="4">
        <f>Table1[[#This Row],[Финиш]]-Table1[[#Totals],[Финиш]]</f>
        <v>1.5162037037037029E-2</v>
      </c>
    </row>
    <row r="32" spans="1:70" x14ac:dyDescent="0.2">
      <c r="A32">
        <v>31</v>
      </c>
      <c r="B32">
        <v>28</v>
      </c>
      <c r="C32" t="s">
        <v>69</v>
      </c>
      <c r="D32" t="s">
        <v>70</v>
      </c>
      <c r="E32">
        <v>38</v>
      </c>
      <c r="F32" t="s">
        <v>2</v>
      </c>
      <c r="G32" t="s">
        <v>24</v>
      </c>
      <c r="H32" t="s">
        <v>22</v>
      </c>
      <c r="I32" t="s">
        <v>5</v>
      </c>
      <c r="J32">
        <v>12</v>
      </c>
      <c r="K32">
        <v>31</v>
      </c>
      <c r="L32" s="4">
        <v>2.1122685185185185E-2</v>
      </c>
      <c r="M32" s="1">
        <v>2.1122685185185185E-2</v>
      </c>
      <c r="N32" s="4">
        <v>2.2187499999999999E-2</v>
      </c>
      <c r="O32" s="1">
        <v>7.0798611111111118E-2</v>
      </c>
      <c r="Q32" s="4">
        <v>7.175925925925927E-4</v>
      </c>
      <c r="R32" s="4">
        <v>6.5509259259259262E-3</v>
      </c>
      <c r="S32" s="4">
        <v>1.2326388888888888E-2</v>
      </c>
      <c r="T32" s="4">
        <v>1.8356481481481481E-2</v>
      </c>
      <c r="U32" s="4">
        <v>2.4259259259259258E-2</v>
      </c>
      <c r="V32" s="4">
        <v>3.0254629629629631E-2</v>
      </c>
      <c r="W32" s="4">
        <v>3.6585648148148145E-2</v>
      </c>
      <c r="X32" s="4">
        <v>4.252314814814815E-2</v>
      </c>
      <c r="Y32" s="4">
        <v>4.8611111111111112E-2</v>
      </c>
      <c r="Z32" s="4">
        <v>7.1516203703703707E-2</v>
      </c>
      <c r="AA32" s="1">
        <v>0.10131944444444445</v>
      </c>
      <c r="AC32" s="4">
        <v>3.7615740740740739E-3</v>
      </c>
      <c r="AD32" s="4">
        <v>1.1249999999999998E-2</v>
      </c>
      <c r="AE32" s="4">
        <v>1.8738425925925926E-2</v>
      </c>
      <c r="AF32" s="4">
        <v>2.6180555555555558E-2</v>
      </c>
      <c r="AG32" s="4">
        <v>2.9803240740740741E-2</v>
      </c>
      <c r="AH32" s="4">
        <v>0.10131944444444445</v>
      </c>
      <c r="AI32" s="4">
        <v>0</v>
      </c>
      <c r="AJ32" s="4">
        <f>Table1[[#This Row],[Плавание_]]</f>
        <v>2.1122685185185185E-2</v>
      </c>
      <c r="AK32" s="4">
        <f>Table1[[#This Row],[T1_]]</f>
        <v>2.2187499999999999E-2</v>
      </c>
      <c r="AL32" s="4">
        <f>SUM(Table1[[#This Row],[T1]],Table1[[#This Row],[0, 5 км_]])</f>
        <v>2.2905092592592591E-2</v>
      </c>
      <c r="AM32" s="4">
        <f>SUM(Table1[[#This Row],[T1]],Table1[[#This Row],[5,5 км_]])</f>
        <v>2.8738425925925924E-2</v>
      </c>
      <c r="AN32" s="4">
        <f>SUM(Table1[[#This Row],[T1]],Table1[[#This Row],[10,5 км_]])</f>
        <v>3.4513888888888886E-2</v>
      </c>
      <c r="AO32" s="4">
        <f>SUM(Table1[[#This Row],[T1]],Table1[[#This Row],[15,5 км_]])</f>
        <v>4.0543981481481479E-2</v>
      </c>
      <c r="AP32" s="4">
        <f>SUM(Table1[[#This Row],[T1]],Table1[[#This Row],[20,5 км_]])</f>
        <v>4.6446759259259257E-2</v>
      </c>
      <c r="AQ32" s="4">
        <f>SUM(Table1[[#This Row],[T1]],Table1[[#This Row],[25,5 км_]])</f>
        <v>5.244212962962963E-2</v>
      </c>
      <c r="AR32" s="4">
        <f>SUM(Table1[[#This Row],[T1]],Table1[[#This Row],[30,5 км_]])</f>
        <v>5.8773148148148144E-2</v>
      </c>
      <c r="AS32" s="4">
        <f>SUM(Table1[[#This Row],[T1]],Table1[[#This Row],[35,5 км_]])</f>
        <v>6.4710648148148142E-2</v>
      </c>
      <c r="AT32" s="4">
        <f>SUM(Table1[[#This Row],[T1]],Table1[[#This Row],[40 км_]])</f>
        <v>7.0798611111111104E-2</v>
      </c>
      <c r="AU32" s="4">
        <f>Table1[[#This Row],[T2_]]</f>
        <v>7.1516203703703707E-2</v>
      </c>
      <c r="AV32" s="4">
        <f>SUM(Table1[[#This Row],[T2]],Table1[[#This Row],[1,25 км_]])</f>
        <v>7.5277777777777777E-2</v>
      </c>
      <c r="AW32" s="4">
        <f>SUM(Table1[[#This Row],[T2]],Table1[[#This Row],[3,75 км_]])</f>
        <v>8.2766203703703703E-2</v>
      </c>
      <c r="AX32" s="4">
        <f>SUM(Table1[[#This Row],[T2]],Table1[[#This Row],[6,25 км_]])</f>
        <v>9.0254629629629629E-2</v>
      </c>
      <c r="AY32" s="4">
        <f>SUM(Table1[[#This Row],[T2]],Table1[[#This Row],[8,75 км_]])</f>
        <v>9.7696759259259261E-2</v>
      </c>
      <c r="AZ32" s="4">
        <f>SUM(Table1[[#This Row],[T2]],Table1[[#This Row],[Финиш_]])</f>
        <v>0.10131944444444445</v>
      </c>
      <c r="BA32" s="4">
        <f>Table1[[#This Row],[Старт]]-Table1[[#Totals],[Старт]]</f>
        <v>0</v>
      </c>
      <c r="BB32" s="4">
        <f>Table1[[#This Row],[Плавание]]-Table1[[#Totals],[Плавание]]</f>
        <v>4.0856481481481473E-3</v>
      </c>
      <c r="BC32" s="4">
        <f>Table1[[#This Row],[T1]]-Table1[[#Totals],[T1]]</f>
        <v>4.386574074074074E-3</v>
      </c>
      <c r="BD32" s="4">
        <f>Table1[[#This Row],[Вело 0.5 км]]-Table1[[#Totals],[Вело 0.5 км]]</f>
        <v>4.3981481481481476E-3</v>
      </c>
      <c r="BE32" s="4">
        <f>Table1[[#This Row],[Вело 5.5 км]]-Table1[[#Totals],[Вело 5.5 км]]</f>
        <v>5.5439814814814796E-3</v>
      </c>
      <c r="BF32" s="4">
        <f>Table1[[#This Row],[Вело 10.5 км]]-Table1[[#Totals],[Вело 10.5 км]]</f>
        <v>6.5624999999999989E-3</v>
      </c>
      <c r="BG32" s="4">
        <f>Table1[[#This Row],[Вело 15.5 км]]-Table1[[#Totals],[Вело 15.5 км]]</f>
        <v>7.9282407407407426E-3</v>
      </c>
      <c r="BH32" s="4">
        <f>Table1[[#This Row],[Вело 20.5 км]]-Table1[[#Totals],[Вело 20.5 км]]</f>
        <v>9.0856481481481483E-3</v>
      </c>
      <c r="BI32" s="4">
        <f>Table1[[#This Row],[Вело 25.5 км]]-Table1[[#Totals],[Вело 25.5 км]]</f>
        <v>1.0474537037037039E-2</v>
      </c>
      <c r="BJ32" s="4">
        <f>Table1[[#This Row],[Вело 30.5 км]]-Table1[[#Totals],[Вело 30.5 км]]</f>
        <v>1.2268518518518512E-2</v>
      </c>
      <c r="BK32" s="4">
        <f>Table1[[#This Row],[Вело 35.5 км]]-Table1[[#Totals],[Вело 35.5 км]]</f>
        <v>1.3564814814814807E-2</v>
      </c>
      <c r="BL32" s="4">
        <f>Table1[[#This Row],[Вело 40.5 км]]-Table1[[#Totals],[Вело 40.5 км]]</f>
        <v>1.5011574074074066E-2</v>
      </c>
      <c r="BM32" s="4">
        <f>Table1[[#This Row],[T2]]-Table1[[#Totals],[T2]]</f>
        <v>1.5266203703703705E-2</v>
      </c>
      <c r="BN32" s="4">
        <f>Table1[[#This Row],[Бег 1.25 км]]-Table1[[#Totals],[Бег 1.25 км]]</f>
        <v>1.5162037037037036E-2</v>
      </c>
      <c r="BO32" s="4">
        <f>Table1[[#This Row],[Бег 3.75 км]]-Table1[[#Totals],[Бег 3.75 км]]</f>
        <v>1.5312499999999993E-2</v>
      </c>
      <c r="BP32" s="4">
        <f>Table1[[#This Row],[Бег 6.25 км]]-Table1[[#Totals],[Бег 6.25 км]]</f>
        <v>1.5462962962962956E-2</v>
      </c>
      <c r="BQ32" s="4">
        <f>Table1[[#This Row],[Бег 8.75 км]]-Table1[[#Totals],[Бег 8.75 км]]</f>
        <v>1.545138888888889E-2</v>
      </c>
      <c r="BR32" s="4">
        <f>Table1[[#This Row],[Финиш]]-Table1[[#Totals],[Финиш]]</f>
        <v>1.5509259259259264E-2</v>
      </c>
    </row>
    <row r="33" spans="1:70" hidden="1" x14ac:dyDescent="0.2">
      <c r="A33">
        <v>32</v>
      </c>
      <c r="B33">
        <v>66</v>
      </c>
      <c r="C33" t="s">
        <v>71</v>
      </c>
      <c r="D33" t="s">
        <v>72</v>
      </c>
      <c r="E33">
        <v>41</v>
      </c>
      <c r="F33" t="s">
        <v>2</v>
      </c>
      <c r="G33" t="s">
        <v>3</v>
      </c>
      <c r="H33" t="s">
        <v>73</v>
      </c>
      <c r="I33" t="s">
        <v>74</v>
      </c>
      <c r="K33">
        <v>1</v>
      </c>
      <c r="L33" s="4">
        <v>2.0613425925925927E-2</v>
      </c>
      <c r="M33" s="1">
        <v>2.0613425925925927E-2</v>
      </c>
      <c r="N33" s="4">
        <v>2.148148148148148E-2</v>
      </c>
      <c r="O33" s="1">
        <v>6.7303240740740733E-2</v>
      </c>
      <c r="Q33" s="4">
        <v>7.407407407407407E-4</v>
      </c>
      <c r="R33" s="4">
        <v>6.4351851851851861E-3</v>
      </c>
      <c r="S33" s="4">
        <v>1.1932870370370371E-2</v>
      </c>
      <c r="T33" s="4">
        <v>1.7650462962962962E-2</v>
      </c>
      <c r="U33" s="4">
        <v>2.3217592592592592E-2</v>
      </c>
      <c r="V33" s="4">
        <v>2.8819444444444443E-2</v>
      </c>
      <c r="W33" s="4">
        <v>3.4467592592592591E-2</v>
      </c>
      <c r="X33" s="4">
        <v>4.0173611111111111E-2</v>
      </c>
      <c r="Y33" s="4">
        <v>4.5821759259259263E-2</v>
      </c>
      <c r="Z33" s="4">
        <v>6.7789351851851851E-2</v>
      </c>
      <c r="AA33" s="1">
        <v>0.10234953703703703</v>
      </c>
      <c r="AC33" s="4">
        <v>4.3287037037037035E-3</v>
      </c>
      <c r="AD33" s="4">
        <v>1.2581018518518519E-2</v>
      </c>
      <c r="AE33" s="4">
        <v>2.1134259259259259E-2</v>
      </c>
      <c r="AF33" s="4">
        <v>2.9942129629629628E-2</v>
      </c>
      <c r="AG33" s="4">
        <v>3.4560185185185187E-2</v>
      </c>
      <c r="AH33" s="4">
        <v>0.10234953703703703</v>
      </c>
      <c r="AI33" s="4">
        <v>0</v>
      </c>
      <c r="AJ33" s="4">
        <f>Table1[[#This Row],[Плавание_]]</f>
        <v>2.0613425925925927E-2</v>
      </c>
      <c r="AK33" s="4">
        <f>Table1[[#This Row],[T1_]]</f>
        <v>2.148148148148148E-2</v>
      </c>
      <c r="AL33" s="4">
        <f>SUM(Table1[[#This Row],[T1]],Table1[[#This Row],[0, 5 км_]])</f>
        <v>2.222222222222222E-2</v>
      </c>
      <c r="AM33" s="4">
        <f>SUM(Table1[[#This Row],[T1]],Table1[[#This Row],[5,5 км_]])</f>
        <v>2.7916666666666666E-2</v>
      </c>
      <c r="AN33" s="4">
        <f>SUM(Table1[[#This Row],[T1]],Table1[[#This Row],[10,5 км_]])</f>
        <v>3.3414351851851848E-2</v>
      </c>
      <c r="AO33" s="4">
        <f>SUM(Table1[[#This Row],[T1]],Table1[[#This Row],[15,5 км_]])</f>
        <v>3.9131944444444441E-2</v>
      </c>
      <c r="AP33" s="4">
        <f>SUM(Table1[[#This Row],[T1]],Table1[[#This Row],[20,5 км_]])</f>
        <v>4.4699074074074072E-2</v>
      </c>
      <c r="AQ33" s="4">
        <f>SUM(Table1[[#This Row],[T1]],Table1[[#This Row],[25,5 км_]])</f>
        <v>5.0300925925925923E-2</v>
      </c>
      <c r="AR33" s="4">
        <f>SUM(Table1[[#This Row],[T1]],Table1[[#This Row],[30,5 км_]])</f>
        <v>5.5949074074074068E-2</v>
      </c>
      <c r="AS33" s="4">
        <f>SUM(Table1[[#This Row],[T1]],Table1[[#This Row],[35,5 км_]])</f>
        <v>6.1655092592592595E-2</v>
      </c>
      <c r="AT33" s="4">
        <f>SUM(Table1[[#This Row],[T1]],Table1[[#This Row],[40 км_]])</f>
        <v>6.7303240740740747E-2</v>
      </c>
      <c r="AU33" s="4">
        <f>Table1[[#This Row],[T2_]]</f>
        <v>6.7789351851851851E-2</v>
      </c>
      <c r="AV33" s="4">
        <f>SUM(Table1[[#This Row],[T2]],Table1[[#This Row],[1,25 км_]])</f>
        <v>7.211805555555556E-2</v>
      </c>
      <c r="AW33" s="4">
        <f>SUM(Table1[[#This Row],[T2]],Table1[[#This Row],[3,75 км_]])</f>
        <v>8.037037037037037E-2</v>
      </c>
      <c r="AX33" s="4">
        <f>SUM(Table1[[#This Row],[T2]],Table1[[#This Row],[6,25 км_]])</f>
        <v>8.8923611111111106E-2</v>
      </c>
      <c r="AY33" s="4">
        <f>SUM(Table1[[#This Row],[T2]],Table1[[#This Row],[8,75 км_]])</f>
        <v>9.7731481481481475E-2</v>
      </c>
      <c r="AZ33" s="4">
        <f>SUM(Table1[[#This Row],[T2]],Table1[[#This Row],[Финиш_]])</f>
        <v>0.10234953703703703</v>
      </c>
      <c r="BA33" s="4">
        <f>Table1[[#This Row],[Старт]]-Table1[[#Totals],[Старт]]</f>
        <v>0</v>
      </c>
      <c r="BB33" s="4">
        <f>Table1[[#This Row],[Плавание]]-Table1[[#Totals],[Плавание]]</f>
        <v>3.5763888888888894E-3</v>
      </c>
      <c r="BC33" s="4">
        <f>Table1[[#This Row],[T1]]-Table1[[#Totals],[T1]]</f>
        <v>3.680555555555555E-3</v>
      </c>
      <c r="BD33" s="4">
        <f>Table1[[#This Row],[Вело 0.5 км]]-Table1[[#Totals],[Вело 0.5 км]]</f>
        <v>3.7152777777777757E-3</v>
      </c>
      <c r="BE33" s="4">
        <f>Table1[[#This Row],[Вело 5.5 км]]-Table1[[#Totals],[Вело 5.5 км]]</f>
        <v>4.7222222222222214E-3</v>
      </c>
      <c r="BF33" s="4">
        <f>Table1[[#This Row],[Вело 10.5 км]]-Table1[[#Totals],[Вело 10.5 км]]</f>
        <v>5.4629629629629611E-3</v>
      </c>
      <c r="BG33" s="4">
        <f>Table1[[#This Row],[Вело 15.5 км]]-Table1[[#Totals],[Вело 15.5 км]]</f>
        <v>6.5162037037037046E-3</v>
      </c>
      <c r="BH33" s="4">
        <f>Table1[[#This Row],[Вело 20.5 км]]-Table1[[#Totals],[Вело 20.5 км]]</f>
        <v>7.3379629629629628E-3</v>
      </c>
      <c r="BI33" s="4">
        <f>Table1[[#This Row],[Вело 25.5 км]]-Table1[[#Totals],[Вело 25.5 км]]</f>
        <v>8.3333333333333315E-3</v>
      </c>
      <c r="BJ33" s="4">
        <f>Table1[[#This Row],[Вело 30.5 км]]-Table1[[#Totals],[Вело 30.5 км]]</f>
        <v>9.4444444444444359E-3</v>
      </c>
      <c r="BK33" s="4">
        <f>Table1[[#This Row],[Вело 35.5 км]]-Table1[[#Totals],[Вело 35.5 км]]</f>
        <v>1.050925925925926E-2</v>
      </c>
      <c r="BL33" s="4">
        <f>Table1[[#This Row],[Вело 40.5 км]]-Table1[[#Totals],[Вело 40.5 км]]</f>
        <v>1.1516203703703709E-2</v>
      </c>
      <c r="BM33" s="4">
        <f>Table1[[#This Row],[T2]]-Table1[[#Totals],[T2]]</f>
        <v>1.1539351851851849E-2</v>
      </c>
      <c r="BN33" s="4">
        <f>Table1[[#This Row],[Бег 1.25 км]]-Table1[[#Totals],[Бег 1.25 км]]</f>
        <v>1.200231481481482E-2</v>
      </c>
      <c r="BO33" s="4">
        <f>Table1[[#This Row],[Бег 3.75 км]]-Table1[[#Totals],[Бег 3.75 км]]</f>
        <v>1.291666666666666E-2</v>
      </c>
      <c r="BP33" s="4">
        <f>Table1[[#This Row],[Бег 6.25 км]]-Table1[[#Totals],[Бег 6.25 км]]</f>
        <v>1.4131944444444433E-2</v>
      </c>
      <c r="BQ33" s="4">
        <f>Table1[[#This Row],[Бег 8.75 км]]-Table1[[#Totals],[Бег 8.75 км]]</f>
        <v>1.5486111111111103E-2</v>
      </c>
      <c r="BR33" s="4">
        <f>Table1[[#This Row],[Финиш]]-Table1[[#Totals],[Финиш]]</f>
        <v>1.6539351851851847E-2</v>
      </c>
    </row>
    <row r="34" spans="1:70" hidden="1" x14ac:dyDescent="0.2">
      <c r="A34">
        <v>33</v>
      </c>
      <c r="B34">
        <v>39</v>
      </c>
      <c r="C34" t="s">
        <v>75</v>
      </c>
      <c r="D34" t="s">
        <v>76</v>
      </c>
      <c r="E34">
        <v>33</v>
      </c>
      <c r="F34" t="s">
        <v>2</v>
      </c>
      <c r="G34" t="s">
        <v>3</v>
      </c>
      <c r="H34" t="s">
        <v>19</v>
      </c>
      <c r="I34" t="s">
        <v>33</v>
      </c>
      <c r="J34">
        <v>6</v>
      </c>
      <c r="K34">
        <v>32</v>
      </c>
      <c r="L34" s="4">
        <v>2.1782407407407407E-2</v>
      </c>
      <c r="M34" s="1">
        <v>2.1782407407407407E-2</v>
      </c>
      <c r="N34" s="4">
        <v>2.2719907407407411E-2</v>
      </c>
      <c r="O34" s="1">
        <v>6.6064814814814812E-2</v>
      </c>
      <c r="Q34" s="4">
        <v>6.018518518518519E-4</v>
      </c>
      <c r="R34" s="4">
        <v>6.2037037037037043E-3</v>
      </c>
      <c r="S34" s="4">
        <v>1.1446759259259261E-2</v>
      </c>
      <c r="T34" s="4">
        <v>1.6875000000000001E-2</v>
      </c>
      <c r="U34" s="4">
        <v>2.2175925925925929E-2</v>
      </c>
      <c r="V34" s="4">
        <v>2.7534722222222221E-2</v>
      </c>
      <c r="W34" s="4">
        <v>3.2893518518518523E-2</v>
      </c>
      <c r="X34" s="4">
        <v>3.8263888888888889E-2</v>
      </c>
      <c r="Y34" s="4">
        <v>4.3333333333333335E-2</v>
      </c>
      <c r="Z34" s="4">
        <v>6.6574074074074077E-2</v>
      </c>
      <c r="AA34" s="1">
        <v>0.10320601851851852</v>
      </c>
      <c r="AC34" s="4">
        <v>4.5486111111111109E-3</v>
      </c>
      <c r="AD34" s="4">
        <v>1.3333333333333334E-2</v>
      </c>
      <c r="AE34" s="4">
        <v>2.2569444444444444E-2</v>
      </c>
      <c r="AF34" s="4">
        <v>3.1990740740740743E-2</v>
      </c>
      <c r="AG34" s="4">
        <v>3.6631944444444446E-2</v>
      </c>
      <c r="AH34" s="4">
        <v>0.10320601851851852</v>
      </c>
      <c r="AI34" s="4">
        <v>0</v>
      </c>
      <c r="AJ34" s="4">
        <f>Table1[[#This Row],[Плавание_]]</f>
        <v>2.1782407407407407E-2</v>
      </c>
      <c r="AK34" s="4">
        <f>Table1[[#This Row],[T1_]]</f>
        <v>2.2719907407407411E-2</v>
      </c>
      <c r="AL34" s="4">
        <f>SUM(Table1[[#This Row],[T1]],Table1[[#This Row],[0, 5 км_]])</f>
        <v>2.3321759259259264E-2</v>
      </c>
      <c r="AM34" s="4">
        <f>SUM(Table1[[#This Row],[T1]],Table1[[#This Row],[5,5 км_]])</f>
        <v>2.8923611111111115E-2</v>
      </c>
      <c r="AN34" s="4">
        <f>SUM(Table1[[#This Row],[T1]],Table1[[#This Row],[10,5 км_]])</f>
        <v>3.4166666666666672E-2</v>
      </c>
      <c r="AO34" s="4">
        <f>SUM(Table1[[#This Row],[T1]],Table1[[#This Row],[15,5 км_]])</f>
        <v>3.9594907407407412E-2</v>
      </c>
      <c r="AP34" s="4">
        <f>SUM(Table1[[#This Row],[T1]],Table1[[#This Row],[20,5 км_]])</f>
        <v>4.4895833333333343E-2</v>
      </c>
      <c r="AQ34" s="4">
        <f>SUM(Table1[[#This Row],[T1]],Table1[[#This Row],[25,5 км_]])</f>
        <v>5.0254629629629635E-2</v>
      </c>
      <c r="AR34" s="4">
        <f>SUM(Table1[[#This Row],[T1]],Table1[[#This Row],[30,5 км_]])</f>
        <v>5.5613425925925934E-2</v>
      </c>
      <c r="AS34" s="4">
        <f>SUM(Table1[[#This Row],[T1]],Table1[[#This Row],[35,5 км_]])</f>
        <v>6.09837962962963E-2</v>
      </c>
      <c r="AT34" s="4">
        <f>SUM(Table1[[#This Row],[T1]],Table1[[#This Row],[40 км_]])</f>
        <v>6.6053240740740746E-2</v>
      </c>
      <c r="AU34" s="4">
        <f>Table1[[#This Row],[T2_]]</f>
        <v>6.6574074074074077E-2</v>
      </c>
      <c r="AV34" s="4">
        <f>SUM(Table1[[#This Row],[T2]],Table1[[#This Row],[1,25 км_]])</f>
        <v>7.1122685185185192E-2</v>
      </c>
      <c r="AW34" s="4">
        <f>SUM(Table1[[#This Row],[T2]],Table1[[#This Row],[3,75 км_]])</f>
        <v>7.9907407407407413E-2</v>
      </c>
      <c r="AX34" s="4">
        <f>SUM(Table1[[#This Row],[T2]],Table1[[#This Row],[6,25 км_]])</f>
        <v>8.9143518518518525E-2</v>
      </c>
      <c r="AY34" s="4">
        <f>SUM(Table1[[#This Row],[T2]],Table1[[#This Row],[8,75 км_]])</f>
        <v>9.8564814814814827E-2</v>
      </c>
      <c r="AZ34" s="4">
        <f>SUM(Table1[[#This Row],[T2]],Table1[[#This Row],[Финиш_]])</f>
        <v>0.10320601851851852</v>
      </c>
      <c r="BA34" s="4">
        <f>Table1[[#This Row],[Старт]]-Table1[[#Totals],[Старт]]</f>
        <v>0</v>
      </c>
      <c r="BB34" s="4">
        <f>Table1[[#This Row],[Плавание]]-Table1[[#Totals],[Плавание]]</f>
        <v>4.7453703703703685E-3</v>
      </c>
      <c r="BC34" s="4">
        <f>Table1[[#This Row],[T1]]-Table1[[#Totals],[T1]]</f>
        <v>4.918981481481486E-3</v>
      </c>
      <c r="BD34" s="4">
        <f>Table1[[#This Row],[Вело 0.5 км]]-Table1[[#Totals],[Вело 0.5 км]]</f>
        <v>4.8148148148148204E-3</v>
      </c>
      <c r="BE34" s="4">
        <f>Table1[[#This Row],[Вело 5.5 км]]-Table1[[#Totals],[Вело 5.5 км]]</f>
        <v>5.7291666666666706E-3</v>
      </c>
      <c r="BF34" s="4">
        <f>Table1[[#This Row],[Вело 10.5 км]]-Table1[[#Totals],[Вело 10.5 км]]</f>
        <v>6.2152777777777848E-3</v>
      </c>
      <c r="BG34" s="4">
        <f>Table1[[#This Row],[Вело 15.5 км]]-Table1[[#Totals],[Вело 15.5 км]]</f>
        <v>6.9791666666666752E-3</v>
      </c>
      <c r="BH34" s="4">
        <f>Table1[[#This Row],[Вело 20.5 км]]-Table1[[#Totals],[Вело 20.5 км]]</f>
        <v>7.5347222222222343E-3</v>
      </c>
      <c r="BI34" s="4">
        <f>Table1[[#This Row],[Вело 25.5 км]]-Table1[[#Totals],[Вело 25.5 км]]</f>
        <v>8.2870370370370441E-3</v>
      </c>
      <c r="BJ34" s="4">
        <f>Table1[[#This Row],[Вело 30.5 км]]-Table1[[#Totals],[Вело 30.5 км]]</f>
        <v>9.1087962962963023E-3</v>
      </c>
      <c r="BK34" s="4">
        <f>Table1[[#This Row],[Вело 35.5 км]]-Table1[[#Totals],[Вело 35.5 км]]</f>
        <v>9.837962962962965E-3</v>
      </c>
      <c r="BL34" s="4">
        <f>Table1[[#This Row],[Вело 40.5 км]]-Table1[[#Totals],[Вело 40.5 км]]</f>
        <v>1.0266203703703708E-2</v>
      </c>
      <c r="BM34" s="4">
        <f>Table1[[#This Row],[T2]]-Table1[[#Totals],[T2]]</f>
        <v>1.0324074074074076E-2</v>
      </c>
      <c r="BN34" s="4">
        <f>Table1[[#This Row],[Бег 1.25 км]]-Table1[[#Totals],[Бег 1.25 км]]</f>
        <v>1.1006944444444451E-2</v>
      </c>
      <c r="BO34" s="4">
        <f>Table1[[#This Row],[Бег 3.75 км]]-Table1[[#Totals],[Бег 3.75 км]]</f>
        <v>1.2453703703703703E-2</v>
      </c>
      <c r="BP34" s="4">
        <f>Table1[[#This Row],[Бег 6.25 км]]-Table1[[#Totals],[Бег 6.25 км]]</f>
        <v>1.4351851851851852E-2</v>
      </c>
      <c r="BQ34" s="4">
        <f>Table1[[#This Row],[Бег 8.75 км]]-Table1[[#Totals],[Бег 8.75 км]]</f>
        <v>1.6319444444444456E-2</v>
      </c>
      <c r="BR34" s="4">
        <f>Table1[[#This Row],[Финиш]]-Table1[[#Totals],[Финиш]]</f>
        <v>1.7395833333333333E-2</v>
      </c>
    </row>
    <row r="35" spans="1:70" hidden="1" x14ac:dyDescent="0.2">
      <c r="A35">
        <v>34</v>
      </c>
      <c r="B35">
        <v>13</v>
      </c>
      <c r="C35" t="s">
        <v>77</v>
      </c>
      <c r="D35" t="s">
        <v>18</v>
      </c>
      <c r="E35">
        <v>44</v>
      </c>
      <c r="F35" t="s">
        <v>2</v>
      </c>
      <c r="G35" t="s">
        <v>3</v>
      </c>
      <c r="H35" t="s">
        <v>16</v>
      </c>
      <c r="I35" t="s">
        <v>9</v>
      </c>
      <c r="J35">
        <v>5</v>
      </c>
      <c r="K35">
        <v>33</v>
      </c>
      <c r="L35" s="4">
        <v>2.1909722222222223E-2</v>
      </c>
      <c r="M35" s="1">
        <v>2.1909722222222223E-2</v>
      </c>
      <c r="N35" s="4">
        <v>2.2604166666666665E-2</v>
      </c>
      <c r="O35" s="1">
        <v>7.3703703703703702E-2</v>
      </c>
      <c r="Q35" s="4">
        <v>6.5972222222222213E-4</v>
      </c>
      <c r="R35" s="4">
        <v>6.2268518518518515E-3</v>
      </c>
      <c r="S35" s="4">
        <v>1.1631944444444445E-2</v>
      </c>
      <c r="T35" s="4">
        <v>1.7326388888888888E-2</v>
      </c>
      <c r="U35" s="4">
        <v>2.2754629629629628E-2</v>
      </c>
      <c r="V35" s="4">
        <v>2.8287037037037038E-2</v>
      </c>
      <c r="W35" s="4">
        <v>3.4027777777777775E-2</v>
      </c>
      <c r="X35" s="4">
        <v>3.9629629629629633E-2</v>
      </c>
      <c r="Y35" s="4">
        <v>5.1099537037037041E-2</v>
      </c>
      <c r="Z35" s="4">
        <v>7.4826388888888887E-2</v>
      </c>
      <c r="AA35" s="1">
        <v>0.10336805555555556</v>
      </c>
      <c r="AC35" s="4">
        <v>3.5185185185185185E-3</v>
      </c>
      <c r="AD35" s="4">
        <v>1.0497685185185186E-2</v>
      </c>
      <c r="AE35" s="4">
        <v>1.7638888888888888E-2</v>
      </c>
      <c r="AF35" s="4">
        <v>2.4930555555555553E-2</v>
      </c>
      <c r="AG35" s="4">
        <v>2.854166666666667E-2</v>
      </c>
      <c r="AH35" s="4">
        <v>0.10336805555555556</v>
      </c>
      <c r="AI35" s="4">
        <v>0</v>
      </c>
      <c r="AJ35" s="4">
        <f>Table1[[#This Row],[Плавание_]]</f>
        <v>2.1909722222222223E-2</v>
      </c>
      <c r="AK35" s="4">
        <f>Table1[[#This Row],[T1_]]</f>
        <v>2.2604166666666665E-2</v>
      </c>
      <c r="AL35" s="4">
        <f>SUM(Table1[[#This Row],[T1]],Table1[[#This Row],[0, 5 км_]])</f>
        <v>2.3263888888888886E-2</v>
      </c>
      <c r="AM35" s="4">
        <f>SUM(Table1[[#This Row],[T1]],Table1[[#This Row],[5,5 км_]])</f>
        <v>2.8831018518518516E-2</v>
      </c>
      <c r="AN35" s="4">
        <f>SUM(Table1[[#This Row],[T1]],Table1[[#This Row],[10,5 км_]])</f>
        <v>3.4236111111111106E-2</v>
      </c>
      <c r="AO35" s="4">
        <f>SUM(Table1[[#This Row],[T1]],Table1[[#This Row],[15,5 км_]])</f>
        <v>3.9930555555555552E-2</v>
      </c>
      <c r="AP35" s="4">
        <f>SUM(Table1[[#This Row],[T1]],Table1[[#This Row],[20,5 км_]])</f>
        <v>4.5358796296296293E-2</v>
      </c>
      <c r="AQ35" s="4">
        <f>SUM(Table1[[#This Row],[T1]],Table1[[#This Row],[25,5 км_]])</f>
        <v>5.0891203703703702E-2</v>
      </c>
      <c r="AR35" s="4">
        <f>SUM(Table1[[#This Row],[T1]],Table1[[#This Row],[30,5 км_]])</f>
        <v>5.6631944444444443E-2</v>
      </c>
      <c r="AS35" s="4">
        <f>SUM(Table1[[#This Row],[T1]],Table1[[#This Row],[35,5 км_]])</f>
        <v>6.2233796296296301E-2</v>
      </c>
      <c r="AT35" s="4">
        <f>SUM(Table1[[#This Row],[T1]],Table1[[#This Row],[40 км_]])</f>
        <v>7.3703703703703702E-2</v>
      </c>
      <c r="AU35" s="4">
        <f>Table1[[#This Row],[T2_]]</f>
        <v>7.4826388888888887E-2</v>
      </c>
      <c r="AV35" s="4">
        <f>SUM(Table1[[#This Row],[T2]],Table1[[#This Row],[1,25 км_]])</f>
        <v>7.8344907407407405E-2</v>
      </c>
      <c r="AW35" s="4">
        <f>SUM(Table1[[#This Row],[T2]],Table1[[#This Row],[3,75 км_]])</f>
        <v>8.532407407407408E-2</v>
      </c>
      <c r="AX35" s="4">
        <f>SUM(Table1[[#This Row],[T2]],Table1[[#This Row],[6,25 км_]])</f>
        <v>9.2465277777777771E-2</v>
      </c>
      <c r="AY35" s="4">
        <f>SUM(Table1[[#This Row],[T2]],Table1[[#This Row],[8,75 км_]])</f>
        <v>9.975694444444444E-2</v>
      </c>
      <c r="AZ35" s="4">
        <f>SUM(Table1[[#This Row],[T2]],Table1[[#This Row],[Финиш_]])</f>
        <v>0.10336805555555556</v>
      </c>
      <c r="BA35" s="4">
        <f>Table1[[#This Row],[Старт]]-Table1[[#Totals],[Старт]]</f>
        <v>0</v>
      </c>
      <c r="BB35" s="4">
        <f>Table1[[#This Row],[Плавание]]-Table1[[#Totals],[Плавание]]</f>
        <v>4.8726851851851848E-3</v>
      </c>
      <c r="BC35" s="4">
        <f>Table1[[#This Row],[T1]]-Table1[[#Totals],[T1]]</f>
        <v>4.8032407407407399E-3</v>
      </c>
      <c r="BD35" s="4">
        <f>Table1[[#This Row],[Вело 0.5 км]]-Table1[[#Totals],[Вело 0.5 км]]</f>
        <v>4.7569444444444421E-3</v>
      </c>
      <c r="BE35" s="4">
        <f>Table1[[#This Row],[Вело 5.5 км]]-Table1[[#Totals],[Вело 5.5 км]]</f>
        <v>5.6365740740740716E-3</v>
      </c>
      <c r="BF35" s="4">
        <f>Table1[[#This Row],[Вело 10.5 км]]-Table1[[#Totals],[Вело 10.5 км]]</f>
        <v>6.2847222222222193E-3</v>
      </c>
      <c r="BG35" s="4">
        <f>Table1[[#This Row],[Вело 15.5 км]]-Table1[[#Totals],[Вело 15.5 км]]</f>
        <v>7.3148148148148157E-3</v>
      </c>
      <c r="BH35" s="4">
        <f>Table1[[#This Row],[Вело 20.5 км]]-Table1[[#Totals],[Вело 20.5 км]]</f>
        <v>7.9976851851851841E-3</v>
      </c>
      <c r="BI35" s="4">
        <f>Table1[[#This Row],[Вело 25.5 км]]-Table1[[#Totals],[Вело 25.5 км]]</f>
        <v>8.9236111111111113E-3</v>
      </c>
      <c r="BJ35" s="4">
        <f>Table1[[#This Row],[Вело 30.5 км]]-Table1[[#Totals],[Вело 30.5 км]]</f>
        <v>1.0127314814814811E-2</v>
      </c>
      <c r="BK35" s="4">
        <f>Table1[[#This Row],[Вело 35.5 км]]-Table1[[#Totals],[Вело 35.5 км]]</f>
        <v>1.1087962962962966E-2</v>
      </c>
      <c r="BL35" s="4">
        <f>Table1[[#This Row],[Вело 40.5 км]]-Table1[[#Totals],[Вело 40.5 км]]</f>
        <v>1.7916666666666664E-2</v>
      </c>
      <c r="BM35" s="4">
        <f>Table1[[#This Row],[T2]]-Table1[[#Totals],[T2]]</f>
        <v>1.8576388888888885E-2</v>
      </c>
      <c r="BN35" s="4">
        <f>Table1[[#This Row],[Бег 1.25 км]]-Table1[[#Totals],[Бег 1.25 км]]</f>
        <v>1.8229166666666664E-2</v>
      </c>
      <c r="BO35" s="4">
        <f>Table1[[#This Row],[Бег 3.75 км]]-Table1[[#Totals],[Бег 3.75 км]]</f>
        <v>1.787037037037037E-2</v>
      </c>
      <c r="BP35" s="4">
        <f>Table1[[#This Row],[Бег 6.25 км]]-Table1[[#Totals],[Бег 6.25 км]]</f>
        <v>1.7673611111111098E-2</v>
      </c>
      <c r="BQ35" s="4">
        <f>Table1[[#This Row],[Бег 8.75 км]]-Table1[[#Totals],[Бег 8.75 км]]</f>
        <v>1.7511574074074068E-2</v>
      </c>
      <c r="BR35" s="4">
        <f>Table1[[#This Row],[Финиш]]-Table1[[#Totals],[Финиш]]</f>
        <v>1.7557870370370376E-2</v>
      </c>
    </row>
    <row r="36" spans="1:70" hidden="1" x14ac:dyDescent="0.2">
      <c r="A36">
        <v>35</v>
      </c>
      <c r="B36">
        <v>4</v>
      </c>
      <c r="C36" t="s">
        <v>78</v>
      </c>
      <c r="D36" t="s">
        <v>79</v>
      </c>
      <c r="E36">
        <v>46</v>
      </c>
      <c r="F36" t="s">
        <v>2</v>
      </c>
      <c r="G36" t="s">
        <v>80</v>
      </c>
      <c r="H36" t="s">
        <v>16</v>
      </c>
      <c r="I36" t="s">
        <v>28</v>
      </c>
      <c r="J36">
        <v>6</v>
      </c>
      <c r="K36">
        <v>34</v>
      </c>
      <c r="L36" s="4">
        <v>2.1747685185185186E-2</v>
      </c>
      <c r="M36" s="1">
        <v>2.1747685185185186E-2</v>
      </c>
      <c r="N36" s="4">
        <v>2.5775462962962962E-2</v>
      </c>
      <c r="O36" s="1">
        <v>7.3032407407407407E-2</v>
      </c>
      <c r="Q36" s="4">
        <v>6.4814814814814813E-4</v>
      </c>
      <c r="R36" s="4">
        <v>6.3425925925925915E-3</v>
      </c>
      <c r="S36" s="4">
        <v>1.2256944444444444E-2</v>
      </c>
      <c r="T36" s="4">
        <v>1.8032407407407407E-2</v>
      </c>
      <c r="U36" s="4">
        <v>2.3796296296296298E-2</v>
      </c>
      <c r="V36" s="4">
        <v>2.9664351851851855E-2</v>
      </c>
      <c r="W36" s="4">
        <v>3.5462962962962967E-2</v>
      </c>
      <c r="X36" s="4">
        <v>4.1111111111111112E-2</v>
      </c>
      <c r="Y36" s="4">
        <v>4.7256944444444449E-2</v>
      </c>
      <c r="Z36" s="4">
        <v>7.4340277777777783E-2</v>
      </c>
      <c r="AA36" s="1">
        <v>0.10339120370370369</v>
      </c>
      <c r="AC36" s="4">
        <v>3.645833333333333E-3</v>
      </c>
      <c r="AD36" s="4">
        <v>1.0833333333333334E-2</v>
      </c>
      <c r="AE36" s="4">
        <v>1.8206018518518517E-2</v>
      </c>
      <c r="AF36" s="4">
        <v>2.5486111111111112E-2</v>
      </c>
      <c r="AG36" s="4">
        <v>2.9062500000000002E-2</v>
      </c>
      <c r="AH36" s="4">
        <v>0.10339120370370369</v>
      </c>
      <c r="AI36" s="4">
        <v>0</v>
      </c>
      <c r="AJ36" s="4">
        <f>Table1[[#This Row],[Плавание_]]</f>
        <v>2.1747685185185186E-2</v>
      </c>
      <c r="AK36" s="4">
        <f>Table1[[#This Row],[T1_]]</f>
        <v>2.5775462962962962E-2</v>
      </c>
      <c r="AL36" s="4">
        <f>SUM(Table1[[#This Row],[T1]],Table1[[#This Row],[0, 5 км_]])</f>
        <v>2.642361111111111E-2</v>
      </c>
      <c r="AM36" s="4">
        <f>SUM(Table1[[#This Row],[T1]],Table1[[#This Row],[5,5 км_]])</f>
        <v>3.2118055555555552E-2</v>
      </c>
      <c r="AN36" s="4">
        <f>SUM(Table1[[#This Row],[T1]],Table1[[#This Row],[10,5 км_]])</f>
        <v>3.8032407407407404E-2</v>
      </c>
      <c r="AO36" s="4">
        <f>SUM(Table1[[#This Row],[T1]],Table1[[#This Row],[15,5 км_]])</f>
        <v>4.3807870370370372E-2</v>
      </c>
      <c r="AP36" s="4">
        <f>SUM(Table1[[#This Row],[T1]],Table1[[#This Row],[20,5 км_]])</f>
        <v>4.957175925925926E-2</v>
      </c>
      <c r="AQ36" s="4">
        <f>SUM(Table1[[#This Row],[T1]],Table1[[#This Row],[25,5 км_]])</f>
        <v>5.5439814814814817E-2</v>
      </c>
      <c r="AR36" s="4">
        <f>SUM(Table1[[#This Row],[T1]],Table1[[#This Row],[30,5 км_]])</f>
        <v>6.1238425925925932E-2</v>
      </c>
      <c r="AS36" s="4">
        <f>SUM(Table1[[#This Row],[T1]],Table1[[#This Row],[35,5 км_]])</f>
        <v>6.6886574074074071E-2</v>
      </c>
      <c r="AT36" s="4">
        <f>SUM(Table1[[#This Row],[T1]],Table1[[#This Row],[40 км_]])</f>
        <v>7.3032407407407407E-2</v>
      </c>
      <c r="AU36" s="4">
        <f>Table1[[#This Row],[T2_]]</f>
        <v>7.4340277777777783E-2</v>
      </c>
      <c r="AV36" s="4">
        <f>SUM(Table1[[#This Row],[T2]],Table1[[#This Row],[1,25 км_]])</f>
        <v>7.7986111111111117E-2</v>
      </c>
      <c r="AW36" s="4">
        <f>SUM(Table1[[#This Row],[T2]],Table1[[#This Row],[3,75 км_]])</f>
        <v>8.5173611111111117E-2</v>
      </c>
      <c r="AX36" s="4">
        <f>SUM(Table1[[#This Row],[T2]],Table1[[#This Row],[6,25 км_]])</f>
        <v>9.2546296296296293E-2</v>
      </c>
      <c r="AY36" s="4">
        <f>SUM(Table1[[#This Row],[T2]],Table1[[#This Row],[8,75 км_]])</f>
        <v>9.9826388888888895E-2</v>
      </c>
      <c r="AZ36" s="4">
        <f>SUM(Table1[[#This Row],[T2]],Table1[[#This Row],[Финиш_]])</f>
        <v>0.10340277777777779</v>
      </c>
      <c r="BA36" s="4">
        <f>Table1[[#This Row],[Старт]]-Table1[[#Totals],[Старт]]</f>
        <v>0</v>
      </c>
      <c r="BB36" s="4">
        <f>Table1[[#This Row],[Плавание]]-Table1[[#Totals],[Плавание]]</f>
        <v>4.7106481481481478E-3</v>
      </c>
      <c r="BC36" s="4">
        <f>Table1[[#This Row],[T1]]-Table1[[#Totals],[T1]]</f>
        <v>7.9745370370370369E-3</v>
      </c>
      <c r="BD36" s="4">
        <f>Table1[[#This Row],[Вело 0.5 км]]-Table1[[#Totals],[Вело 0.5 км]]</f>
        <v>7.9166666666666656E-3</v>
      </c>
      <c r="BE36" s="4">
        <f>Table1[[#This Row],[Вело 5.5 км]]-Table1[[#Totals],[Вело 5.5 км]]</f>
        <v>8.9236111111111079E-3</v>
      </c>
      <c r="BF36" s="4">
        <f>Table1[[#This Row],[Вело 10.5 км]]-Table1[[#Totals],[Вело 10.5 км]]</f>
        <v>1.0081018518518517E-2</v>
      </c>
      <c r="BG36" s="4">
        <f>Table1[[#This Row],[Вело 15.5 км]]-Table1[[#Totals],[Вело 15.5 км]]</f>
        <v>1.1192129629629635E-2</v>
      </c>
      <c r="BH36" s="4">
        <f>Table1[[#This Row],[Вело 20.5 км]]-Table1[[#Totals],[Вело 20.5 км]]</f>
        <v>1.2210648148148151E-2</v>
      </c>
      <c r="BI36" s="4">
        <f>Table1[[#This Row],[Вело 25.5 км]]-Table1[[#Totals],[Вело 25.5 км]]</f>
        <v>1.3472222222222226E-2</v>
      </c>
      <c r="BJ36" s="4">
        <f>Table1[[#This Row],[Вело 30.5 км]]-Table1[[#Totals],[Вело 30.5 км]]</f>
        <v>1.47337962962963E-2</v>
      </c>
      <c r="BK36" s="4">
        <f>Table1[[#This Row],[Вело 35.5 км]]-Table1[[#Totals],[Вело 35.5 км]]</f>
        <v>1.5740740740740736E-2</v>
      </c>
      <c r="BL36" s="4">
        <f>Table1[[#This Row],[Вело 40.5 км]]-Table1[[#Totals],[Вело 40.5 км]]</f>
        <v>1.7245370370370369E-2</v>
      </c>
      <c r="BM36" s="4">
        <f>Table1[[#This Row],[T2]]-Table1[[#Totals],[T2]]</f>
        <v>1.8090277777777782E-2</v>
      </c>
      <c r="BN36" s="4">
        <f>Table1[[#This Row],[Бег 1.25 км]]-Table1[[#Totals],[Бег 1.25 км]]</f>
        <v>1.7870370370370377E-2</v>
      </c>
      <c r="BO36" s="4">
        <f>Table1[[#This Row],[Бег 3.75 км]]-Table1[[#Totals],[Бег 3.75 км]]</f>
        <v>1.7719907407407406E-2</v>
      </c>
      <c r="BP36" s="4">
        <f>Table1[[#This Row],[Бег 6.25 км]]-Table1[[#Totals],[Бег 6.25 км]]</f>
        <v>1.775462962962962E-2</v>
      </c>
      <c r="BQ36" s="4">
        <f>Table1[[#This Row],[Бег 8.75 км]]-Table1[[#Totals],[Бег 8.75 км]]</f>
        <v>1.7581018518518524E-2</v>
      </c>
      <c r="BR36" s="4">
        <f>Table1[[#This Row],[Финиш]]-Table1[[#Totals],[Финиш]]</f>
        <v>1.7592592592592604E-2</v>
      </c>
    </row>
    <row r="37" spans="1:70" hidden="1" x14ac:dyDescent="0.2">
      <c r="A37">
        <v>36</v>
      </c>
      <c r="B37">
        <v>51</v>
      </c>
      <c r="C37" t="s">
        <v>81</v>
      </c>
      <c r="D37" t="s">
        <v>82</v>
      </c>
      <c r="E37">
        <v>43</v>
      </c>
      <c r="F37" t="s">
        <v>2</v>
      </c>
      <c r="G37" t="s">
        <v>56</v>
      </c>
      <c r="H37" t="s">
        <v>19</v>
      </c>
      <c r="I37" t="s">
        <v>9</v>
      </c>
      <c r="J37">
        <v>6</v>
      </c>
      <c r="K37">
        <v>35</v>
      </c>
      <c r="L37" s="4">
        <v>2.3101851851851849E-2</v>
      </c>
      <c r="M37" s="1">
        <v>2.3101851851851849E-2</v>
      </c>
      <c r="N37" s="4">
        <v>2.4421296296296292E-2</v>
      </c>
      <c r="O37" s="1">
        <v>7.1967592592592597E-2</v>
      </c>
      <c r="Q37" s="4">
        <v>6.134259259259259E-4</v>
      </c>
      <c r="R37" s="4">
        <v>6.5624999999999998E-3</v>
      </c>
      <c r="S37" s="4">
        <v>1.2615740740740742E-2</v>
      </c>
      <c r="T37" s="4">
        <v>1.8460648148148146E-2</v>
      </c>
      <c r="U37" s="4">
        <v>2.4236111111111111E-2</v>
      </c>
      <c r="V37" s="4">
        <v>3.0023148148148149E-2</v>
      </c>
      <c r="W37" s="4">
        <v>3.6168981481481483E-2</v>
      </c>
      <c r="X37" s="4">
        <v>4.1782407407407407E-2</v>
      </c>
      <c r="Y37" s="4">
        <v>4.7546296296296302E-2</v>
      </c>
      <c r="Z37" s="4">
        <v>7.2777777777777775E-2</v>
      </c>
      <c r="AA37" s="1">
        <v>0.10347222222222223</v>
      </c>
      <c r="AC37" s="4">
        <v>3.9467592592592592E-3</v>
      </c>
      <c r="AD37" s="4">
        <v>1.1643518518518518E-2</v>
      </c>
      <c r="AE37" s="4">
        <v>1.9270833333333334E-2</v>
      </c>
      <c r="AF37" s="4">
        <v>2.6863425925925926E-2</v>
      </c>
      <c r="AG37" s="4">
        <v>3.0694444444444444E-2</v>
      </c>
      <c r="AH37" s="4">
        <v>0.10347222222222223</v>
      </c>
      <c r="AI37" s="4">
        <v>0</v>
      </c>
      <c r="AJ37" s="4">
        <f>Table1[[#This Row],[Плавание_]]</f>
        <v>2.3101851851851849E-2</v>
      </c>
      <c r="AK37" s="4">
        <f>Table1[[#This Row],[T1_]]</f>
        <v>2.4421296296296292E-2</v>
      </c>
      <c r="AL37" s="4">
        <f>SUM(Table1[[#This Row],[T1]],Table1[[#This Row],[0, 5 км_]])</f>
        <v>2.5034722222222219E-2</v>
      </c>
      <c r="AM37" s="4">
        <f>SUM(Table1[[#This Row],[T1]],Table1[[#This Row],[5,5 км_]])</f>
        <v>3.0983796296296291E-2</v>
      </c>
      <c r="AN37" s="4">
        <f>SUM(Table1[[#This Row],[T1]],Table1[[#This Row],[10,5 км_]])</f>
        <v>3.7037037037037035E-2</v>
      </c>
      <c r="AO37" s="4">
        <f>SUM(Table1[[#This Row],[T1]],Table1[[#This Row],[15,5 км_]])</f>
        <v>4.2881944444444438E-2</v>
      </c>
      <c r="AP37" s="4">
        <f>SUM(Table1[[#This Row],[T1]],Table1[[#This Row],[20,5 км_]])</f>
        <v>4.8657407407407399E-2</v>
      </c>
      <c r="AQ37" s="4">
        <f>SUM(Table1[[#This Row],[T1]],Table1[[#This Row],[25,5 км_]])</f>
        <v>5.4444444444444441E-2</v>
      </c>
      <c r="AR37" s="4">
        <f>SUM(Table1[[#This Row],[T1]],Table1[[#This Row],[30,5 км_]])</f>
        <v>6.0590277777777771E-2</v>
      </c>
      <c r="AS37" s="4">
        <f>SUM(Table1[[#This Row],[T1]],Table1[[#This Row],[35,5 км_]])</f>
        <v>6.6203703703703695E-2</v>
      </c>
      <c r="AT37" s="4">
        <f>SUM(Table1[[#This Row],[T1]],Table1[[#This Row],[40 км_]])</f>
        <v>7.1967592592592597E-2</v>
      </c>
      <c r="AU37" s="4">
        <f>Table1[[#This Row],[T2_]]</f>
        <v>7.2777777777777775E-2</v>
      </c>
      <c r="AV37" s="4">
        <f>SUM(Table1[[#This Row],[T2]],Table1[[#This Row],[1,25 км_]])</f>
        <v>7.6724537037037036E-2</v>
      </c>
      <c r="AW37" s="4">
        <f>SUM(Table1[[#This Row],[T2]],Table1[[#This Row],[3,75 км_]])</f>
        <v>8.44212962962963E-2</v>
      </c>
      <c r="AX37" s="4">
        <f>SUM(Table1[[#This Row],[T2]],Table1[[#This Row],[6,25 км_]])</f>
        <v>9.2048611111111109E-2</v>
      </c>
      <c r="AY37" s="4">
        <f>SUM(Table1[[#This Row],[T2]],Table1[[#This Row],[8,75 км_]])</f>
        <v>9.9641203703703704E-2</v>
      </c>
      <c r="AZ37" s="4">
        <f>SUM(Table1[[#This Row],[T2]],Table1[[#This Row],[Финиш_]])</f>
        <v>0.10347222222222222</v>
      </c>
      <c r="BA37" s="4">
        <f>Table1[[#This Row],[Старт]]-Table1[[#Totals],[Старт]]</f>
        <v>0</v>
      </c>
      <c r="BB37" s="4">
        <f>Table1[[#This Row],[Плавание]]-Table1[[#Totals],[Плавание]]</f>
        <v>6.0648148148148111E-3</v>
      </c>
      <c r="BC37" s="4">
        <f>Table1[[#This Row],[T1]]-Table1[[#Totals],[T1]]</f>
        <v>6.6203703703703667E-3</v>
      </c>
      <c r="BD37" s="4">
        <f>Table1[[#This Row],[Вело 0.5 км]]-Table1[[#Totals],[Вело 0.5 км]]</f>
        <v>6.5277777777777747E-3</v>
      </c>
      <c r="BE37" s="4">
        <f>Table1[[#This Row],[Вело 5.5 км]]-Table1[[#Totals],[Вело 5.5 км]]</f>
        <v>7.7893518518518459E-3</v>
      </c>
      <c r="BF37" s="4">
        <f>Table1[[#This Row],[Вело 10.5 км]]-Table1[[#Totals],[Вело 10.5 км]]</f>
        <v>9.0856481481481483E-3</v>
      </c>
      <c r="BG37" s="4">
        <f>Table1[[#This Row],[Вело 15.5 км]]-Table1[[#Totals],[Вело 15.5 км]]</f>
        <v>1.0266203703703701E-2</v>
      </c>
      <c r="BH37" s="4">
        <f>Table1[[#This Row],[Вело 20.5 км]]-Table1[[#Totals],[Вело 20.5 км]]</f>
        <v>1.129629629629629E-2</v>
      </c>
      <c r="BI37" s="4">
        <f>Table1[[#This Row],[Вело 25.5 км]]-Table1[[#Totals],[Вело 25.5 км]]</f>
        <v>1.247685185185185E-2</v>
      </c>
      <c r="BJ37" s="4">
        <f>Table1[[#This Row],[Вело 30.5 км]]-Table1[[#Totals],[Вело 30.5 км]]</f>
        <v>1.4085648148148139E-2</v>
      </c>
      <c r="BK37" s="4">
        <f>Table1[[#This Row],[Вело 35.5 км]]-Table1[[#Totals],[Вело 35.5 км]]</f>
        <v>1.505787037037036E-2</v>
      </c>
      <c r="BL37" s="4">
        <f>Table1[[#This Row],[Вело 40.5 км]]-Table1[[#Totals],[Вело 40.5 км]]</f>
        <v>1.6180555555555559E-2</v>
      </c>
      <c r="BM37" s="4">
        <f>Table1[[#This Row],[T2]]-Table1[[#Totals],[T2]]</f>
        <v>1.6527777777777773E-2</v>
      </c>
      <c r="BN37" s="4">
        <f>Table1[[#This Row],[Бег 1.25 км]]-Table1[[#Totals],[Бег 1.25 км]]</f>
        <v>1.6608796296296295E-2</v>
      </c>
      <c r="BO37" s="4">
        <f>Table1[[#This Row],[Бег 3.75 км]]-Table1[[#Totals],[Бег 3.75 км]]</f>
        <v>1.696759259259259E-2</v>
      </c>
      <c r="BP37" s="4">
        <f>Table1[[#This Row],[Бег 6.25 км]]-Table1[[#Totals],[Бег 6.25 км]]</f>
        <v>1.7256944444444436E-2</v>
      </c>
      <c r="BQ37" s="4">
        <f>Table1[[#This Row],[Бег 8.75 км]]-Table1[[#Totals],[Бег 8.75 км]]</f>
        <v>1.7395833333333333E-2</v>
      </c>
      <c r="BR37" s="4">
        <f>Table1[[#This Row],[Финиш]]-Table1[[#Totals],[Финиш]]</f>
        <v>1.7662037037037032E-2</v>
      </c>
    </row>
    <row r="38" spans="1:70" hidden="1" x14ac:dyDescent="0.2">
      <c r="A38">
        <v>37</v>
      </c>
      <c r="B38">
        <v>65</v>
      </c>
      <c r="C38" t="s">
        <v>83</v>
      </c>
      <c r="D38" t="s">
        <v>84</v>
      </c>
      <c r="E38">
        <v>38</v>
      </c>
      <c r="F38" t="s">
        <v>2</v>
      </c>
      <c r="G38" t="s">
        <v>3</v>
      </c>
      <c r="H38" t="s">
        <v>19</v>
      </c>
      <c r="I38" t="s">
        <v>5</v>
      </c>
      <c r="J38">
        <v>13</v>
      </c>
      <c r="K38">
        <v>36</v>
      </c>
      <c r="L38" s="4">
        <v>2.101851851851852E-2</v>
      </c>
      <c r="M38" s="1">
        <v>2.101851851851852E-2</v>
      </c>
      <c r="N38" s="4">
        <v>2.2037037037037036E-2</v>
      </c>
      <c r="O38" s="1">
        <v>6.7604166666666674E-2</v>
      </c>
      <c r="Q38" s="4">
        <v>6.3657407407407402E-4</v>
      </c>
      <c r="R38" s="4">
        <v>6.5972222222222222E-3</v>
      </c>
      <c r="S38" s="4">
        <v>1.2280092592592592E-2</v>
      </c>
      <c r="T38" s="4">
        <v>1.7928240740740741E-2</v>
      </c>
      <c r="U38" s="4">
        <v>2.3414351851851853E-2</v>
      </c>
      <c r="V38" s="4">
        <v>2.8981481481481483E-2</v>
      </c>
      <c r="W38" s="4">
        <v>3.453703703703704E-2</v>
      </c>
      <c r="X38" s="4">
        <v>4.0034722222222222E-2</v>
      </c>
      <c r="Y38" s="4">
        <v>4.5567129629629631E-2</v>
      </c>
      <c r="Z38" s="4">
        <v>6.8437499999999998E-2</v>
      </c>
      <c r="AA38" s="1">
        <v>0.10376157407407409</v>
      </c>
      <c r="AC38" s="4">
        <v>4.4675925925925933E-3</v>
      </c>
      <c r="AD38" s="4">
        <v>1.3206018518518518E-2</v>
      </c>
      <c r="AE38" s="4">
        <v>2.2048611111111113E-2</v>
      </c>
      <c r="AF38" s="4">
        <v>3.0972222222222224E-2</v>
      </c>
      <c r="AG38" s="4">
        <v>3.5335648148148151E-2</v>
      </c>
      <c r="AH38" s="4">
        <v>0.10376157407407409</v>
      </c>
      <c r="AI38" s="4">
        <v>0</v>
      </c>
      <c r="AJ38" s="4">
        <f>Table1[[#This Row],[Плавание_]]</f>
        <v>2.101851851851852E-2</v>
      </c>
      <c r="AK38" s="4">
        <f>Table1[[#This Row],[T1_]]</f>
        <v>2.2037037037037036E-2</v>
      </c>
      <c r="AL38" s="4">
        <f>SUM(Table1[[#This Row],[T1]],Table1[[#This Row],[0, 5 км_]])</f>
        <v>2.267361111111111E-2</v>
      </c>
      <c r="AM38" s="4">
        <f>SUM(Table1[[#This Row],[T1]],Table1[[#This Row],[5,5 км_]])</f>
        <v>2.8634259259259259E-2</v>
      </c>
      <c r="AN38" s="4">
        <f>SUM(Table1[[#This Row],[T1]],Table1[[#This Row],[10,5 км_]])</f>
        <v>3.4317129629629628E-2</v>
      </c>
      <c r="AO38" s="4">
        <f>SUM(Table1[[#This Row],[T1]],Table1[[#This Row],[15,5 км_]])</f>
        <v>3.996527777777778E-2</v>
      </c>
      <c r="AP38" s="4">
        <f>SUM(Table1[[#This Row],[T1]],Table1[[#This Row],[20,5 км_]])</f>
        <v>4.5451388888888888E-2</v>
      </c>
      <c r="AQ38" s="4">
        <f>SUM(Table1[[#This Row],[T1]],Table1[[#This Row],[25,5 км_]])</f>
        <v>5.1018518518518519E-2</v>
      </c>
      <c r="AR38" s="4">
        <f>SUM(Table1[[#This Row],[T1]],Table1[[#This Row],[30,5 км_]])</f>
        <v>5.6574074074074075E-2</v>
      </c>
      <c r="AS38" s="4">
        <f>SUM(Table1[[#This Row],[T1]],Table1[[#This Row],[35,5 км_]])</f>
        <v>6.2071759259259257E-2</v>
      </c>
      <c r="AT38" s="4">
        <f>SUM(Table1[[#This Row],[T1]],Table1[[#This Row],[40 км_]])</f>
        <v>6.760416666666666E-2</v>
      </c>
      <c r="AU38" s="4">
        <f>Table1[[#This Row],[T2_]]</f>
        <v>6.8437499999999998E-2</v>
      </c>
      <c r="AV38" s="4">
        <f>SUM(Table1[[#This Row],[T2]],Table1[[#This Row],[1,25 км_]])</f>
        <v>7.2905092592592591E-2</v>
      </c>
      <c r="AW38" s="4">
        <f>SUM(Table1[[#This Row],[T2]],Table1[[#This Row],[3,75 км_]])</f>
        <v>8.1643518518518518E-2</v>
      </c>
      <c r="AX38" s="4">
        <f>SUM(Table1[[#This Row],[T2]],Table1[[#This Row],[6,25 км_]])</f>
        <v>9.0486111111111114E-2</v>
      </c>
      <c r="AY38" s="4">
        <f>SUM(Table1[[#This Row],[T2]],Table1[[#This Row],[8,75 км_]])</f>
        <v>9.9409722222222219E-2</v>
      </c>
      <c r="AZ38" s="4">
        <f>SUM(Table1[[#This Row],[T2]],Table1[[#This Row],[Финиш_]])</f>
        <v>0.10377314814814814</v>
      </c>
      <c r="BA38" s="4">
        <f>Table1[[#This Row],[Старт]]-Table1[[#Totals],[Старт]]</f>
        <v>0</v>
      </c>
      <c r="BB38" s="4">
        <f>Table1[[#This Row],[Плавание]]-Table1[[#Totals],[Плавание]]</f>
        <v>3.9814814814814817E-3</v>
      </c>
      <c r="BC38" s="4">
        <f>Table1[[#This Row],[T1]]-Table1[[#Totals],[T1]]</f>
        <v>4.2361111111111106E-3</v>
      </c>
      <c r="BD38" s="4">
        <f>Table1[[#This Row],[Вело 0.5 км]]-Table1[[#Totals],[Вело 0.5 км]]</f>
        <v>4.1666666666666657E-3</v>
      </c>
      <c r="BE38" s="4">
        <f>Table1[[#This Row],[Вело 5.5 км]]-Table1[[#Totals],[Вело 5.5 км]]</f>
        <v>5.439814814814814E-3</v>
      </c>
      <c r="BF38" s="4">
        <f>Table1[[#This Row],[Вело 10.5 км]]-Table1[[#Totals],[Вело 10.5 км]]</f>
        <v>6.3657407407407413E-3</v>
      </c>
      <c r="BG38" s="4">
        <f>Table1[[#This Row],[Вело 15.5 км]]-Table1[[#Totals],[Вело 15.5 км]]</f>
        <v>7.3495370370370433E-3</v>
      </c>
      <c r="BH38" s="4">
        <f>Table1[[#This Row],[Вело 20.5 км]]-Table1[[#Totals],[Вело 20.5 км]]</f>
        <v>8.0902777777777796E-3</v>
      </c>
      <c r="BI38" s="4">
        <f>Table1[[#This Row],[Вело 25.5 км]]-Table1[[#Totals],[Вело 25.5 км]]</f>
        <v>9.0509259259259275E-3</v>
      </c>
      <c r="BJ38" s="4">
        <f>Table1[[#This Row],[Вело 30.5 км]]-Table1[[#Totals],[Вело 30.5 км]]</f>
        <v>1.0069444444444443E-2</v>
      </c>
      <c r="BK38" s="4">
        <f>Table1[[#This Row],[Вело 35.5 км]]-Table1[[#Totals],[Вело 35.5 км]]</f>
        <v>1.0925925925925922E-2</v>
      </c>
      <c r="BL38" s="4">
        <f>Table1[[#This Row],[Вело 40.5 км]]-Table1[[#Totals],[Вело 40.5 км]]</f>
        <v>1.1817129629629622E-2</v>
      </c>
      <c r="BM38" s="4">
        <f>Table1[[#This Row],[T2]]-Table1[[#Totals],[T2]]</f>
        <v>1.2187499999999997E-2</v>
      </c>
      <c r="BN38" s="4">
        <f>Table1[[#This Row],[Бег 1.25 км]]-Table1[[#Totals],[Бег 1.25 км]]</f>
        <v>1.278935185185185E-2</v>
      </c>
      <c r="BO38" s="4">
        <f>Table1[[#This Row],[Бег 3.75 км]]-Table1[[#Totals],[Бег 3.75 км]]</f>
        <v>1.4189814814814808E-2</v>
      </c>
      <c r="BP38" s="4">
        <f>Table1[[#This Row],[Бег 6.25 км]]-Table1[[#Totals],[Бег 6.25 км]]</f>
        <v>1.5694444444444441E-2</v>
      </c>
      <c r="BQ38" s="4">
        <f>Table1[[#This Row],[Бег 8.75 км]]-Table1[[#Totals],[Бег 8.75 км]]</f>
        <v>1.7164351851851847E-2</v>
      </c>
      <c r="BR38" s="4">
        <f>Table1[[#This Row],[Финиш]]-Table1[[#Totals],[Финиш]]</f>
        <v>1.7962962962962958E-2</v>
      </c>
    </row>
    <row r="39" spans="1:70" hidden="1" x14ac:dyDescent="0.2">
      <c r="A39">
        <v>38</v>
      </c>
      <c r="B39">
        <v>45</v>
      </c>
      <c r="C39" t="s">
        <v>85</v>
      </c>
      <c r="D39" t="s">
        <v>86</v>
      </c>
      <c r="E39">
        <v>30</v>
      </c>
      <c r="F39" t="s">
        <v>2</v>
      </c>
      <c r="G39" t="s">
        <v>3</v>
      </c>
      <c r="H39" t="s">
        <v>19</v>
      </c>
      <c r="I39" t="s">
        <v>33</v>
      </c>
      <c r="J39">
        <v>7</v>
      </c>
      <c r="K39">
        <v>37</v>
      </c>
      <c r="L39" s="4">
        <v>2.1875000000000002E-2</v>
      </c>
      <c r="M39" s="1">
        <v>2.1875000000000002E-2</v>
      </c>
      <c r="N39" s="4">
        <v>2.2928240740740739E-2</v>
      </c>
      <c r="O39" s="1">
        <v>7.0185185185185184E-2</v>
      </c>
      <c r="Q39" s="4">
        <v>6.7129629629629625E-4</v>
      </c>
      <c r="R39" s="4">
        <v>6.3078703703703708E-3</v>
      </c>
      <c r="S39" s="4">
        <v>1.2002314814814815E-2</v>
      </c>
      <c r="T39" s="4">
        <v>1.7870370370370373E-2</v>
      </c>
      <c r="U39" s="4">
        <v>2.3634259259259258E-2</v>
      </c>
      <c r="V39" s="4">
        <v>2.9456018518518517E-2</v>
      </c>
      <c r="W39" s="4">
        <v>3.5520833333333328E-2</v>
      </c>
      <c r="X39" s="4">
        <v>4.116898148148148E-2</v>
      </c>
      <c r="Y39" s="4">
        <v>4.7256944444444449E-2</v>
      </c>
      <c r="Z39" s="4">
        <v>7.0671296296296301E-2</v>
      </c>
      <c r="AA39" s="1">
        <v>0.10385416666666668</v>
      </c>
      <c r="AC39" s="4">
        <v>4.1319444444444442E-3</v>
      </c>
      <c r="AD39" s="4">
        <v>1.2870370370370372E-2</v>
      </c>
      <c r="AE39" s="4">
        <v>2.165509259259259E-2</v>
      </c>
      <c r="AF39" s="4">
        <v>2.9537037037037039E-2</v>
      </c>
      <c r="AG39" s="4">
        <v>3.318287037037037E-2</v>
      </c>
      <c r="AH39" s="4">
        <v>0.10385416666666668</v>
      </c>
      <c r="AI39" s="4">
        <v>0</v>
      </c>
      <c r="AJ39" s="4">
        <f>Table1[[#This Row],[Плавание_]]</f>
        <v>2.1875000000000002E-2</v>
      </c>
      <c r="AK39" s="4">
        <f>Table1[[#This Row],[T1_]]</f>
        <v>2.2928240740740739E-2</v>
      </c>
      <c r="AL39" s="4">
        <f>SUM(Table1[[#This Row],[T1]],Table1[[#This Row],[0, 5 км_]])</f>
        <v>2.3599537037037033E-2</v>
      </c>
      <c r="AM39" s="4">
        <f>SUM(Table1[[#This Row],[T1]],Table1[[#This Row],[5,5 км_]])</f>
        <v>2.9236111111111109E-2</v>
      </c>
      <c r="AN39" s="4">
        <f>SUM(Table1[[#This Row],[T1]],Table1[[#This Row],[10,5 км_]])</f>
        <v>3.4930555555555555E-2</v>
      </c>
      <c r="AO39" s="4">
        <f>SUM(Table1[[#This Row],[T1]],Table1[[#This Row],[15,5 км_]])</f>
        <v>4.0798611111111112E-2</v>
      </c>
      <c r="AP39" s="4">
        <f>SUM(Table1[[#This Row],[T1]],Table1[[#This Row],[20,5 км_]])</f>
        <v>4.6562499999999993E-2</v>
      </c>
      <c r="AQ39" s="4">
        <f>SUM(Table1[[#This Row],[T1]],Table1[[#This Row],[25,5 км_]])</f>
        <v>5.2384259259259255E-2</v>
      </c>
      <c r="AR39" s="4">
        <f>SUM(Table1[[#This Row],[T1]],Table1[[#This Row],[30,5 км_]])</f>
        <v>5.844907407407407E-2</v>
      </c>
      <c r="AS39" s="4">
        <f>SUM(Table1[[#This Row],[T1]],Table1[[#This Row],[35,5 км_]])</f>
        <v>6.4097222222222222E-2</v>
      </c>
      <c r="AT39" s="4">
        <f>SUM(Table1[[#This Row],[T1]],Table1[[#This Row],[40 км_]])</f>
        <v>7.0185185185185184E-2</v>
      </c>
      <c r="AU39" s="4">
        <f>Table1[[#This Row],[T2_]]</f>
        <v>7.0671296296296301E-2</v>
      </c>
      <c r="AV39" s="4">
        <f>SUM(Table1[[#This Row],[T2]],Table1[[#This Row],[1,25 км_]])</f>
        <v>7.480324074074074E-2</v>
      </c>
      <c r="AW39" s="4">
        <f>SUM(Table1[[#This Row],[T2]],Table1[[#This Row],[3,75 км_]])</f>
        <v>8.3541666666666681E-2</v>
      </c>
      <c r="AX39" s="4">
        <f>SUM(Table1[[#This Row],[T2]],Table1[[#This Row],[6,25 км_]])</f>
        <v>9.2326388888888888E-2</v>
      </c>
      <c r="AY39" s="4">
        <f>SUM(Table1[[#This Row],[T2]],Table1[[#This Row],[8,75 км_]])</f>
        <v>0.10020833333333334</v>
      </c>
      <c r="AZ39" s="4">
        <f>SUM(Table1[[#This Row],[T2]],Table1[[#This Row],[Финиш_]])</f>
        <v>0.10385416666666666</v>
      </c>
      <c r="BA39" s="4">
        <f>Table1[[#This Row],[Старт]]-Table1[[#Totals],[Старт]]</f>
        <v>0</v>
      </c>
      <c r="BB39" s="4">
        <f>Table1[[#This Row],[Плавание]]-Table1[[#Totals],[Плавание]]</f>
        <v>4.837962962962964E-3</v>
      </c>
      <c r="BC39" s="4">
        <f>Table1[[#This Row],[T1]]-Table1[[#Totals],[T1]]</f>
        <v>5.1273148148148137E-3</v>
      </c>
      <c r="BD39" s="4">
        <f>Table1[[#This Row],[Вело 0.5 км]]-Table1[[#Totals],[Вело 0.5 км]]</f>
        <v>5.0925925925925895E-3</v>
      </c>
      <c r="BE39" s="4">
        <f>Table1[[#This Row],[Вело 5.5 км]]-Table1[[#Totals],[Вело 5.5 км]]</f>
        <v>6.0416666666666639E-3</v>
      </c>
      <c r="BF39" s="4">
        <f>Table1[[#This Row],[Вело 10.5 км]]-Table1[[#Totals],[Вело 10.5 км]]</f>
        <v>6.9791666666666682E-3</v>
      </c>
      <c r="BG39" s="4">
        <f>Table1[[#This Row],[Вело 15.5 км]]-Table1[[#Totals],[Вело 15.5 км]]</f>
        <v>8.1828703703703751E-3</v>
      </c>
      <c r="BH39" s="4">
        <f>Table1[[#This Row],[Вело 20.5 км]]-Table1[[#Totals],[Вело 20.5 км]]</f>
        <v>9.201388888888884E-3</v>
      </c>
      <c r="BI39" s="4">
        <f>Table1[[#This Row],[Вело 25.5 км]]-Table1[[#Totals],[Вело 25.5 км]]</f>
        <v>1.0416666666666664E-2</v>
      </c>
      <c r="BJ39" s="4">
        <f>Table1[[#This Row],[Вело 30.5 км]]-Table1[[#Totals],[Вело 30.5 км]]</f>
        <v>1.1944444444444438E-2</v>
      </c>
      <c r="BK39" s="4">
        <f>Table1[[#This Row],[Вело 35.5 км]]-Table1[[#Totals],[Вело 35.5 км]]</f>
        <v>1.2951388888888887E-2</v>
      </c>
      <c r="BL39" s="4">
        <f>Table1[[#This Row],[Вело 40.5 км]]-Table1[[#Totals],[Вело 40.5 км]]</f>
        <v>1.4398148148148146E-2</v>
      </c>
      <c r="BM39" s="4">
        <f>Table1[[#This Row],[T2]]-Table1[[#Totals],[T2]]</f>
        <v>1.44212962962963E-2</v>
      </c>
      <c r="BN39" s="4">
        <f>Table1[[#This Row],[Бег 1.25 км]]-Table1[[#Totals],[Бег 1.25 км]]</f>
        <v>1.4687499999999999E-2</v>
      </c>
      <c r="BO39" s="4">
        <f>Table1[[#This Row],[Бег 3.75 км]]-Table1[[#Totals],[Бег 3.75 км]]</f>
        <v>1.6087962962962971E-2</v>
      </c>
      <c r="BP39" s="4">
        <f>Table1[[#This Row],[Бег 6.25 км]]-Table1[[#Totals],[Бег 6.25 км]]</f>
        <v>1.7534722222222215E-2</v>
      </c>
      <c r="BQ39" s="4">
        <f>Table1[[#This Row],[Бег 8.75 км]]-Table1[[#Totals],[Бег 8.75 км]]</f>
        <v>1.7962962962962972E-2</v>
      </c>
      <c r="BR39" s="4">
        <f>Table1[[#This Row],[Финиш]]-Table1[[#Totals],[Финиш]]</f>
        <v>1.804398148148148E-2</v>
      </c>
    </row>
    <row r="40" spans="1:70" x14ac:dyDescent="0.2">
      <c r="A40">
        <v>39</v>
      </c>
      <c r="B40">
        <v>49</v>
      </c>
      <c r="C40" t="s">
        <v>87</v>
      </c>
      <c r="D40" t="s">
        <v>88</v>
      </c>
      <c r="E40">
        <v>34</v>
      </c>
      <c r="F40" t="s">
        <v>2</v>
      </c>
      <c r="G40" t="s">
        <v>3</v>
      </c>
      <c r="H40" t="s">
        <v>22</v>
      </c>
      <c r="I40" t="s">
        <v>33</v>
      </c>
      <c r="J40">
        <v>8</v>
      </c>
      <c r="K40">
        <v>38</v>
      </c>
      <c r="L40" s="4">
        <v>2.631944444444444E-2</v>
      </c>
      <c r="M40" s="1">
        <v>2.631944444444444E-2</v>
      </c>
      <c r="N40" s="4">
        <v>2.7233796296296298E-2</v>
      </c>
      <c r="O40" s="1">
        <v>7.1504629629629626E-2</v>
      </c>
      <c r="Q40" s="4">
        <v>7.407407407407407E-4</v>
      </c>
      <c r="R40" s="4">
        <v>6.3425925925925915E-3</v>
      </c>
      <c r="S40" s="4">
        <v>1.1979166666666666E-2</v>
      </c>
      <c r="T40" s="4">
        <v>1.7349537037037038E-2</v>
      </c>
      <c r="U40" s="4">
        <v>2.2812499999999999E-2</v>
      </c>
      <c r="V40" s="4">
        <v>2.8159722222222221E-2</v>
      </c>
      <c r="W40" s="4">
        <v>3.3530092592592591E-2</v>
      </c>
      <c r="X40" s="4">
        <v>3.8819444444444441E-2</v>
      </c>
      <c r="Y40" s="4">
        <v>4.4282407407407409E-2</v>
      </c>
      <c r="Z40" s="4">
        <v>7.2013888888888891E-2</v>
      </c>
      <c r="AA40" s="1">
        <v>0.10386574074074073</v>
      </c>
      <c r="AC40" s="4">
        <v>4.5486111111111109E-3</v>
      </c>
      <c r="AD40" s="4">
        <v>1.2592592592592593E-2</v>
      </c>
      <c r="AE40" s="4">
        <v>2.0312500000000001E-2</v>
      </c>
      <c r="AF40" s="4">
        <v>2.8182870370370372E-2</v>
      </c>
      <c r="AG40" s="4">
        <v>3.1851851851851853E-2</v>
      </c>
      <c r="AH40" s="4">
        <v>0.10386574074074073</v>
      </c>
      <c r="AI40" s="4">
        <v>0</v>
      </c>
      <c r="AJ40" s="4">
        <f>Table1[[#This Row],[Плавание_]]</f>
        <v>2.631944444444444E-2</v>
      </c>
      <c r="AK40" s="4">
        <f>Table1[[#This Row],[T1_]]</f>
        <v>2.7233796296296298E-2</v>
      </c>
      <c r="AL40" s="4">
        <f>SUM(Table1[[#This Row],[T1]],Table1[[#This Row],[0, 5 км_]])</f>
        <v>2.7974537037037037E-2</v>
      </c>
      <c r="AM40" s="4">
        <f>SUM(Table1[[#This Row],[T1]],Table1[[#This Row],[5,5 км_]])</f>
        <v>3.3576388888888892E-2</v>
      </c>
      <c r="AN40" s="4">
        <f>SUM(Table1[[#This Row],[T1]],Table1[[#This Row],[10,5 км_]])</f>
        <v>3.9212962962962963E-2</v>
      </c>
      <c r="AO40" s="4">
        <f>SUM(Table1[[#This Row],[T1]],Table1[[#This Row],[15,5 км_]])</f>
        <v>4.4583333333333336E-2</v>
      </c>
      <c r="AP40" s="4">
        <f>SUM(Table1[[#This Row],[T1]],Table1[[#This Row],[20,5 км_]])</f>
        <v>5.0046296296296297E-2</v>
      </c>
      <c r="AQ40" s="4">
        <f>SUM(Table1[[#This Row],[T1]],Table1[[#This Row],[25,5 км_]])</f>
        <v>5.5393518518518522E-2</v>
      </c>
      <c r="AR40" s="4">
        <f>SUM(Table1[[#This Row],[T1]],Table1[[#This Row],[30,5 км_]])</f>
        <v>6.0763888888888888E-2</v>
      </c>
      <c r="AS40" s="4">
        <f>SUM(Table1[[#This Row],[T1]],Table1[[#This Row],[35,5 км_]])</f>
        <v>6.6053240740740732E-2</v>
      </c>
      <c r="AT40" s="4">
        <f>SUM(Table1[[#This Row],[T1]],Table1[[#This Row],[40 км_]])</f>
        <v>7.1516203703703707E-2</v>
      </c>
      <c r="AU40" s="4">
        <f>Table1[[#This Row],[T2_]]</f>
        <v>7.2013888888888891E-2</v>
      </c>
      <c r="AV40" s="4">
        <f>SUM(Table1[[#This Row],[T2]],Table1[[#This Row],[1,25 км_]])</f>
        <v>7.6562500000000006E-2</v>
      </c>
      <c r="AW40" s="4">
        <f>SUM(Table1[[#This Row],[T2]],Table1[[#This Row],[3,75 км_]])</f>
        <v>8.4606481481481477E-2</v>
      </c>
      <c r="AX40" s="4">
        <f>SUM(Table1[[#This Row],[T2]],Table1[[#This Row],[6,25 км_]])</f>
        <v>9.2326388888888888E-2</v>
      </c>
      <c r="AY40" s="4">
        <f>SUM(Table1[[#This Row],[T2]],Table1[[#This Row],[8,75 км_]])</f>
        <v>0.10019675925925926</v>
      </c>
      <c r="AZ40" s="4">
        <f>SUM(Table1[[#This Row],[T2]],Table1[[#This Row],[Финиш_]])</f>
        <v>0.10386574074074074</v>
      </c>
      <c r="BA40" s="4">
        <f>Table1[[#This Row],[Старт]]-Table1[[#Totals],[Старт]]</f>
        <v>0</v>
      </c>
      <c r="BB40" s="4">
        <f>Table1[[#This Row],[Плавание]]-Table1[[#Totals],[Плавание]]</f>
        <v>9.2824074074074024E-3</v>
      </c>
      <c r="BC40" s="4">
        <f>Table1[[#This Row],[T1]]-Table1[[#Totals],[T1]]</f>
        <v>9.4328703703703727E-3</v>
      </c>
      <c r="BD40" s="4">
        <f>Table1[[#This Row],[Вело 0.5 км]]-Table1[[#Totals],[Вело 0.5 км]]</f>
        <v>9.4675925925925934E-3</v>
      </c>
      <c r="BE40" s="4">
        <f>Table1[[#This Row],[Вело 5.5 км]]-Table1[[#Totals],[Вело 5.5 км]]</f>
        <v>1.0381944444444447E-2</v>
      </c>
      <c r="BF40" s="4">
        <f>Table1[[#This Row],[Вело 10.5 км]]-Table1[[#Totals],[Вело 10.5 км]]</f>
        <v>1.1261574074074077E-2</v>
      </c>
      <c r="BG40" s="4">
        <f>Table1[[#This Row],[Вело 15.5 км]]-Table1[[#Totals],[Вело 15.5 км]]</f>
        <v>1.1967592592592599E-2</v>
      </c>
      <c r="BH40" s="4">
        <f>Table1[[#This Row],[Вело 20.5 км]]-Table1[[#Totals],[Вело 20.5 км]]</f>
        <v>1.2685185185185188E-2</v>
      </c>
      <c r="BI40" s="4">
        <f>Table1[[#This Row],[Вело 25.5 км]]-Table1[[#Totals],[Вело 25.5 км]]</f>
        <v>1.3425925925925931E-2</v>
      </c>
      <c r="BJ40" s="4">
        <f>Table1[[#This Row],[Вело 30.5 км]]-Table1[[#Totals],[Вело 30.5 км]]</f>
        <v>1.4259259259259256E-2</v>
      </c>
      <c r="BK40" s="4">
        <f>Table1[[#This Row],[Вело 35.5 км]]-Table1[[#Totals],[Вело 35.5 км]]</f>
        <v>1.4907407407407397E-2</v>
      </c>
      <c r="BL40" s="4">
        <f>Table1[[#This Row],[Вело 40.5 км]]-Table1[[#Totals],[Вело 40.5 км]]</f>
        <v>1.5729166666666669E-2</v>
      </c>
      <c r="BM40" s="4">
        <f>Table1[[#This Row],[T2]]-Table1[[#Totals],[T2]]</f>
        <v>1.576388888888889E-2</v>
      </c>
      <c r="BN40" s="4">
        <f>Table1[[#This Row],[Бег 1.25 км]]-Table1[[#Totals],[Бег 1.25 км]]</f>
        <v>1.6446759259259265E-2</v>
      </c>
      <c r="BO40" s="4">
        <f>Table1[[#This Row],[Бег 3.75 км]]-Table1[[#Totals],[Бег 3.75 км]]</f>
        <v>1.7152777777777767E-2</v>
      </c>
      <c r="BP40" s="4">
        <f>Table1[[#This Row],[Бег 6.25 км]]-Table1[[#Totals],[Бег 6.25 км]]</f>
        <v>1.7534722222222215E-2</v>
      </c>
      <c r="BQ40" s="4">
        <f>Table1[[#This Row],[Бег 8.75 км]]-Table1[[#Totals],[Бег 8.75 км]]</f>
        <v>1.7951388888888892E-2</v>
      </c>
      <c r="BR40" s="4">
        <f>Table1[[#This Row],[Финиш]]-Table1[[#Totals],[Финиш]]</f>
        <v>1.8055555555555561E-2</v>
      </c>
    </row>
    <row r="41" spans="1:70" hidden="1" x14ac:dyDescent="0.2">
      <c r="A41">
        <v>40</v>
      </c>
      <c r="B41">
        <v>22</v>
      </c>
      <c r="C41" t="s">
        <v>89</v>
      </c>
      <c r="D41" t="s">
        <v>1</v>
      </c>
      <c r="E41">
        <v>29</v>
      </c>
      <c r="F41" t="s">
        <v>2</v>
      </c>
      <c r="G41" t="s">
        <v>24</v>
      </c>
      <c r="H41" t="s">
        <v>16</v>
      </c>
      <c r="I41" t="s">
        <v>33</v>
      </c>
      <c r="J41">
        <v>9</v>
      </c>
      <c r="K41">
        <v>39</v>
      </c>
      <c r="L41" s="4">
        <v>2.1122685185185185E-2</v>
      </c>
      <c r="M41" s="1">
        <v>2.1122685185185185E-2</v>
      </c>
      <c r="N41" s="4">
        <v>2.2685185185185183E-2</v>
      </c>
      <c r="O41" s="1">
        <v>7.0740740740740743E-2</v>
      </c>
      <c r="Q41" s="4">
        <v>5.3240740740740744E-4</v>
      </c>
      <c r="R41" s="4">
        <v>6.6898148148148142E-3</v>
      </c>
      <c r="S41" s="4">
        <v>1.2615740740740742E-2</v>
      </c>
      <c r="T41" s="4">
        <v>1.8634259259259257E-2</v>
      </c>
      <c r="U41" s="4">
        <v>2.4386574074074074E-2</v>
      </c>
      <c r="V41" s="4">
        <v>3.0300925925925926E-2</v>
      </c>
      <c r="W41" s="4">
        <v>3.6481481481481483E-2</v>
      </c>
      <c r="X41" s="4">
        <v>4.2175925925925922E-2</v>
      </c>
      <c r="Y41" s="4">
        <v>4.8043981481481479E-2</v>
      </c>
      <c r="Z41" s="4">
        <v>7.1180555555555566E-2</v>
      </c>
      <c r="AA41" s="1">
        <v>0.10413194444444444</v>
      </c>
      <c r="AC41" s="4">
        <v>4.0046296296296297E-3</v>
      </c>
      <c r="AD41" s="4">
        <v>1.2210648148148146E-2</v>
      </c>
      <c r="AE41" s="4">
        <v>2.0891203703703703E-2</v>
      </c>
      <c r="AF41" s="4">
        <v>2.9050925925925928E-2</v>
      </c>
      <c r="AG41" s="4">
        <v>3.2951388888888891E-2</v>
      </c>
      <c r="AH41" s="4">
        <v>0.10413194444444444</v>
      </c>
      <c r="AI41" s="4">
        <v>0</v>
      </c>
      <c r="AJ41" s="4">
        <f>Table1[[#This Row],[Плавание_]]</f>
        <v>2.1122685185185185E-2</v>
      </c>
      <c r="AK41" s="4">
        <f>Table1[[#This Row],[T1_]]</f>
        <v>2.2685185185185183E-2</v>
      </c>
      <c r="AL41" s="4">
        <f>SUM(Table1[[#This Row],[T1]],Table1[[#This Row],[0, 5 км_]])</f>
        <v>2.3217592592592592E-2</v>
      </c>
      <c r="AM41" s="4">
        <f>SUM(Table1[[#This Row],[T1]],Table1[[#This Row],[5,5 км_]])</f>
        <v>2.9374999999999998E-2</v>
      </c>
      <c r="AN41" s="4">
        <f>SUM(Table1[[#This Row],[T1]],Table1[[#This Row],[10,5 км_]])</f>
        <v>3.5300925925925923E-2</v>
      </c>
      <c r="AO41" s="4">
        <f>SUM(Table1[[#This Row],[T1]],Table1[[#This Row],[15,5 км_]])</f>
        <v>4.1319444444444436E-2</v>
      </c>
      <c r="AP41" s="4">
        <f>SUM(Table1[[#This Row],[T1]],Table1[[#This Row],[20,5 км_]])</f>
        <v>4.7071759259259258E-2</v>
      </c>
      <c r="AQ41" s="4">
        <f>SUM(Table1[[#This Row],[T1]],Table1[[#This Row],[25,5 км_]])</f>
        <v>5.2986111111111109E-2</v>
      </c>
      <c r="AR41" s="4">
        <f>SUM(Table1[[#This Row],[T1]],Table1[[#This Row],[30,5 км_]])</f>
        <v>5.9166666666666666E-2</v>
      </c>
      <c r="AS41" s="4">
        <f>SUM(Table1[[#This Row],[T1]],Table1[[#This Row],[35,5 км_]])</f>
        <v>6.4861111111111105E-2</v>
      </c>
      <c r="AT41" s="4">
        <f>SUM(Table1[[#This Row],[T1]],Table1[[#This Row],[40 км_]])</f>
        <v>7.0729166666666662E-2</v>
      </c>
      <c r="AU41" s="4">
        <f>Table1[[#This Row],[T2_]]</f>
        <v>7.1180555555555566E-2</v>
      </c>
      <c r="AV41" s="4">
        <f>SUM(Table1[[#This Row],[T2]],Table1[[#This Row],[1,25 км_]])</f>
        <v>7.5185185185185202E-2</v>
      </c>
      <c r="AW41" s="4">
        <f>SUM(Table1[[#This Row],[T2]],Table1[[#This Row],[3,75 км_]])</f>
        <v>8.3391203703703717E-2</v>
      </c>
      <c r="AX41" s="4">
        <f>SUM(Table1[[#This Row],[T2]],Table1[[#This Row],[6,25 км_]])</f>
        <v>9.207175925925927E-2</v>
      </c>
      <c r="AY41" s="4">
        <f>SUM(Table1[[#This Row],[T2]],Table1[[#This Row],[8,75 км_]])</f>
        <v>0.10023148148148149</v>
      </c>
      <c r="AZ41" s="4">
        <f>SUM(Table1[[#This Row],[T2]],Table1[[#This Row],[Финиш_]])</f>
        <v>0.10413194444444446</v>
      </c>
      <c r="BA41" s="4">
        <f>Table1[[#This Row],[Старт]]-Table1[[#Totals],[Старт]]</f>
        <v>0</v>
      </c>
      <c r="BB41" s="4">
        <f>Table1[[#This Row],[Плавание]]-Table1[[#Totals],[Плавание]]</f>
        <v>4.0856481481481473E-3</v>
      </c>
      <c r="BC41" s="4">
        <f>Table1[[#This Row],[T1]]-Table1[[#Totals],[T1]]</f>
        <v>4.8842592592592583E-3</v>
      </c>
      <c r="BD41" s="4">
        <f>Table1[[#This Row],[Вело 0.5 км]]-Table1[[#Totals],[Вело 0.5 км]]</f>
        <v>4.7106481481481478E-3</v>
      </c>
      <c r="BE41" s="4">
        <f>Table1[[#This Row],[Вело 5.5 км]]-Table1[[#Totals],[Вело 5.5 км]]</f>
        <v>6.1805555555555537E-3</v>
      </c>
      <c r="BF41" s="4">
        <f>Table1[[#This Row],[Вело 10.5 км]]-Table1[[#Totals],[Вело 10.5 км]]</f>
        <v>7.3495370370370364E-3</v>
      </c>
      <c r="BG41" s="4">
        <f>Table1[[#This Row],[Вело 15.5 км]]-Table1[[#Totals],[Вело 15.5 км]]</f>
        <v>8.7037037037036996E-3</v>
      </c>
      <c r="BH41" s="4">
        <f>Table1[[#This Row],[Вело 20.5 км]]-Table1[[#Totals],[Вело 20.5 км]]</f>
        <v>9.7106481481481488E-3</v>
      </c>
      <c r="BI41" s="4">
        <f>Table1[[#This Row],[Вело 25.5 км]]-Table1[[#Totals],[Вело 25.5 км]]</f>
        <v>1.1018518518518518E-2</v>
      </c>
      <c r="BJ41" s="4">
        <f>Table1[[#This Row],[Вело 30.5 км]]-Table1[[#Totals],[Вело 30.5 км]]</f>
        <v>1.2662037037037034E-2</v>
      </c>
      <c r="BK41" s="4">
        <f>Table1[[#This Row],[Вело 35.5 км]]-Table1[[#Totals],[Вело 35.5 км]]</f>
        <v>1.3715277777777771E-2</v>
      </c>
      <c r="BL41" s="4">
        <f>Table1[[#This Row],[Вело 40.5 км]]-Table1[[#Totals],[Вело 40.5 км]]</f>
        <v>1.4942129629629625E-2</v>
      </c>
      <c r="BM41" s="4">
        <f>Table1[[#This Row],[T2]]-Table1[[#Totals],[T2]]</f>
        <v>1.4930555555555565E-2</v>
      </c>
      <c r="BN41" s="4">
        <f>Table1[[#This Row],[Бег 1.25 км]]-Table1[[#Totals],[Бег 1.25 км]]</f>
        <v>1.5069444444444462E-2</v>
      </c>
      <c r="BO41" s="4">
        <f>Table1[[#This Row],[Бег 3.75 км]]-Table1[[#Totals],[Бег 3.75 км]]</f>
        <v>1.5937500000000007E-2</v>
      </c>
      <c r="BP41" s="4">
        <f>Table1[[#This Row],[Бег 6.25 км]]-Table1[[#Totals],[Бег 6.25 км]]</f>
        <v>1.7280092592592597E-2</v>
      </c>
      <c r="BQ41" s="4">
        <f>Table1[[#This Row],[Бег 8.75 км]]-Table1[[#Totals],[Бег 8.75 км]]</f>
        <v>1.7986111111111119E-2</v>
      </c>
      <c r="BR41" s="4">
        <f>Table1[[#This Row],[Финиш]]-Table1[[#Totals],[Финиш]]</f>
        <v>1.8321759259259274E-2</v>
      </c>
    </row>
    <row r="42" spans="1:70" hidden="1" x14ac:dyDescent="0.2">
      <c r="A42">
        <v>41</v>
      </c>
      <c r="B42">
        <v>14</v>
      </c>
      <c r="C42" t="s">
        <v>90</v>
      </c>
      <c r="D42" t="s">
        <v>91</v>
      </c>
      <c r="E42">
        <v>33</v>
      </c>
      <c r="F42" t="s">
        <v>2</v>
      </c>
      <c r="G42" t="s">
        <v>92</v>
      </c>
      <c r="H42" t="s">
        <v>19</v>
      </c>
      <c r="I42" t="s">
        <v>33</v>
      </c>
      <c r="J42">
        <v>10</v>
      </c>
      <c r="K42">
        <v>40</v>
      </c>
      <c r="L42" s="4">
        <v>2.056712962962963E-2</v>
      </c>
      <c r="M42" s="1">
        <v>2.056712962962963E-2</v>
      </c>
      <c r="N42" s="4">
        <v>2.1284722222222222E-2</v>
      </c>
      <c r="O42" s="1">
        <v>7.1979166666666664E-2</v>
      </c>
      <c r="Q42" s="4">
        <v>5.3240740740740744E-4</v>
      </c>
      <c r="R42" s="4">
        <v>7.037037037037037E-3</v>
      </c>
      <c r="S42" s="4">
        <v>1.2465277777777777E-2</v>
      </c>
      <c r="T42" s="4">
        <v>1.8078703703703704E-2</v>
      </c>
      <c r="U42" s="4">
        <v>2.3368055555555555E-2</v>
      </c>
      <c r="V42" s="4">
        <v>2.884259259259259E-2</v>
      </c>
      <c r="W42" s="4">
        <v>3.4363425925925929E-2</v>
      </c>
      <c r="X42" s="4">
        <v>3.9803240740740743E-2</v>
      </c>
      <c r="Y42" s="4">
        <v>5.0706018518518518E-2</v>
      </c>
      <c r="Z42" s="4">
        <v>7.2534722222222223E-2</v>
      </c>
      <c r="AA42" s="1">
        <v>0.10436342592592592</v>
      </c>
      <c r="AC42" s="4">
        <v>4.0509259259259257E-3</v>
      </c>
      <c r="AD42" s="4">
        <v>1.1967592592592592E-2</v>
      </c>
      <c r="AE42" s="4">
        <v>2.0393518518518519E-2</v>
      </c>
      <c r="AF42" s="4">
        <v>2.826388888888889E-2</v>
      </c>
      <c r="AG42" s="4">
        <v>3.184027777777778E-2</v>
      </c>
      <c r="AH42" s="4">
        <v>0.10436342592592592</v>
      </c>
      <c r="AI42" s="4">
        <v>0</v>
      </c>
      <c r="AJ42" s="4">
        <f>Table1[[#This Row],[Плавание_]]</f>
        <v>2.056712962962963E-2</v>
      </c>
      <c r="AK42" s="4">
        <f>Table1[[#This Row],[T1_]]</f>
        <v>2.1284722222222222E-2</v>
      </c>
      <c r="AL42" s="4">
        <f>SUM(Table1[[#This Row],[T1]],Table1[[#This Row],[0, 5 км_]])</f>
        <v>2.1817129629629631E-2</v>
      </c>
      <c r="AM42" s="4">
        <f>SUM(Table1[[#This Row],[T1]],Table1[[#This Row],[5,5 км_]])</f>
        <v>2.8321759259259258E-2</v>
      </c>
      <c r="AN42" s="4">
        <f>SUM(Table1[[#This Row],[T1]],Table1[[#This Row],[10,5 км_]])</f>
        <v>3.3750000000000002E-2</v>
      </c>
      <c r="AO42" s="4">
        <f>SUM(Table1[[#This Row],[T1]],Table1[[#This Row],[15,5 км_]])</f>
        <v>3.9363425925925927E-2</v>
      </c>
      <c r="AP42" s="4">
        <f>SUM(Table1[[#This Row],[T1]],Table1[[#This Row],[20,5 км_]])</f>
        <v>4.4652777777777777E-2</v>
      </c>
      <c r="AQ42" s="4">
        <f>SUM(Table1[[#This Row],[T1]],Table1[[#This Row],[25,5 км_]])</f>
        <v>5.0127314814814812E-2</v>
      </c>
      <c r="AR42" s="4">
        <f>SUM(Table1[[#This Row],[T1]],Table1[[#This Row],[30,5 км_]])</f>
        <v>5.5648148148148155E-2</v>
      </c>
      <c r="AS42" s="4">
        <f>SUM(Table1[[#This Row],[T1]],Table1[[#This Row],[35,5 км_]])</f>
        <v>6.1087962962962969E-2</v>
      </c>
      <c r="AT42" s="4">
        <f>SUM(Table1[[#This Row],[T1]],Table1[[#This Row],[40 км_]])</f>
        <v>7.1990740740740744E-2</v>
      </c>
      <c r="AU42" s="4">
        <f>Table1[[#This Row],[T2_]]</f>
        <v>7.2534722222222223E-2</v>
      </c>
      <c r="AV42" s="4">
        <f>SUM(Table1[[#This Row],[T2]],Table1[[#This Row],[1,25 км_]])</f>
        <v>7.6585648148148153E-2</v>
      </c>
      <c r="AW42" s="4">
        <f>SUM(Table1[[#This Row],[T2]],Table1[[#This Row],[3,75 км_]])</f>
        <v>8.4502314814814822E-2</v>
      </c>
      <c r="AX42" s="4">
        <f>SUM(Table1[[#This Row],[T2]],Table1[[#This Row],[6,25 км_]])</f>
        <v>9.2928240740740742E-2</v>
      </c>
      <c r="AY42" s="4">
        <f>SUM(Table1[[#This Row],[T2]],Table1[[#This Row],[8,75 км_]])</f>
        <v>0.10079861111111112</v>
      </c>
      <c r="AZ42" s="4">
        <f>SUM(Table1[[#This Row],[T2]],Table1[[#This Row],[Финиш_]])</f>
        <v>0.104375</v>
      </c>
      <c r="BA42" s="4">
        <f>Table1[[#This Row],[Старт]]-Table1[[#Totals],[Старт]]</f>
        <v>0</v>
      </c>
      <c r="BB42" s="4">
        <f>Table1[[#This Row],[Плавание]]-Table1[[#Totals],[Плавание]]</f>
        <v>3.5300925925925916E-3</v>
      </c>
      <c r="BC42" s="4">
        <f>Table1[[#This Row],[T1]]-Table1[[#Totals],[T1]]</f>
        <v>3.4837962962962973E-3</v>
      </c>
      <c r="BD42" s="4">
        <f>Table1[[#This Row],[Вело 0.5 км]]-Table1[[#Totals],[Вело 0.5 км]]</f>
        <v>3.3101851851851868E-3</v>
      </c>
      <c r="BE42" s="4">
        <f>Table1[[#This Row],[Вело 5.5 км]]-Table1[[#Totals],[Вело 5.5 км]]</f>
        <v>5.1273148148148137E-3</v>
      </c>
      <c r="BF42" s="4">
        <f>Table1[[#This Row],[Вело 10.5 км]]-Table1[[#Totals],[Вело 10.5 км]]</f>
        <v>5.7986111111111155E-3</v>
      </c>
      <c r="BG42" s="4">
        <f>Table1[[#This Row],[Вело 15.5 км]]-Table1[[#Totals],[Вело 15.5 км]]</f>
        <v>6.7476851851851899E-3</v>
      </c>
      <c r="BH42" s="4">
        <f>Table1[[#This Row],[Вело 20.5 км]]-Table1[[#Totals],[Вело 20.5 км]]</f>
        <v>7.2916666666666685E-3</v>
      </c>
      <c r="BI42" s="4">
        <f>Table1[[#This Row],[Вело 25.5 км]]-Table1[[#Totals],[Вело 25.5 км]]</f>
        <v>8.159722222222221E-3</v>
      </c>
      <c r="BJ42" s="4">
        <f>Table1[[#This Row],[Вело 30.5 км]]-Table1[[#Totals],[Вело 30.5 км]]</f>
        <v>9.143518518518523E-3</v>
      </c>
      <c r="BK42" s="4">
        <f>Table1[[#This Row],[Вело 35.5 км]]-Table1[[#Totals],[Вело 35.5 км]]</f>
        <v>9.9421296296296341E-3</v>
      </c>
      <c r="BL42" s="4">
        <f>Table1[[#This Row],[Вело 40.5 км]]-Table1[[#Totals],[Вело 40.5 км]]</f>
        <v>1.6203703703703706E-2</v>
      </c>
      <c r="BM42" s="4">
        <f>Table1[[#This Row],[T2]]-Table1[[#Totals],[T2]]</f>
        <v>1.6284722222222221E-2</v>
      </c>
      <c r="BN42" s="4">
        <f>Table1[[#This Row],[Бег 1.25 км]]-Table1[[#Totals],[Бег 1.25 км]]</f>
        <v>1.6469907407407412E-2</v>
      </c>
      <c r="BO42" s="4">
        <f>Table1[[#This Row],[Бег 3.75 км]]-Table1[[#Totals],[Бег 3.75 км]]</f>
        <v>1.7048611111111112E-2</v>
      </c>
      <c r="BP42" s="4">
        <f>Table1[[#This Row],[Бег 6.25 км]]-Table1[[#Totals],[Бег 6.25 км]]</f>
        <v>1.8136574074074069E-2</v>
      </c>
      <c r="BQ42" s="4">
        <f>Table1[[#This Row],[Бег 8.75 км]]-Table1[[#Totals],[Бег 8.75 км]]</f>
        <v>1.8553240740740745E-2</v>
      </c>
      <c r="BR42" s="4">
        <f>Table1[[#This Row],[Финиш]]-Table1[[#Totals],[Финиш]]</f>
        <v>1.8564814814814812E-2</v>
      </c>
    </row>
    <row r="43" spans="1:70" hidden="1" x14ac:dyDescent="0.2">
      <c r="A43">
        <v>42</v>
      </c>
      <c r="B43">
        <v>68</v>
      </c>
      <c r="C43" t="s">
        <v>93</v>
      </c>
      <c r="D43" t="s">
        <v>94</v>
      </c>
      <c r="E43">
        <v>22</v>
      </c>
      <c r="F43" t="s">
        <v>2</v>
      </c>
      <c r="G43" t="s">
        <v>3</v>
      </c>
      <c r="H43" t="s">
        <v>16</v>
      </c>
      <c r="I43" t="s">
        <v>95</v>
      </c>
      <c r="K43">
        <v>2</v>
      </c>
      <c r="L43" s="4">
        <v>2.2337962962962962E-2</v>
      </c>
      <c r="M43" s="1">
        <v>2.2337962962962962E-2</v>
      </c>
      <c r="N43" s="4">
        <v>2.3946759259259261E-2</v>
      </c>
      <c r="O43" s="1">
        <v>6.5925925925925929E-2</v>
      </c>
      <c r="Q43" s="4">
        <v>5.5555555555555556E-4</v>
      </c>
      <c r="R43" s="4">
        <v>5.7870370370370376E-3</v>
      </c>
      <c r="S43" s="4">
        <v>1.0960648148148148E-2</v>
      </c>
      <c r="T43" s="4">
        <v>1.6249999999999997E-2</v>
      </c>
      <c r="U43" s="4">
        <v>2.1331018518518517E-2</v>
      </c>
      <c r="V43" s="4">
        <v>2.6608796296296297E-2</v>
      </c>
      <c r="W43" s="4">
        <v>3.1886574074074074E-2</v>
      </c>
      <c r="X43" s="4">
        <v>3.7013888888888888E-2</v>
      </c>
      <c r="Y43" s="4">
        <v>4.1967592592592591E-2</v>
      </c>
      <c r="Z43" s="4">
        <v>6.6840277777777776E-2</v>
      </c>
      <c r="AA43" s="1">
        <v>0.10439814814814814</v>
      </c>
      <c r="AC43" s="4">
        <v>4.386574074074074E-3</v>
      </c>
      <c r="AD43" s="4">
        <v>1.3460648148148147E-2</v>
      </c>
      <c r="AE43" s="4">
        <v>2.2789351851851852E-2</v>
      </c>
      <c r="AF43" s="4">
        <v>3.2650462962962964E-2</v>
      </c>
      <c r="AG43" s="4">
        <v>3.7557870370370373E-2</v>
      </c>
      <c r="AH43" s="4">
        <v>0.10439814814814814</v>
      </c>
      <c r="AI43" s="4">
        <v>0</v>
      </c>
      <c r="AJ43" s="4">
        <f>Table1[[#This Row],[Плавание_]]</f>
        <v>2.2337962962962962E-2</v>
      </c>
      <c r="AK43" s="4">
        <f>Table1[[#This Row],[T1_]]</f>
        <v>2.3946759259259261E-2</v>
      </c>
      <c r="AL43" s="4">
        <f>SUM(Table1[[#This Row],[T1]],Table1[[#This Row],[0, 5 км_]])</f>
        <v>2.4502314814814817E-2</v>
      </c>
      <c r="AM43" s="4">
        <f>SUM(Table1[[#This Row],[T1]],Table1[[#This Row],[5,5 км_]])</f>
        <v>2.97337962962963E-2</v>
      </c>
      <c r="AN43" s="4">
        <f>SUM(Table1[[#This Row],[T1]],Table1[[#This Row],[10,5 км_]])</f>
        <v>3.4907407407407408E-2</v>
      </c>
      <c r="AO43" s="4">
        <f>SUM(Table1[[#This Row],[T1]],Table1[[#This Row],[15,5 км_]])</f>
        <v>4.0196759259259258E-2</v>
      </c>
      <c r="AP43" s="4">
        <f>SUM(Table1[[#This Row],[T1]],Table1[[#This Row],[20,5 км_]])</f>
        <v>4.5277777777777778E-2</v>
      </c>
      <c r="AQ43" s="4">
        <f>SUM(Table1[[#This Row],[T1]],Table1[[#This Row],[25,5 км_]])</f>
        <v>5.0555555555555562E-2</v>
      </c>
      <c r="AR43" s="4">
        <f>SUM(Table1[[#This Row],[T1]],Table1[[#This Row],[30,5 км_]])</f>
        <v>5.5833333333333332E-2</v>
      </c>
      <c r="AS43" s="4">
        <f>SUM(Table1[[#This Row],[T1]],Table1[[#This Row],[35,5 км_]])</f>
        <v>6.0960648148148153E-2</v>
      </c>
      <c r="AT43" s="4">
        <f>SUM(Table1[[#This Row],[T1]],Table1[[#This Row],[40 км_]])</f>
        <v>6.5914351851851849E-2</v>
      </c>
      <c r="AU43" s="4">
        <f>Table1[[#This Row],[T2_]]</f>
        <v>6.6840277777777776E-2</v>
      </c>
      <c r="AV43" s="4">
        <f>SUM(Table1[[#This Row],[T2]],Table1[[#This Row],[1,25 км_]])</f>
        <v>7.1226851851851847E-2</v>
      </c>
      <c r="AW43" s="4">
        <f>SUM(Table1[[#This Row],[T2]],Table1[[#This Row],[3,75 км_]])</f>
        <v>8.0300925925925928E-2</v>
      </c>
      <c r="AX43" s="4">
        <f>SUM(Table1[[#This Row],[T2]],Table1[[#This Row],[6,25 км_]])</f>
        <v>8.9629629629629629E-2</v>
      </c>
      <c r="AY43" s="4">
        <f>SUM(Table1[[#This Row],[T2]],Table1[[#This Row],[8,75 км_]])</f>
        <v>9.9490740740740741E-2</v>
      </c>
      <c r="AZ43" s="4">
        <f>SUM(Table1[[#This Row],[T2]],Table1[[#This Row],[Финиш_]])</f>
        <v>0.10439814814814816</v>
      </c>
      <c r="BA43" s="4">
        <f>Table1[[#This Row],[Старт]]-Table1[[#Totals],[Старт]]</f>
        <v>0</v>
      </c>
      <c r="BB43" s="4">
        <f>Table1[[#This Row],[Плавание]]-Table1[[#Totals],[Плавание]]</f>
        <v>5.3009259259259242E-3</v>
      </c>
      <c r="BC43" s="4">
        <f>Table1[[#This Row],[T1]]-Table1[[#Totals],[T1]]</f>
        <v>6.1458333333333365E-3</v>
      </c>
      <c r="BD43" s="4">
        <f>Table1[[#This Row],[Вело 0.5 км]]-Table1[[#Totals],[Вело 0.5 км]]</f>
        <v>5.9953703703703731E-3</v>
      </c>
      <c r="BE43" s="4">
        <f>Table1[[#This Row],[Вело 5.5 км]]-Table1[[#Totals],[Вело 5.5 км]]</f>
        <v>6.5393518518518552E-3</v>
      </c>
      <c r="BF43" s="4">
        <f>Table1[[#This Row],[Вело 10.5 км]]-Table1[[#Totals],[Вело 10.5 км]]</f>
        <v>6.9560185185185211E-3</v>
      </c>
      <c r="BG43" s="4">
        <f>Table1[[#This Row],[Вело 15.5 км]]-Table1[[#Totals],[Вело 15.5 км]]</f>
        <v>7.5810185185185217E-3</v>
      </c>
      <c r="BH43" s="4">
        <f>Table1[[#This Row],[Вело 20.5 км]]-Table1[[#Totals],[Вело 20.5 км]]</f>
        <v>7.9166666666666691E-3</v>
      </c>
      <c r="BI43" s="4">
        <f>Table1[[#This Row],[Вело 25.5 км]]-Table1[[#Totals],[Вело 25.5 км]]</f>
        <v>8.5879629629629708E-3</v>
      </c>
      <c r="BJ43" s="4">
        <f>Table1[[#This Row],[Вело 30.5 км]]-Table1[[#Totals],[Вело 30.5 км]]</f>
        <v>9.3287037037037002E-3</v>
      </c>
      <c r="BK43" s="4">
        <f>Table1[[#This Row],[Вело 35.5 км]]-Table1[[#Totals],[Вело 35.5 км]]</f>
        <v>9.8148148148148179E-3</v>
      </c>
      <c r="BL43" s="4">
        <f>Table1[[#This Row],[Вело 40.5 км]]-Table1[[#Totals],[Вело 40.5 км]]</f>
        <v>1.0127314814814811E-2</v>
      </c>
      <c r="BM43" s="4">
        <f>Table1[[#This Row],[T2]]-Table1[[#Totals],[T2]]</f>
        <v>1.0590277777777775E-2</v>
      </c>
      <c r="BN43" s="4">
        <f>Table1[[#This Row],[Бег 1.25 км]]-Table1[[#Totals],[Бег 1.25 км]]</f>
        <v>1.1111111111111106E-2</v>
      </c>
      <c r="BO43" s="4">
        <f>Table1[[#This Row],[Бег 3.75 км]]-Table1[[#Totals],[Бег 3.75 км]]</f>
        <v>1.2847222222222218E-2</v>
      </c>
      <c r="BP43" s="4">
        <f>Table1[[#This Row],[Бег 6.25 км]]-Table1[[#Totals],[Бег 6.25 км]]</f>
        <v>1.4837962962962956E-2</v>
      </c>
      <c r="BQ43" s="4">
        <f>Table1[[#This Row],[Бег 8.75 км]]-Table1[[#Totals],[Бег 8.75 км]]</f>
        <v>1.7245370370370369E-2</v>
      </c>
      <c r="BR43" s="4">
        <f>Table1[[#This Row],[Финиш]]-Table1[[#Totals],[Финиш]]</f>
        <v>1.8587962962962973E-2</v>
      </c>
    </row>
    <row r="44" spans="1:70" hidden="1" x14ac:dyDescent="0.2">
      <c r="A44">
        <v>43</v>
      </c>
      <c r="B44">
        <v>55</v>
      </c>
      <c r="C44" t="s">
        <v>96</v>
      </c>
      <c r="D44" t="s">
        <v>97</v>
      </c>
      <c r="E44">
        <v>40</v>
      </c>
      <c r="F44" t="s">
        <v>2</v>
      </c>
      <c r="G44" t="s">
        <v>24</v>
      </c>
      <c r="H44" t="s">
        <v>19</v>
      </c>
      <c r="I44" t="s">
        <v>9</v>
      </c>
      <c r="J44">
        <v>7</v>
      </c>
      <c r="K44">
        <v>41</v>
      </c>
      <c r="L44" s="4">
        <v>2.631944444444444E-2</v>
      </c>
      <c r="M44" s="1">
        <v>2.631944444444444E-2</v>
      </c>
      <c r="N44" s="4">
        <v>2.7418981481481485E-2</v>
      </c>
      <c r="O44" s="1">
        <v>7.166666666666667E-2</v>
      </c>
      <c r="Q44" s="4">
        <v>7.8703703703703705E-4</v>
      </c>
      <c r="R44" s="4">
        <v>6.2615740740740748E-3</v>
      </c>
      <c r="S44" s="4">
        <v>1.1944444444444445E-2</v>
      </c>
      <c r="T44" s="4">
        <v>1.7245370370370369E-2</v>
      </c>
      <c r="U44" s="4">
        <v>2.2650462962962966E-2</v>
      </c>
      <c r="V44" s="4">
        <v>2.7881944444444445E-2</v>
      </c>
      <c r="W44" s="4">
        <v>3.3402777777777774E-2</v>
      </c>
      <c r="X44" s="4">
        <v>3.8703703703703705E-2</v>
      </c>
      <c r="Y44" s="4">
        <v>4.4247685185185182E-2</v>
      </c>
      <c r="Z44" s="4">
        <v>7.2199074074074068E-2</v>
      </c>
      <c r="AA44" s="1">
        <v>0.10464120370370371</v>
      </c>
      <c r="AC44" s="4">
        <v>4.0740740740740746E-3</v>
      </c>
      <c r="AD44" s="4">
        <v>1.207175925925926E-2</v>
      </c>
      <c r="AE44" s="4">
        <v>2.0300925925925927E-2</v>
      </c>
      <c r="AF44" s="4">
        <v>2.8437500000000001E-2</v>
      </c>
      <c r="AG44" s="4">
        <v>3.2442129629629633E-2</v>
      </c>
      <c r="AH44" s="4">
        <v>0.10464120370370371</v>
      </c>
      <c r="AI44" s="4">
        <v>0</v>
      </c>
      <c r="AJ44" s="4">
        <f>Table1[[#This Row],[Плавание_]]</f>
        <v>2.631944444444444E-2</v>
      </c>
      <c r="AK44" s="4">
        <f>Table1[[#This Row],[T1_]]</f>
        <v>2.7418981481481485E-2</v>
      </c>
      <c r="AL44" s="4">
        <f>SUM(Table1[[#This Row],[T1]],Table1[[#This Row],[0, 5 км_]])</f>
        <v>2.8206018518518523E-2</v>
      </c>
      <c r="AM44" s="4">
        <f>SUM(Table1[[#This Row],[T1]],Table1[[#This Row],[5,5 км_]])</f>
        <v>3.3680555555555561E-2</v>
      </c>
      <c r="AN44" s="4">
        <f>SUM(Table1[[#This Row],[T1]],Table1[[#This Row],[10,5 км_]])</f>
        <v>3.9363425925925927E-2</v>
      </c>
      <c r="AO44" s="4">
        <f>SUM(Table1[[#This Row],[T1]],Table1[[#This Row],[15,5 км_]])</f>
        <v>4.4664351851851858E-2</v>
      </c>
      <c r="AP44" s="4">
        <f>SUM(Table1[[#This Row],[T1]],Table1[[#This Row],[20,5 км_]])</f>
        <v>5.0069444444444451E-2</v>
      </c>
      <c r="AQ44" s="4">
        <f>SUM(Table1[[#This Row],[T1]],Table1[[#This Row],[25,5 км_]])</f>
        <v>5.5300925925925934E-2</v>
      </c>
      <c r="AR44" s="4">
        <f>SUM(Table1[[#This Row],[T1]],Table1[[#This Row],[30,5 км_]])</f>
        <v>6.0821759259259256E-2</v>
      </c>
      <c r="AS44" s="4">
        <f>SUM(Table1[[#This Row],[T1]],Table1[[#This Row],[35,5 км_]])</f>
        <v>6.6122685185185187E-2</v>
      </c>
      <c r="AT44" s="4">
        <f>SUM(Table1[[#This Row],[T1]],Table1[[#This Row],[40 км_]])</f>
        <v>7.166666666666667E-2</v>
      </c>
      <c r="AU44" s="4">
        <f>Table1[[#This Row],[T2_]]</f>
        <v>7.2199074074074068E-2</v>
      </c>
      <c r="AV44" s="4">
        <f>SUM(Table1[[#This Row],[T2]],Table1[[#This Row],[1,25 км_]])</f>
        <v>7.6273148148148145E-2</v>
      </c>
      <c r="AW44" s="4">
        <f>SUM(Table1[[#This Row],[T2]],Table1[[#This Row],[3,75 км_]])</f>
        <v>8.4270833333333323E-2</v>
      </c>
      <c r="AX44" s="4">
        <f>SUM(Table1[[#This Row],[T2]],Table1[[#This Row],[6,25 км_]])</f>
        <v>9.2499999999999999E-2</v>
      </c>
      <c r="AY44" s="4">
        <f>SUM(Table1[[#This Row],[T2]],Table1[[#This Row],[8,75 км_]])</f>
        <v>0.10063657407407407</v>
      </c>
      <c r="AZ44" s="4">
        <f>SUM(Table1[[#This Row],[T2]],Table1[[#This Row],[Финиш_]])</f>
        <v>0.10464120370370369</v>
      </c>
      <c r="BA44" s="4">
        <f>Table1[[#This Row],[Старт]]-Table1[[#Totals],[Старт]]</f>
        <v>0</v>
      </c>
      <c r="BB44" s="4">
        <f>Table1[[#This Row],[Плавание]]-Table1[[#Totals],[Плавание]]</f>
        <v>9.2824074074074024E-3</v>
      </c>
      <c r="BC44" s="4">
        <f>Table1[[#This Row],[T1]]-Table1[[#Totals],[T1]]</f>
        <v>9.6180555555555602E-3</v>
      </c>
      <c r="BD44" s="4">
        <f>Table1[[#This Row],[Вело 0.5 км]]-Table1[[#Totals],[Вело 0.5 км]]</f>
        <v>9.6990740740740787E-3</v>
      </c>
      <c r="BE44" s="4">
        <f>Table1[[#This Row],[Вело 5.5 км]]-Table1[[#Totals],[Вело 5.5 км]]</f>
        <v>1.0486111111111116E-2</v>
      </c>
      <c r="BF44" s="4">
        <f>Table1[[#This Row],[Вело 10.5 км]]-Table1[[#Totals],[Вело 10.5 км]]</f>
        <v>1.141203703703704E-2</v>
      </c>
      <c r="BG44" s="4">
        <f>Table1[[#This Row],[Вело 15.5 км]]-Table1[[#Totals],[Вело 15.5 км]]</f>
        <v>1.2048611111111121E-2</v>
      </c>
      <c r="BH44" s="4">
        <f>Table1[[#This Row],[Вело 20.5 км]]-Table1[[#Totals],[Вело 20.5 км]]</f>
        <v>1.2708333333333342E-2</v>
      </c>
      <c r="BI44" s="4">
        <f>Table1[[#This Row],[Вело 25.5 км]]-Table1[[#Totals],[Вело 25.5 км]]</f>
        <v>1.3333333333333343E-2</v>
      </c>
      <c r="BJ44" s="4">
        <f>Table1[[#This Row],[Вело 30.5 км]]-Table1[[#Totals],[Вело 30.5 км]]</f>
        <v>1.4317129629629624E-2</v>
      </c>
      <c r="BK44" s="4">
        <f>Table1[[#This Row],[Вело 35.5 км]]-Table1[[#Totals],[Вело 35.5 км]]</f>
        <v>1.4976851851851852E-2</v>
      </c>
      <c r="BL44" s="4">
        <f>Table1[[#This Row],[Вело 40.5 км]]-Table1[[#Totals],[Вело 40.5 км]]</f>
        <v>1.5879629629629632E-2</v>
      </c>
      <c r="BM44" s="4">
        <f>Table1[[#This Row],[T2]]-Table1[[#Totals],[T2]]</f>
        <v>1.5949074074074067E-2</v>
      </c>
      <c r="BN44" s="4">
        <f>Table1[[#This Row],[Бег 1.25 км]]-Table1[[#Totals],[Бег 1.25 км]]</f>
        <v>1.6157407407407405E-2</v>
      </c>
      <c r="BO44" s="4">
        <f>Table1[[#This Row],[Бег 3.75 км]]-Table1[[#Totals],[Бег 3.75 км]]</f>
        <v>1.6817129629629612E-2</v>
      </c>
      <c r="BP44" s="4">
        <f>Table1[[#This Row],[Бег 6.25 км]]-Table1[[#Totals],[Бег 6.25 км]]</f>
        <v>1.7708333333333326E-2</v>
      </c>
      <c r="BQ44" s="4">
        <f>Table1[[#This Row],[Бег 8.75 км]]-Table1[[#Totals],[Бег 8.75 км]]</f>
        <v>1.8391203703703701E-2</v>
      </c>
      <c r="BR44" s="4">
        <f>Table1[[#This Row],[Финиш]]-Table1[[#Totals],[Финиш]]</f>
        <v>1.8831018518518511E-2</v>
      </c>
    </row>
    <row r="45" spans="1:70" hidden="1" x14ac:dyDescent="0.2">
      <c r="A45">
        <v>44</v>
      </c>
      <c r="B45">
        <v>2</v>
      </c>
      <c r="C45" t="s">
        <v>98</v>
      </c>
      <c r="D45" t="s">
        <v>99</v>
      </c>
      <c r="E45">
        <v>39</v>
      </c>
      <c r="F45" t="s">
        <v>2</v>
      </c>
      <c r="G45" t="s">
        <v>3</v>
      </c>
      <c r="H45" t="s">
        <v>16</v>
      </c>
      <c r="I45" t="s">
        <v>100</v>
      </c>
      <c r="K45">
        <v>3</v>
      </c>
      <c r="L45" s="4">
        <v>2.1550925925925928E-2</v>
      </c>
      <c r="M45" s="1">
        <v>2.1550925925925928E-2</v>
      </c>
      <c r="N45" s="4">
        <v>2.2731481481481481E-2</v>
      </c>
      <c r="O45" s="1">
        <v>6.834490740740741E-2</v>
      </c>
      <c r="Q45" s="4">
        <v>6.4814814814814813E-4</v>
      </c>
      <c r="R45" s="4">
        <v>6.168981481481481E-3</v>
      </c>
      <c r="S45" s="4">
        <v>1.1562499999999998E-2</v>
      </c>
      <c r="T45" s="4">
        <v>1.7187499999999998E-2</v>
      </c>
      <c r="U45" s="4">
        <v>2.2592592592592591E-2</v>
      </c>
      <c r="V45" s="4">
        <v>2.826388888888889E-2</v>
      </c>
      <c r="W45" s="4">
        <v>3.4050925925925922E-2</v>
      </c>
      <c r="X45" s="4">
        <v>3.982638888888889E-2</v>
      </c>
      <c r="Y45" s="4">
        <v>4.5613425925925925E-2</v>
      </c>
      <c r="Z45" s="4">
        <v>6.8935185185185183E-2</v>
      </c>
      <c r="AA45" s="1">
        <v>0.10513888888888889</v>
      </c>
      <c r="AC45" s="4">
        <v>4.386574074074074E-3</v>
      </c>
      <c r="AD45" s="4">
        <v>1.3148148148148147E-2</v>
      </c>
      <c r="AE45" s="4">
        <v>2.225694444444444E-2</v>
      </c>
      <c r="AF45" s="4">
        <v>3.1597222222222221E-2</v>
      </c>
      <c r="AG45" s="4">
        <v>3.6203703703703703E-2</v>
      </c>
      <c r="AH45" s="4">
        <v>0.10513888888888889</v>
      </c>
      <c r="AI45" s="4">
        <v>0</v>
      </c>
      <c r="AJ45" s="4">
        <f>Table1[[#This Row],[Плавание_]]</f>
        <v>2.1550925925925928E-2</v>
      </c>
      <c r="AK45" s="4">
        <f>Table1[[#This Row],[T1_]]</f>
        <v>2.2731481481481481E-2</v>
      </c>
      <c r="AL45" s="4">
        <f>SUM(Table1[[#This Row],[T1]],Table1[[#This Row],[0, 5 км_]])</f>
        <v>2.3379629629629629E-2</v>
      </c>
      <c r="AM45" s="4">
        <f>SUM(Table1[[#This Row],[T1]],Table1[[#This Row],[5,5 км_]])</f>
        <v>2.8900462962962961E-2</v>
      </c>
      <c r="AN45" s="4">
        <f>SUM(Table1[[#This Row],[T1]],Table1[[#This Row],[10,5 км_]])</f>
        <v>3.4293981481481481E-2</v>
      </c>
      <c r="AO45" s="4">
        <f>SUM(Table1[[#This Row],[T1]],Table1[[#This Row],[15,5 км_]])</f>
        <v>3.9918981481481479E-2</v>
      </c>
      <c r="AP45" s="4">
        <f>SUM(Table1[[#This Row],[T1]],Table1[[#This Row],[20,5 км_]])</f>
        <v>4.5324074074074072E-2</v>
      </c>
      <c r="AQ45" s="4">
        <f>SUM(Table1[[#This Row],[T1]],Table1[[#This Row],[25,5 км_]])</f>
        <v>5.0995370370370371E-2</v>
      </c>
      <c r="AR45" s="4">
        <f>SUM(Table1[[#This Row],[T1]],Table1[[#This Row],[30,5 км_]])</f>
        <v>5.6782407407407406E-2</v>
      </c>
      <c r="AS45" s="4">
        <f>SUM(Table1[[#This Row],[T1]],Table1[[#This Row],[35,5 км_]])</f>
        <v>6.2557870370370375E-2</v>
      </c>
      <c r="AT45" s="4">
        <f>SUM(Table1[[#This Row],[T1]],Table1[[#This Row],[40 км_]])</f>
        <v>6.834490740740741E-2</v>
      </c>
      <c r="AU45" s="4">
        <f>Table1[[#This Row],[T2_]]</f>
        <v>6.8935185185185183E-2</v>
      </c>
      <c r="AV45" s="4">
        <f>SUM(Table1[[#This Row],[T2]],Table1[[#This Row],[1,25 км_]])</f>
        <v>7.3321759259259253E-2</v>
      </c>
      <c r="AW45" s="4">
        <f>SUM(Table1[[#This Row],[T2]],Table1[[#This Row],[3,75 км_]])</f>
        <v>8.2083333333333328E-2</v>
      </c>
      <c r="AX45" s="4">
        <f>SUM(Table1[[#This Row],[T2]],Table1[[#This Row],[6,25 км_]])</f>
        <v>9.1192129629629623E-2</v>
      </c>
      <c r="AY45" s="4">
        <f>SUM(Table1[[#This Row],[T2]],Table1[[#This Row],[8,75 км_]])</f>
        <v>0.1005324074074074</v>
      </c>
      <c r="AZ45" s="4">
        <f>SUM(Table1[[#This Row],[T2]],Table1[[#This Row],[Финиш_]])</f>
        <v>0.10513888888888889</v>
      </c>
      <c r="BA45" s="4">
        <f>Table1[[#This Row],[Старт]]-Table1[[#Totals],[Старт]]</f>
        <v>0</v>
      </c>
      <c r="BB45" s="4">
        <f>Table1[[#This Row],[Плавание]]-Table1[[#Totals],[Плавание]]</f>
        <v>4.5138888888888902E-3</v>
      </c>
      <c r="BC45" s="4">
        <f>Table1[[#This Row],[T1]]-Table1[[#Totals],[T1]]</f>
        <v>4.9305555555555561E-3</v>
      </c>
      <c r="BD45" s="4">
        <f>Table1[[#This Row],[Вело 0.5 км]]-Table1[[#Totals],[Вело 0.5 км]]</f>
        <v>4.8726851851851848E-3</v>
      </c>
      <c r="BE45" s="4">
        <f>Table1[[#This Row],[Вело 5.5 км]]-Table1[[#Totals],[Вело 5.5 км]]</f>
        <v>5.7060185185185165E-3</v>
      </c>
      <c r="BF45" s="4">
        <f>Table1[[#This Row],[Вело 10.5 км]]-Table1[[#Totals],[Вело 10.5 км]]</f>
        <v>6.3425925925925941E-3</v>
      </c>
      <c r="BG45" s="4">
        <f>Table1[[#This Row],[Вело 15.5 км]]-Table1[[#Totals],[Вело 15.5 км]]</f>
        <v>7.3032407407407421E-3</v>
      </c>
      <c r="BH45" s="4">
        <f>Table1[[#This Row],[Вело 20.5 км]]-Table1[[#Totals],[Вело 20.5 км]]</f>
        <v>7.9629629629629634E-3</v>
      </c>
      <c r="BI45" s="4">
        <f>Table1[[#This Row],[Вело 25.5 км]]-Table1[[#Totals],[Вело 25.5 км]]</f>
        <v>9.0277777777777804E-3</v>
      </c>
      <c r="BJ45" s="4">
        <f>Table1[[#This Row],[Вело 30.5 км]]-Table1[[#Totals],[Вело 30.5 км]]</f>
        <v>1.0277777777777775E-2</v>
      </c>
      <c r="BK45" s="4">
        <f>Table1[[#This Row],[Вело 35.5 км]]-Table1[[#Totals],[Вело 35.5 км]]</f>
        <v>1.141203703703704E-2</v>
      </c>
      <c r="BL45" s="4">
        <f>Table1[[#This Row],[Вело 40.5 км]]-Table1[[#Totals],[Вело 40.5 км]]</f>
        <v>1.2557870370370372E-2</v>
      </c>
      <c r="BM45" s="4">
        <f>Table1[[#This Row],[T2]]-Table1[[#Totals],[T2]]</f>
        <v>1.2685185185185181E-2</v>
      </c>
      <c r="BN45" s="4">
        <f>Table1[[#This Row],[Бег 1.25 км]]-Table1[[#Totals],[Бег 1.25 км]]</f>
        <v>1.3206018518518513E-2</v>
      </c>
      <c r="BO45" s="4">
        <f>Table1[[#This Row],[Бег 3.75 км]]-Table1[[#Totals],[Бег 3.75 км]]</f>
        <v>1.4629629629629617E-2</v>
      </c>
      <c r="BP45" s="4">
        <f>Table1[[#This Row],[Бег 6.25 км]]-Table1[[#Totals],[Бег 6.25 км]]</f>
        <v>1.640046296296295E-2</v>
      </c>
      <c r="BQ45" s="4">
        <f>Table1[[#This Row],[Бег 8.75 км]]-Table1[[#Totals],[Бег 8.75 км]]</f>
        <v>1.8287037037037032E-2</v>
      </c>
      <c r="BR45" s="4">
        <f>Table1[[#This Row],[Финиш]]-Table1[[#Totals],[Финиш]]</f>
        <v>1.9328703703703709E-2</v>
      </c>
    </row>
    <row r="46" spans="1:70" hidden="1" x14ac:dyDescent="0.2">
      <c r="A46">
        <v>45</v>
      </c>
      <c r="B46">
        <v>19</v>
      </c>
      <c r="C46" t="s">
        <v>101</v>
      </c>
      <c r="D46" t="s">
        <v>18</v>
      </c>
      <c r="E46">
        <v>46</v>
      </c>
      <c r="F46" t="s">
        <v>2</v>
      </c>
      <c r="G46" t="s">
        <v>102</v>
      </c>
      <c r="I46" t="s">
        <v>28</v>
      </c>
      <c r="J46">
        <v>7</v>
      </c>
      <c r="K46">
        <v>42</v>
      </c>
      <c r="L46" s="4">
        <v>2.4930555555555553E-2</v>
      </c>
      <c r="M46" s="1">
        <v>2.4930555555555553E-2</v>
      </c>
      <c r="N46" s="4">
        <v>2.6446759259259264E-2</v>
      </c>
      <c r="O46" s="1">
        <v>7.2488425925925928E-2</v>
      </c>
      <c r="Q46" s="4">
        <v>6.3657407407407402E-4</v>
      </c>
      <c r="R46" s="4">
        <v>6.3078703703703708E-3</v>
      </c>
      <c r="S46" s="4">
        <v>1.2187500000000002E-2</v>
      </c>
      <c r="T46" s="4">
        <v>1.7812499999999998E-2</v>
      </c>
      <c r="U46" s="4">
        <v>2.3483796296296298E-2</v>
      </c>
      <c r="V46" s="4">
        <v>2.9189814814814811E-2</v>
      </c>
      <c r="W46" s="4">
        <v>3.4733796296296297E-2</v>
      </c>
      <c r="X46" s="4">
        <v>4.0335648148148148E-2</v>
      </c>
      <c r="Y46" s="4">
        <v>4.6053240740740742E-2</v>
      </c>
      <c r="Z46" s="4">
        <v>7.318287037037037E-2</v>
      </c>
      <c r="AA46" s="1">
        <v>0.10569444444444444</v>
      </c>
      <c r="AC46" s="4">
        <v>4.1666666666666666E-3</v>
      </c>
      <c r="AD46" s="4">
        <v>1.230324074074074E-2</v>
      </c>
      <c r="AE46" s="4">
        <v>2.0532407407407405E-2</v>
      </c>
      <c r="AF46" s="4">
        <v>2.8599537037037034E-2</v>
      </c>
      <c r="AG46" s="4">
        <v>3.2511574074074075E-2</v>
      </c>
      <c r="AH46" s="4">
        <v>0.10569444444444444</v>
      </c>
      <c r="AI46" s="4">
        <v>0</v>
      </c>
      <c r="AJ46" s="4">
        <f>Table1[[#This Row],[Плавание_]]</f>
        <v>2.4930555555555553E-2</v>
      </c>
      <c r="AK46" s="4">
        <f>Table1[[#This Row],[T1_]]</f>
        <v>2.6446759259259264E-2</v>
      </c>
      <c r="AL46" s="4">
        <f>SUM(Table1[[#This Row],[T1]],Table1[[#This Row],[0, 5 км_]])</f>
        <v>2.7083333333333338E-2</v>
      </c>
      <c r="AM46" s="4">
        <f>SUM(Table1[[#This Row],[T1]],Table1[[#This Row],[5,5 км_]])</f>
        <v>3.2754629629629634E-2</v>
      </c>
      <c r="AN46" s="4">
        <f>SUM(Table1[[#This Row],[T1]],Table1[[#This Row],[10,5 км_]])</f>
        <v>3.8634259259259264E-2</v>
      </c>
      <c r="AO46" s="4">
        <f>SUM(Table1[[#This Row],[T1]],Table1[[#This Row],[15,5 км_]])</f>
        <v>4.4259259259259262E-2</v>
      </c>
      <c r="AP46" s="4">
        <f>SUM(Table1[[#This Row],[T1]],Table1[[#This Row],[20,5 км_]])</f>
        <v>4.9930555555555561E-2</v>
      </c>
      <c r="AQ46" s="4">
        <f>SUM(Table1[[#This Row],[T1]],Table1[[#This Row],[25,5 км_]])</f>
        <v>5.5636574074074074E-2</v>
      </c>
      <c r="AR46" s="4">
        <f>SUM(Table1[[#This Row],[T1]],Table1[[#This Row],[30,5 км_]])</f>
        <v>6.1180555555555557E-2</v>
      </c>
      <c r="AS46" s="4">
        <f>SUM(Table1[[#This Row],[T1]],Table1[[#This Row],[35,5 км_]])</f>
        <v>6.6782407407407415E-2</v>
      </c>
      <c r="AT46" s="4">
        <f>SUM(Table1[[#This Row],[T1]],Table1[[#This Row],[40 км_]])</f>
        <v>7.2500000000000009E-2</v>
      </c>
      <c r="AU46" s="4">
        <f>Table1[[#This Row],[T2_]]</f>
        <v>7.318287037037037E-2</v>
      </c>
      <c r="AV46" s="4">
        <f>SUM(Table1[[#This Row],[T2]],Table1[[#This Row],[1,25 км_]])</f>
        <v>7.7349537037037036E-2</v>
      </c>
      <c r="AW46" s="4">
        <f>SUM(Table1[[#This Row],[T2]],Table1[[#This Row],[3,75 км_]])</f>
        <v>8.548611111111111E-2</v>
      </c>
      <c r="AX46" s="4">
        <f>SUM(Table1[[#This Row],[T2]],Table1[[#This Row],[6,25 км_]])</f>
        <v>9.3715277777777772E-2</v>
      </c>
      <c r="AY46" s="4">
        <f>SUM(Table1[[#This Row],[T2]],Table1[[#This Row],[8,75 км_]])</f>
        <v>0.1017824074074074</v>
      </c>
      <c r="AZ46" s="4">
        <f>SUM(Table1[[#This Row],[T2]],Table1[[#This Row],[Финиш_]])</f>
        <v>0.10569444444444445</v>
      </c>
      <c r="BA46" s="4">
        <f>Table1[[#This Row],[Старт]]-Table1[[#Totals],[Старт]]</f>
        <v>0</v>
      </c>
      <c r="BB46" s="4">
        <f>Table1[[#This Row],[Плавание]]-Table1[[#Totals],[Плавание]]</f>
        <v>7.893518518518515E-3</v>
      </c>
      <c r="BC46" s="4">
        <f>Table1[[#This Row],[T1]]-Table1[[#Totals],[T1]]</f>
        <v>8.6458333333333387E-3</v>
      </c>
      <c r="BD46" s="4">
        <f>Table1[[#This Row],[Вело 0.5 км]]-Table1[[#Totals],[Вело 0.5 км]]</f>
        <v>8.5763888888888938E-3</v>
      </c>
      <c r="BE46" s="4">
        <f>Table1[[#This Row],[Вело 5.5 км]]-Table1[[#Totals],[Вело 5.5 км]]</f>
        <v>9.5601851851851889E-3</v>
      </c>
      <c r="BF46" s="4">
        <f>Table1[[#This Row],[Вело 10.5 км]]-Table1[[#Totals],[Вело 10.5 км]]</f>
        <v>1.0682870370370377E-2</v>
      </c>
      <c r="BG46" s="4">
        <f>Table1[[#This Row],[Вело 15.5 км]]-Table1[[#Totals],[Вело 15.5 км]]</f>
        <v>1.1643518518518525E-2</v>
      </c>
      <c r="BH46" s="4">
        <f>Table1[[#This Row],[Вело 20.5 км]]-Table1[[#Totals],[Вело 20.5 км]]</f>
        <v>1.2569444444444453E-2</v>
      </c>
      <c r="BI46" s="4">
        <f>Table1[[#This Row],[Вело 25.5 км]]-Table1[[#Totals],[Вело 25.5 км]]</f>
        <v>1.3668981481481483E-2</v>
      </c>
      <c r="BJ46" s="4">
        <f>Table1[[#This Row],[Вело 30.5 км]]-Table1[[#Totals],[Вело 30.5 км]]</f>
        <v>1.4675925925925926E-2</v>
      </c>
      <c r="BK46" s="4">
        <f>Table1[[#This Row],[Вело 35.5 км]]-Table1[[#Totals],[Вело 35.5 км]]</f>
        <v>1.5636574074074081E-2</v>
      </c>
      <c r="BL46" s="4">
        <f>Table1[[#This Row],[Вело 40.5 км]]-Table1[[#Totals],[Вело 40.5 км]]</f>
        <v>1.6712962962962971E-2</v>
      </c>
      <c r="BM46" s="4">
        <f>Table1[[#This Row],[T2]]-Table1[[#Totals],[T2]]</f>
        <v>1.6932870370370369E-2</v>
      </c>
      <c r="BN46" s="4">
        <f>Table1[[#This Row],[Бег 1.25 км]]-Table1[[#Totals],[Бег 1.25 км]]</f>
        <v>1.7233796296296296E-2</v>
      </c>
      <c r="BO46" s="4">
        <f>Table1[[#This Row],[Бег 3.75 км]]-Table1[[#Totals],[Бег 3.75 км]]</f>
        <v>1.80324074074074E-2</v>
      </c>
      <c r="BP46" s="4">
        <f>Table1[[#This Row],[Бег 6.25 км]]-Table1[[#Totals],[Бег 6.25 км]]</f>
        <v>1.8923611111111099E-2</v>
      </c>
      <c r="BQ46" s="4">
        <f>Table1[[#This Row],[Бег 8.75 км]]-Table1[[#Totals],[Бег 8.75 км]]</f>
        <v>1.9537037037037033E-2</v>
      </c>
      <c r="BR46" s="4">
        <f>Table1[[#This Row],[Финиш]]-Table1[[#Totals],[Финиш]]</f>
        <v>1.9884259259259268E-2</v>
      </c>
    </row>
    <row r="47" spans="1:70" hidden="1" x14ac:dyDescent="0.2">
      <c r="A47">
        <v>46</v>
      </c>
      <c r="B47">
        <v>15</v>
      </c>
      <c r="C47" t="s">
        <v>103</v>
      </c>
      <c r="D47" t="s">
        <v>104</v>
      </c>
      <c r="E47">
        <v>37</v>
      </c>
      <c r="F47" t="s">
        <v>105</v>
      </c>
      <c r="G47" t="s">
        <v>106</v>
      </c>
      <c r="H47" t="s">
        <v>8</v>
      </c>
      <c r="I47" t="s">
        <v>5</v>
      </c>
      <c r="J47">
        <v>14</v>
      </c>
      <c r="K47">
        <v>43</v>
      </c>
      <c r="L47" s="4">
        <v>2.1168981481481483E-2</v>
      </c>
      <c r="M47" s="1">
        <v>2.1168981481481483E-2</v>
      </c>
      <c r="N47" s="4">
        <v>2.2372685185185186E-2</v>
      </c>
      <c r="O47" s="1">
        <v>7.6307870370370359E-2</v>
      </c>
      <c r="Q47" s="4">
        <v>6.8287037037037025E-4</v>
      </c>
      <c r="R47" s="4">
        <v>6.3773148148148148E-3</v>
      </c>
      <c r="S47" s="4">
        <v>1.2037037037037035E-2</v>
      </c>
      <c r="T47" s="4">
        <v>1.7986111111111109E-2</v>
      </c>
      <c r="U47" s="4">
        <v>2.3738425925925923E-2</v>
      </c>
      <c r="V47" s="4">
        <v>2.9710648148148149E-2</v>
      </c>
      <c r="W47" s="4">
        <v>3.5787037037037034E-2</v>
      </c>
      <c r="X47" s="4">
        <v>4.1608796296296297E-2</v>
      </c>
      <c r="Y47" s="4">
        <v>5.393518518518519E-2</v>
      </c>
      <c r="Z47" s="4">
        <v>7.6840277777777785E-2</v>
      </c>
      <c r="AA47" s="1">
        <v>0.10578703703703703</v>
      </c>
      <c r="AC47" s="4">
        <v>3.7847222222222223E-3</v>
      </c>
      <c r="AD47" s="4">
        <v>1.0983796296296297E-2</v>
      </c>
      <c r="AE47" s="4">
        <v>1.8217592592592594E-2</v>
      </c>
      <c r="AF47" s="4">
        <v>2.5335648148148149E-2</v>
      </c>
      <c r="AG47" s="4">
        <v>2.8946759259259255E-2</v>
      </c>
      <c r="AH47" s="4">
        <v>0.10578703703703703</v>
      </c>
      <c r="AI47" s="4">
        <v>0</v>
      </c>
      <c r="AJ47" s="4">
        <f>Table1[[#This Row],[Плавание_]]</f>
        <v>2.1168981481481483E-2</v>
      </c>
      <c r="AK47" s="4">
        <f>Table1[[#This Row],[T1_]]</f>
        <v>2.2372685185185186E-2</v>
      </c>
      <c r="AL47" s="4">
        <f>SUM(Table1[[#This Row],[T1]],Table1[[#This Row],[0, 5 км_]])</f>
        <v>2.3055555555555558E-2</v>
      </c>
      <c r="AM47" s="4">
        <f>SUM(Table1[[#This Row],[T1]],Table1[[#This Row],[5,5 км_]])</f>
        <v>2.8750000000000001E-2</v>
      </c>
      <c r="AN47" s="4">
        <f>SUM(Table1[[#This Row],[T1]],Table1[[#This Row],[10,5 км_]])</f>
        <v>3.4409722222222223E-2</v>
      </c>
      <c r="AO47" s="4">
        <f>SUM(Table1[[#This Row],[T1]],Table1[[#This Row],[15,5 км_]])</f>
        <v>4.0358796296296295E-2</v>
      </c>
      <c r="AP47" s="4">
        <f>SUM(Table1[[#This Row],[T1]],Table1[[#This Row],[20,5 км_]])</f>
        <v>4.611111111111111E-2</v>
      </c>
      <c r="AQ47" s="4">
        <f>SUM(Table1[[#This Row],[T1]],Table1[[#This Row],[25,5 км_]])</f>
        <v>5.2083333333333336E-2</v>
      </c>
      <c r="AR47" s="4">
        <f>SUM(Table1[[#This Row],[T1]],Table1[[#This Row],[30,5 км_]])</f>
        <v>5.8159722222222224E-2</v>
      </c>
      <c r="AS47" s="4">
        <f>SUM(Table1[[#This Row],[T1]],Table1[[#This Row],[35,5 км_]])</f>
        <v>6.3981481481481486E-2</v>
      </c>
      <c r="AT47" s="4">
        <f>SUM(Table1[[#This Row],[T1]],Table1[[#This Row],[40 км_]])</f>
        <v>7.6307870370370373E-2</v>
      </c>
      <c r="AU47" s="4">
        <f>Table1[[#This Row],[T2_]]</f>
        <v>7.6840277777777785E-2</v>
      </c>
      <c r="AV47" s="4">
        <f>SUM(Table1[[#This Row],[T2]],Table1[[#This Row],[1,25 км_]])</f>
        <v>8.0625000000000002E-2</v>
      </c>
      <c r="AW47" s="4">
        <f>SUM(Table1[[#This Row],[T2]],Table1[[#This Row],[3,75 км_]])</f>
        <v>8.7824074074074082E-2</v>
      </c>
      <c r="AX47" s="4">
        <f>SUM(Table1[[#This Row],[T2]],Table1[[#This Row],[6,25 км_]])</f>
        <v>9.5057870370370376E-2</v>
      </c>
      <c r="AY47" s="4">
        <f>SUM(Table1[[#This Row],[T2]],Table1[[#This Row],[8,75 км_]])</f>
        <v>0.10217592592592593</v>
      </c>
      <c r="AZ47" s="4">
        <f>SUM(Table1[[#This Row],[T2]],Table1[[#This Row],[Финиш_]])</f>
        <v>0.10578703703703704</v>
      </c>
      <c r="BA47" s="4">
        <f>Table1[[#This Row],[Старт]]-Table1[[#Totals],[Старт]]</f>
        <v>0</v>
      </c>
      <c r="BB47" s="4">
        <f>Table1[[#This Row],[Плавание]]-Table1[[#Totals],[Плавание]]</f>
        <v>4.131944444444445E-3</v>
      </c>
      <c r="BC47" s="4">
        <f>Table1[[#This Row],[T1]]-Table1[[#Totals],[T1]]</f>
        <v>4.5717592592592615E-3</v>
      </c>
      <c r="BD47" s="4">
        <f>Table1[[#This Row],[Вело 0.5 км]]-Table1[[#Totals],[Вело 0.5 км]]</f>
        <v>4.5486111111111144E-3</v>
      </c>
      <c r="BE47" s="4">
        <f>Table1[[#This Row],[Вело 5.5 км]]-Table1[[#Totals],[Вело 5.5 км]]</f>
        <v>5.5555555555555566E-3</v>
      </c>
      <c r="BF47" s="4">
        <f>Table1[[#This Row],[Вело 10.5 км]]-Table1[[#Totals],[Вело 10.5 км]]</f>
        <v>6.4583333333333368E-3</v>
      </c>
      <c r="BG47" s="4">
        <f>Table1[[#This Row],[Вело 15.5 км]]-Table1[[#Totals],[Вело 15.5 км]]</f>
        <v>7.7430555555555586E-3</v>
      </c>
      <c r="BH47" s="4">
        <f>Table1[[#This Row],[Вело 20.5 км]]-Table1[[#Totals],[Вело 20.5 км]]</f>
        <v>8.7500000000000008E-3</v>
      </c>
      <c r="BI47" s="4">
        <f>Table1[[#This Row],[Вело 25.5 км]]-Table1[[#Totals],[Вело 25.5 км]]</f>
        <v>1.0115740740740745E-2</v>
      </c>
      <c r="BJ47" s="4">
        <f>Table1[[#This Row],[Вело 30.5 км]]-Table1[[#Totals],[Вело 30.5 км]]</f>
        <v>1.1655092592592592E-2</v>
      </c>
      <c r="BK47" s="4">
        <f>Table1[[#This Row],[Вело 35.5 км]]-Table1[[#Totals],[Вело 35.5 км]]</f>
        <v>1.2835648148148152E-2</v>
      </c>
      <c r="BL47" s="4">
        <f>Table1[[#This Row],[Вело 40.5 км]]-Table1[[#Totals],[Вело 40.5 км]]</f>
        <v>2.0520833333333335E-2</v>
      </c>
      <c r="BM47" s="4">
        <f>Table1[[#This Row],[T2]]-Table1[[#Totals],[T2]]</f>
        <v>2.0590277777777784E-2</v>
      </c>
      <c r="BN47" s="4">
        <f>Table1[[#This Row],[Бег 1.25 км]]-Table1[[#Totals],[Бег 1.25 км]]</f>
        <v>2.0509259259259262E-2</v>
      </c>
      <c r="BO47" s="4">
        <f>Table1[[#This Row],[Бег 3.75 км]]-Table1[[#Totals],[Бег 3.75 км]]</f>
        <v>2.0370370370370372E-2</v>
      </c>
      <c r="BP47" s="4">
        <f>Table1[[#This Row],[Бег 6.25 км]]-Table1[[#Totals],[Бег 6.25 км]]</f>
        <v>2.0266203703703703E-2</v>
      </c>
      <c r="BQ47" s="4">
        <f>Table1[[#This Row],[Бег 8.75 км]]-Table1[[#Totals],[Бег 8.75 км]]</f>
        <v>1.9930555555555562E-2</v>
      </c>
      <c r="BR47" s="4">
        <f>Table1[[#This Row],[Финиш]]-Table1[[#Totals],[Финиш]]</f>
        <v>1.9976851851851857E-2</v>
      </c>
    </row>
    <row r="48" spans="1:70" hidden="1" x14ac:dyDescent="0.2">
      <c r="A48">
        <v>47</v>
      </c>
      <c r="B48">
        <v>56</v>
      </c>
      <c r="C48" t="s">
        <v>107</v>
      </c>
      <c r="D48" t="s">
        <v>108</v>
      </c>
      <c r="E48">
        <v>38</v>
      </c>
      <c r="F48" t="s">
        <v>2</v>
      </c>
      <c r="G48" t="s">
        <v>24</v>
      </c>
      <c r="H48" t="s">
        <v>19</v>
      </c>
      <c r="I48" t="s">
        <v>5</v>
      </c>
      <c r="J48">
        <v>15</v>
      </c>
      <c r="K48">
        <v>44</v>
      </c>
      <c r="L48" s="4">
        <v>2.6435185185185187E-2</v>
      </c>
      <c r="M48" s="1">
        <v>2.6435185185185187E-2</v>
      </c>
      <c r="N48" s="4">
        <v>2.78125E-2</v>
      </c>
      <c r="O48" s="1">
        <v>7.4560185185185188E-2</v>
      </c>
      <c r="Q48" s="4">
        <v>6.5972222222222213E-4</v>
      </c>
      <c r="R48" s="4">
        <v>6.2731481481481484E-3</v>
      </c>
      <c r="S48" s="4">
        <v>1.2025462962962962E-2</v>
      </c>
      <c r="T48" s="4">
        <v>1.7662037037037035E-2</v>
      </c>
      <c r="U48" s="4">
        <v>2.3495370370370371E-2</v>
      </c>
      <c r="V48" s="4">
        <v>2.9386574074074075E-2</v>
      </c>
      <c r="W48" s="4">
        <v>3.5138888888888893E-2</v>
      </c>
      <c r="X48" s="4">
        <v>4.0902777777777781E-2</v>
      </c>
      <c r="Y48" s="4">
        <v>4.6747685185185184E-2</v>
      </c>
      <c r="Z48" s="4">
        <v>7.5347222222222218E-2</v>
      </c>
      <c r="AA48" s="1">
        <v>0.10609953703703705</v>
      </c>
      <c r="AC48" s="4">
        <v>4.1435185185185186E-3</v>
      </c>
      <c r="AD48" s="4">
        <v>1.1979166666666666E-2</v>
      </c>
      <c r="AE48" s="4">
        <v>1.951388888888889E-2</v>
      </c>
      <c r="AF48" s="4">
        <v>2.7060185185185187E-2</v>
      </c>
      <c r="AG48" s="4">
        <v>3.0752314814814816E-2</v>
      </c>
      <c r="AH48" s="4">
        <v>0.10609953703703705</v>
      </c>
      <c r="AI48" s="4">
        <v>0</v>
      </c>
      <c r="AJ48" s="4">
        <f>Table1[[#This Row],[Плавание_]]</f>
        <v>2.6435185185185187E-2</v>
      </c>
      <c r="AK48" s="4">
        <f>Table1[[#This Row],[T1_]]</f>
        <v>2.78125E-2</v>
      </c>
      <c r="AL48" s="4">
        <f>SUM(Table1[[#This Row],[T1]],Table1[[#This Row],[0, 5 км_]])</f>
        <v>2.8472222222222222E-2</v>
      </c>
      <c r="AM48" s="4">
        <f>SUM(Table1[[#This Row],[T1]],Table1[[#This Row],[5,5 км_]])</f>
        <v>3.408564814814815E-2</v>
      </c>
      <c r="AN48" s="4">
        <f>SUM(Table1[[#This Row],[T1]],Table1[[#This Row],[10,5 км_]])</f>
        <v>3.9837962962962964E-2</v>
      </c>
      <c r="AO48" s="4">
        <f>SUM(Table1[[#This Row],[T1]],Table1[[#This Row],[15,5 км_]])</f>
        <v>4.5474537037037036E-2</v>
      </c>
      <c r="AP48" s="4">
        <f>SUM(Table1[[#This Row],[T1]],Table1[[#This Row],[20,5 км_]])</f>
        <v>5.1307870370370372E-2</v>
      </c>
      <c r="AQ48" s="4">
        <f>SUM(Table1[[#This Row],[T1]],Table1[[#This Row],[25,5 км_]])</f>
        <v>5.7199074074074076E-2</v>
      </c>
      <c r="AR48" s="4">
        <f>SUM(Table1[[#This Row],[T1]],Table1[[#This Row],[30,5 км_]])</f>
        <v>6.295138888888889E-2</v>
      </c>
      <c r="AS48" s="4">
        <f>SUM(Table1[[#This Row],[T1]],Table1[[#This Row],[35,5 км_]])</f>
        <v>6.8715277777777778E-2</v>
      </c>
      <c r="AT48" s="4">
        <f>SUM(Table1[[#This Row],[T1]],Table1[[#This Row],[40 км_]])</f>
        <v>7.4560185185185188E-2</v>
      </c>
      <c r="AU48" s="4">
        <f>Table1[[#This Row],[T2_]]</f>
        <v>7.5347222222222218E-2</v>
      </c>
      <c r="AV48" s="4">
        <f>SUM(Table1[[#This Row],[T2]],Table1[[#This Row],[1,25 км_]])</f>
        <v>7.9490740740740737E-2</v>
      </c>
      <c r="AW48" s="4">
        <f>SUM(Table1[[#This Row],[T2]],Table1[[#This Row],[3,75 км_]])</f>
        <v>8.7326388888888884E-2</v>
      </c>
      <c r="AX48" s="4">
        <f>SUM(Table1[[#This Row],[T2]],Table1[[#This Row],[6,25 км_]])</f>
        <v>9.4861111111111104E-2</v>
      </c>
      <c r="AY48" s="4">
        <f>SUM(Table1[[#This Row],[T2]],Table1[[#This Row],[8,75 км_]])</f>
        <v>0.10240740740740741</v>
      </c>
      <c r="AZ48" s="4">
        <f>SUM(Table1[[#This Row],[T2]],Table1[[#This Row],[Финиш_]])</f>
        <v>0.10609953703703703</v>
      </c>
      <c r="BA48" s="4">
        <f>Table1[[#This Row],[Старт]]-Table1[[#Totals],[Старт]]</f>
        <v>0</v>
      </c>
      <c r="BB48" s="4">
        <f>Table1[[#This Row],[Плавание]]-Table1[[#Totals],[Плавание]]</f>
        <v>9.3981481481481485E-3</v>
      </c>
      <c r="BC48" s="4">
        <f>Table1[[#This Row],[T1]]-Table1[[#Totals],[T1]]</f>
        <v>1.0011574074074076E-2</v>
      </c>
      <c r="BD48" s="4">
        <f>Table1[[#This Row],[Вело 0.5 км]]-Table1[[#Totals],[Вело 0.5 км]]</f>
        <v>9.9652777777777778E-3</v>
      </c>
      <c r="BE48" s="4">
        <f>Table1[[#This Row],[Вело 5.5 км]]-Table1[[#Totals],[Вело 5.5 км]]</f>
        <v>1.0891203703703705E-2</v>
      </c>
      <c r="BF48" s="4">
        <f>Table1[[#This Row],[Вело 10.5 км]]-Table1[[#Totals],[Вело 10.5 км]]</f>
        <v>1.1886574074074077E-2</v>
      </c>
      <c r="BG48" s="4">
        <f>Table1[[#This Row],[Вело 15.5 км]]-Table1[[#Totals],[Вело 15.5 км]]</f>
        <v>1.2858796296296299E-2</v>
      </c>
      <c r="BH48" s="4">
        <f>Table1[[#This Row],[Вело 20.5 км]]-Table1[[#Totals],[Вело 20.5 км]]</f>
        <v>1.3946759259259263E-2</v>
      </c>
      <c r="BI48" s="4">
        <f>Table1[[#This Row],[Вело 25.5 км]]-Table1[[#Totals],[Вело 25.5 км]]</f>
        <v>1.5231481481481485E-2</v>
      </c>
      <c r="BJ48" s="4">
        <f>Table1[[#This Row],[Вело 30.5 км]]-Table1[[#Totals],[Вело 30.5 км]]</f>
        <v>1.6446759259259258E-2</v>
      </c>
      <c r="BK48" s="4">
        <f>Table1[[#This Row],[Вело 35.5 км]]-Table1[[#Totals],[Вело 35.5 км]]</f>
        <v>1.7569444444444443E-2</v>
      </c>
      <c r="BL48" s="4">
        <f>Table1[[#This Row],[Вело 40.5 км]]-Table1[[#Totals],[Вело 40.5 км]]</f>
        <v>1.877314814814815E-2</v>
      </c>
      <c r="BM48" s="4">
        <f>Table1[[#This Row],[T2]]-Table1[[#Totals],[T2]]</f>
        <v>1.9097222222222217E-2</v>
      </c>
      <c r="BN48" s="4">
        <f>Table1[[#This Row],[Бег 1.25 км]]-Table1[[#Totals],[Бег 1.25 км]]</f>
        <v>1.9374999999999996E-2</v>
      </c>
      <c r="BO48" s="4">
        <f>Table1[[#This Row],[Бег 3.75 км]]-Table1[[#Totals],[Бег 3.75 км]]</f>
        <v>1.9872685185185174E-2</v>
      </c>
      <c r="BP48" s="4">
        <f>Table1[[#This Row],[Бег 6.25 км]]-Table1[[#Totals],[Бег 6.25 км]]</f>
        <v>2.0069444444444431E-2</v>
      </c>
      <c r="BQ48" s="4">
        <f>Table1[[#This Row],[Бег 8.75 км]]-Table1[[#Totals],[Бег 8.75 км]]</f>
        <v>2.0162037037037034E-2</v>
      </c>
      <c r="BR48" s="4">
        <f>Table1[[#This Row],[Финиш]]-Table1[[#Totals],[Финиш]]</f>
        <v>2.028935185185185E-2</v>
      </c>
    </row>
    <row r="49" spans="1:70" hidden="1" x14ac:dyDescent="0.2">
      <c r="A49">
        <v>48</v>
      </c>
      <c r="B49">
        <v>50</v>
      </c>
      <c r="C49" t="s">
        <v>60</v>
      </c>
      <c r="D49" t="s">
        <v>88</v>
      </c>
      <c r="E49">
        <v>41</v>
      </c>
      <c r="F49" t="s">
        <v>2</v>
      </c>
      <c r="G49" t="s">
        <v>109</v>
      </c>
      <c r="H49" t="s">
        <v>62</v>
      </c>
      <c r="I49" t="s">
        <v>9</v>
      </c>
      <c r="J49">
        <v>8</v>
      </c>
      <c r="K49">
        <v>45</v>
      </c>
      <c r="L49" s="4">
        <v>2.3379629629629629E-2</v>
      </c>
      <c r="M49" s="1">
        <v>2.3379629629629629E-2</v>
      </c>
      <c r="N49" s="4">
        <v>2.4166666666666666E-2</v>
      </c>
      <c r="O49" s="1">
        <v>7.1678240740740737E-2</v>
      </c>
      <c r="Q49" s="4">
        <v>8.1018518518518516E-4</v>
      </c>
      <c r="R49" s="4">
        <v>6.0185185185185177E-3</v>
      </c>
      <c r="S49" s="4">
        <v>1.1168981481481481E-2</v>
      </c>
      <c r="T49" s="4">
        <v>1.6458333333333332E-2</v>
      </c>
      <c r="U49" s="4">
        <v>2.1608796296296296E-2</v>
      </c>
      <c r="V49" s="4">
        <v>2.6805555555555555E-2</v>
      </c>
      <c r="W49" s="4">
        <v>3.201388888888889E-2</v>
      </c>
      <c r="X49" s="4">
        <v>3.7175925925925925E-2</v>
      </c>
      <c r="Y49" s="4">
        <v>4.7511574074074074E-2</v>
      </c>
      <c r="Z49" s="4">
        <v>7.2337962962962965E-2</v>
      </c>
      <c r="AA49" s="1">
        <v>0.1062037037037037</v>
      </c>
      <c r="AC49" s="4">
        <v>4.2708333333333339E-3</v>
      </c>
      <c r="AD49" s="4">
        <v>1.2847222222222223E-2</v>
      </c>
      <c r="AE49" s="4">
        <v>2.1284722222222222E-2</v>
      </c>
      <c r="AF49" s="4">
        <v>2.9791666666666664E-2</v>
      </c>
      <c r="AG49" s="4">
        <v>3.3865740740740738E-2</v>
      </c>
      <c r="AH49" s="4">
        <v>0.1062037037037037</v>
      </c>
      <c r="AI49" s="4">
        <v>0</v>
      </c>
      <c r="AJ49" s="4">
        <f>Table1[[#This Row],[Плавание_]]</f>
        <v>2.3379629629629629E-2</v>
      </c>
      <c r="AK49" s="4">
        <f>Table1[[#This Row],[T1_]]</f>
        <v>2.4166666666666666E-2</v>
      </c>
      <c r="AL49" s="4">
        <f>SUM(Table1[[#This Row],[T1]],Table1[[#This Row],[0, 5 км_]])</f>
        <v>2.4976851851851851E-2</v>
      </c>
      <c r="AM49" s="4">
        <f>SUM(Table1[[#This Row],[T1]],Table1[[#This Row],[5,5 км_]])</f>
        <v>3.0185185185185183E-2</v>
      </c>
      <c r="AN49" s="4">
        <f>SUM(Table1[[#This Row],[T1]],Table1[[#This Row],[10,5 км_]])</f>
        <v>3.5335648148148144E-2</v>
      </c>
      <c r="AO49" s="4">
        <f>SUM(Table1[[#This Row],[T1]],Table1[[#This Row],[15,5 км_]])</f>
        <v>4.0624999999999994E-2</v>
      </c>
      <c r="AP49" s="4">
        <f>SUM(Table1[[#This Row],[T1]],Table1[[#This Row],[20,5 км_]])</f>
        <v>4.5775462962962962E-2</v>
      </c>
      <c r="AQ49" s="4">
        <f>SUM(Table1[[#This Row],[T1]],Table1[[#This Row],[25,5 км_]])</f>
        <v>5.0972222222222224E-2</v>
      </c>
      <c r="AR49" s="4">
        <f>SUM(Table1[[#This Row],[T1]],Table1[[#This Row],[30,5 км_]])</f>
        <v>5.6180555555555553E-2</v>
      </c>
      <c r="AS49" s="4">
        <f>SUM(Table1[[#This Row],[T1]],Table1[[#This Row],[35,5 км_]])</f>
        <v>6.1342592592592587E-2</v>
      </c>
      <c r="AT49" s="4">
        <f>SUM(Table1[[#This Row],[T1]],Table1[[#This Row],[40 км_]])</f>
        <v>7.1678240740740737E-2</v>
      </c>
      <c r="AU49" s="4">
        <f>Table1[[#This Row],[T2_]]</f>
        <v>7.2337962962962965E-2</v>
      </c>
      <c r="AV49" s="4">
        <f>SUM(Table1[[#This Row],[T2]],Table1[[#This Row],[1,25 км_]])</f>
        <v>7.66087962962963E-2</v>
      </c>
      <c r="AW49" s="4">
        <f>SUM(Table1[[#This Row],[T2]],Table1[[#This Row],[3,75 км_]])</f>
        <v>8.5185185185185183E-2</v>
      </c>
      <c r="AX49" s="4">
        <f>SUM(Table1[[#This Row],[T2]],Table1[[#This Row],[6,25 км_]])</f>
        <v>9.3622685185185184E-2</v>
      </c>
      <c r="AY49" s="4">
        <f>SUM(Table1[[#This Row],[T2]],Table1[[#This Row],[8,75 км_]])</f>
        <v>0.10212962962962963</v>
      </c>
      <c r="AZ49" s="4">
        <f>SUM(Table1[[#This Row],[T2]],Table1[[#This Row],[Финиш_]])</f>
        <v>0.1062037037037037</v>
      </c>
      <c r="BA49" s="4">
        <f>Table1[[#This Row],[Старт]]-Table1[[#Totals],[Старт]]</f>
        <v>0</v>
      </c>
      <c r="BB49" s="4">
        <f>Table1[[#This Row],[Плавание]]-Table1[[#Totals],[Плавание]]</f>
        <v>6.3425925925925906E-3</v>
      </c>
      <c r="BC49" s="4">
        <f>Table1[[#This Row],[T1]]-Table1[[#Totals],[T1]]</f>
        <v>6.3657407407407413E-3</v>
      </c>
      <c r="BD49" s="4">
        <f>Table1[[#This Row],[Вело 0.5 км]]-Table1[[#Totals],[Вело 0.5 км]]</f>
        <v>6.4699074074074069E-3</v>
      </c>
      <c r="BE49" s="4">
        <f>Table1[[#This Row],[Вело 5.5 км]]-Table1[[#Totals],[Вело 5.5 км]]</f>
        <v>6.9907407407407383E-3</v>
      </c>
      <c r="BF49" s="4">
        <f>Table1[[#This Row],[Вело 10.5 км]]-Table1[[#Totals],[Вело 10.5 км]]</f>
        <v>7.3842592592592571E-3</v>
      </c>
      <c r="BG49" s="4">
        <f>Table1[[#This Row],[Вело 15.5 км]]-Table1[[#Totals],[Вело 15.5 км]]</f>
        <v>8.0092592592592576E-3</v>
      </c>
      <c r="BH49" s="4">
        <f>Table1[[#This Row],[Вело 20.5 км]]-Table1[[#Totals],[Вело 20.5 км]]</f>
        <v>8.4143518518518534E-3</v>
      </c>
      <c r="BI49" s="4">
        <f>Table1[[#This Row],[Вело 25.5 км]]-Table1[[#Totals],[Вело 25.5 км]]</f>
        <v>9.0046296296296333E-3</v>
      </c>
      <c r="BJ49" s="4">
        <f>Table1[[#This Row],[Вело 30.5 км]]-Table1[[#Totals],[Вело 30.5 км]]</f>
        <v>9.6759259259259212E-3</v>
      </c>
      <c r="BK49" s="4">
        <f>Table1[[#This Row],[Вело 35.5 км]]-Table1[[#Totals],[Вело 35.5 км]]</f>
        <v>1.0196759259259253E-2</v>
      </c>
      <c r="BL49" s="4">
        <f>Table1[[#This Row],[Вело 40.5 км]]-Table1[[#Totals],[Вело 40.5 км]]</f>
        <v>1.5891203703703699E-2</v>
      </c>
      <c r="BM49" s="4">
        <f>Table1[[#This Row],[T2]]-Table1[[#Totals],[T2]]</f>
        <v>1.6087962962962964E-2</v>
      </c>
      <c r="BN49" s="4">
        <f>Table1[[#This Row],[Бег 1.25 км]]-Table1[[#Totals],[Бег 1.25 км]]</f>
        <v>1.6493055555555559E-2</v>
      </c>
      <c r="BO49" s="4">
        <f>Table1[[#This Row],[Бег 3.75 км]]-Table1[[#Totals],[Бег 3.75 км]]</f>
        <v>1.7731481481481473E-2</v>
      </c>
      <c r="BP49" s="4">
        <f>Table1[[#This Row],[Бег 6.25 км]]-Table1[[#Totals],[Бег 6.25 км]]</f>
        <v>1.8831018518518511E-2</v>
      </c>
      <c r="BQ49" s="4">
        <f>Table1[[#This Row],[Бег 8.75 км]]-Table1[[#Totals],[Бег 8.75 км]]</f>
        <v>1.9884259259259254E-2</v>
      </c>
      <c r="BR49" s="4">
        <f>Table1[[#This Row],[Финиш]]-Table1[[#Totals],[Финиш]]</f>
        <v>2.0393518518518519E-2</v>
      </c>
    </row>
    <row r="50" spans="1:70" hidden="1" x14ac:dyDescent="0.2">
      <c r="A50">
        <v>49</v>
      </c>
      <c r="B50">
        <v>71</v>
      </c>
      <c r="C50" t="s">
        <v>110</v>
      </c>
      <c r="D50" t="s">
        <v>91</v>
      </c>
      <c r="E50">
        <v>33</v>
      </c>
      <c r="F50" t="s">
        <v>2</v>
      </c>
      <c r="I50" t="s">
        <v>33</v>
      </c>
      <c r="J50">
        <v>11</v>
      </c>
      <c r="K50">
        <v>46</v>
      </c>
      <c r="L50" s="4">
        <v>2.225694444444444E-2</v>
      </c>
      <c r="M50" s="1">
        <v>2.225694444444444E-2</v>
      </c>
      <c r="N50" s="4">
        <v>2.3009259259259257E-2</v>
      </c>
      <c r="O50" s="1">
        <v>7.1909722222222222E-2</v>
      </c>
      <c r="Q50" s="4">
        <v>7.9861111111111105E-4</v>
      </c>
      <c r="R50" s="4">
        <v>6.4583333333333333E-3</v>
      </c>
      <c r="S50" s="4">
        <v>1.1747685185185186E-2</v>
      </c>
      <c r="T50" s="4">
        <v>1.7164351851851851E-2</v>
      </c>
      <c r="U50" s="4">
        <v>2.2291666666666668E-2</v>
      </c>
      <c r="V50" s="4">
        <v>2.7673611111111111E-2</v>
      </c>
      <c r="W50" s="4">
        <v>3.3101851851851848E-2</v>
      </c>
      <c r="X50" s="4">
        <v>3.8379629629629632E-2</v>
      </c>
      <c r="Y50" s="4">
        <v>4.8900462962962965E-2</v>
      </c>
      <c r="Z50" s="4">
        <v>7.2523148148148142E-2</v>
      </c>
      <c r="AA50" s="1">
        <v>0.10627314814814814</v>
      </c>
      <c r="AC50" s="4">
        <v>4.2939814814814811E-3</v>
      </c>
      <c r="AD50" s="4">
        <v>1.2662037037037039E-2</v>
      </c>
      <c r="AE50" s="4">
        <v>2.1180555555555553E-2</v>
      </c>
      <c r="AF50" s="4">
        <v>2.9687500000000002E-2</v>
      </c>
      <c r="AG50" s="4">
        <v>3.3750000000000002E-2</v>
      </c>
      <c r="AH50" s="4">
        <v>0.10627314814814814</v>
      </c>
      <c r="AI50" s="4">
        <v>0</v>
      </c>
      <c r="AJ50" s="4">
        <f>Table1[[#This Row],[Плавание_]]</f>
        <v>2.225694444444444E-2</v>
      </c>
      <c r="AK50" s="4">
        <f>Table1[[#This Row],[T1_]]</f>
        <v>2.3009259259259257E-2</v>
      </c>
      <c r="AL50" s="4">
        <f>SUM(Table1[[#This Row],[T1]],Table1[[#This Row],[0, 5 км_]])</f>
        <v>2.3807870370370368E-2</v>
      </c>
      <c r="AM50" s="4">
        <f>SUM(Table1[[#This Row],[T1]],Table1[[#This Row],[5,5 км_]])</f>
        <v>2.946759259259259E-2</v>
      </c>
      <c r="AN50" s="4">
        <f>SUM(Table1[[#This Row],[T1]],Table1[[#This Row],[10,5 км_]])</f>
        <v>3.4756944444444444E-2</v>
      </c>
      <c r="AO50" s="4">
        <f>SUM(Table1[[#This Row],[T1]],Table1[[#This Row],[15,5 км_]])</f>
        <v>4.0173611111111104E-2</v>
      </c>
      <c r="AP50" s="4">
        <f>SUM(Table1[[#This Row],[T1]],Table1[[#This Row],[20,5 км_]])</f>
        <v>4.5300925925925925E-2</v>
      </c>
      <c r="AQ50" s="4">
        <f>SUM(Table1[[#This Row],[T1]],Table1[[#This Row],[25,5 км_]])</f>
        <v>5.0682870370370364E-2</v>
      </c>
      <c r="AR50" s="4">
        <f>SUM(Table1[[#This Row],[T1]],Table1[[#This Row],[30,5 км_]])</f>
        <v>5.6111111111111105E-2</v>
      </c>
      <c r="AS50" s="4">
        <f>SUM(Table1[[#This Row],[T1]],Table1[[#This Row],[35,5 км_]])</f>
        <v>6.1388888888888889E-2</v>
      </c>
      <c r="AT50" s="4">
        <f>SUM(Table1[[#This Row],[T1]],Table1[[#This Row],[40 км_]])</f>
        <v>7.1909722222222222E-2</v>
      </c>
      <c r="AU50" s="4">
        <f>Table1[[#This Row],[T2_]]</f>
        <v>7.2523148148148142E-2</v>
      </c>
      <c r="AV50" s="4">
        <f>SUM(Table1[[#This Row],[T2]],Table1[[#This Row],[1,25 км_]])</f>
        <v>7.6817129629629624E-2</v>
      </c>
      <c r="AW50" s="4">
        <f>SUM(Table1[[#This Row],[T2]],Table1[[#This Row],[3,75 км_]])</f>
        <v>8.5185185185185183E-2</v>
      </c>
      <c r="AX50" s="4">
        <f>SUM(Table1[[#This Row],[T2]],Table1[[#This Row],[6,25 км_]])</f>
        <v>9.3703703703703692E-2</v>
      </c>
      <c r="AY50" s="4">
        <f>SUM(Table1[[#This Row],[T2]],Table1[[#This Row],[8,75 км_]])</f>
        <v>0.10221064814814815</v>
      </c>
      <c r="AZ50" s="4">
        <f>SUM(Table1[[#This Row],[T2]],Table1[[#This Row],[Финиш_]])</f>
        <v>0.10627314814814814</v>
      </c>
      <c r="BA50" s="4">
        <f>Table1[[#This Row],[Старт]]-Table1[[#Totals],[Старт]]</f>
        <v>0</v>
      </c>
      <c r="BB50" s="4">
        <f>Table1[[#This Row],[Плавание]]-Table1[[#Totals],[Плавание]]</f>
        <v>5.2199074074074023E-3</v>
      </c>
      <c r="BC50" s="4">
        <f>Table1[[#This Row],[T1]]-Table1[[#Totals],[T1]]</f>
        <v>5.2083333333333322E-3</v>
      </c>
      <c r="BD50" s="4">
        <f>Table1[[#This Row],[Вело 0.5 км]]-Table1[[#Totals],[Вело 0.5 км]]</f>
        <v>5.3009259259259242E-3</v>
      </c>
      <c r="BE50" s="4">
        <f>Table1[[#This Row],[Вело 5.5 км]]-Table1[[#Totals],[Вело 5.5 км]]</f>
        <v>6.2731481481481458E-3</v>
      </c>
      <c r="BF50" s="4">
        <f>Table1[[#This Row],[Вело 10.5 км]]-Table1[[#Totals],[Вело 10.5 км]]</f>
        <v>6.8055555555555577E-3</v>
      </c>
      <c r="BG50" s="4">
        <f>Table1[[#This Row],[Вело 15.5 км]]-Table1[[#Totals],[Вело 15.5 км]]</f>
        <v>7.5578703703703676E-3</v>
      </c>
      <c r="BH50" s="4">
        <f>Table1[[#This Row],[Вело 20.5 км]]-Table1[[#Totals],[Вело 20.5 км]]</f>
        <v>7.9398148148148162E-3</v>
      </c>
      <c r="BI50" s="4">
        <f>Table1[[#This Row],[Вело 25.5 км]]-Table1[[#Totals],[Вело 25.5 км]]</f>
        <v>8.7152777777777732E-3</v>
      </c>
      <c r="BJ50" s="4">
        <f>Table1[[#This Row],[Вело 30.5 км]]-Table1[[#Totals],[Вело 30.5 км]]</f>
        <v>9.6064814814814728E-3</v>
      </c>
      <c r="BK50" s="4">
        <f>Table1[[#This Row],[Вело 35.5 км]]-Table1[[#Totals],[Вело 35.5 км]]</f>
        <v>1.0243055555555554E-2</v>
      </c>
      <c r="BL50" s="4">
        <f>Table1[[#This Row],[Вело 40.5 км]]-Table1[[#Totals],[Вело 40.5 км]]</f>
        <v>1.6122685185185184E-2</v>
      </c>
      <c r="BM50" s="4">
        <f>Table1[[#This Row],[T2]]-Table1[[#Totals],[T2]]</f>
        <v>1.6273148148148141E-2</v>
      </c>
      <c r="BN50" s="4">
        <f>Table1[[#This Row],[Бег 1.25 км]]-Table1[[#Totals],[Бег 1.25 км]]</f>
        <v>1.6701388888888884E-2</v>
      </c>
      <c r="BO50" s="4">
        <f>Table1[[#This Row],[Бег 3.75 км]]-Table1[[#Totals],[Бег 3.75 км]]</f>
        <v>1.7731481481481473E-2</v>
      </c>
      <c r="BP50" s="4">
        <f>Table1[[#This Row],[Бег 6.25 км]]-Table1[[#Totals],[Бег 6.25 км]]</f>
        <v>1.8912037037037019E-2</v>
      </c>
      <c r="BQ50" s="4">
        <f>Table1[[#This Row],[Бег 8.75 км]]-Table1[[#Totals],[Бег 8.75 км]]</f>
        <v>1.9965277777777776E-2</v>
      </c>
      <c r="BR50" s="4">
        <f>Table1[[#This Row],[Финиш]]-Table1[[#Totals],[Финиш]]</f>
        <v>2.0462962962962961E-2</v>
      </c>
    </row>
    <row r="51" spans="1:70" hidden="1" x14ac:dyDescent="0.2">
      <c r="A51">
        <v>50</v>
      </c>
      <c r="B51">
        <v>61</v>
      </c>
      <c r="C51" t="s">
        <v>111</v>
      </c>
      <c r="D51" t="s">
        <v>112</v>
      </c>
      <c r="E51">
        <v>35</v>
      </c>
      <c r="F51" t="s">
        <v>2</v>
      </c>
      <c r="G51" t="s">
        <v>3</v>
      </c>
      <c r="H51" t="s">
        <v>19</v>
      </c>
      <c r="I51" t="s">
        <v>100</v>
      </c>
      <c r="J51">
        <v>1</v>
      </c>
      <c r="K51">
        <v>4</v>
      </c>
      <c r="L51" s="4">
        <v>2.3240740740740742E-2</v>
      </c>
      <c r="M51" s="1">
        <v>2.3240740740740742E-2</v>
      </c>
      <c r="N51" s="4">
        <v>2.4351851851851857E-2</v>
      </c>
      <c r="O51" s="1">
        <v>7.1898148148148142E-2</v>
      </c>
      <c r="Q51" s="4">
        <v>6.5972222222222213E-4</v>
      </c>
      <c r="R51" s="4">
        <v>6.3888888888888884E-3</v>
      </c>
      <c r="S51" s="4">
        <v>1.2361111111111113E-2</v>
      </c>
      <c r="T51" s="4">
        <v>1.818287037037037E-2</v>
      </c>
      <c r="U51" s="4">
        <v>2.3912037037037034E-2</v>
      </c>
      <c r="V51" s="4">
        <v>2.9756944444444447E-2</v>
      </c>
      <c r="W51" s="4">
        <v>3.5844907407407409E-2</v>
      </c>
      <c r="X51" s="4">
        <v>4.1678240740740745E-2</v>
      </c>
      <c r="Y51" s="4">
        <v>4.7546296296296302E-2</v>
      </c>
      <c r="Z51" s="4">
        <v>7.2534722222222223E-2</v>
      </c>
      <c r="AA51" s="1">
        <v>0.10630787037037037</v>
      </c>
      <c r="AC51" s="4">
        <v>4.3518518518518515E-3</v>
      </c>
      <c r="AD51" s="4">
        <v>1.2638888888888889E-2</v>
      </c>
      <c r="AE51" s="4">
        <v>2.1111111111111108E-2</v>
      </c>
      <c r="AF51" s="4">
        <v>2.9525462962962962E-2</v>
      </c>
      <c r="AG51" s="4">
        <v>3.3773148148148149E-2</v>
      </c>
      <c r="AH51" s="4">
        <v>0.10630787037037037</v>
      </c>
      <c r="AI51" s="4">
        <v>0</v>
      </c>
      <c r="AJ51" s="4">
        <f>Table1[[#This Row],[Плавание_]]</f>
        <v>2.3240740740740742E-2</v>
      </c>
      <c r="AK51" s="4">
        <f>Table1[[#This Row],[T1_]]</f>
        <v>2.4351851851851857E-2</v>
      </c>
      <c r="AL51" s="4">
        <f>SUM(Table1[[#This Row],[T1]],Table1[[#This Row],[0, 5 км_]])</f>
        <v>2.5011574074074078E-2</v>
      </c>
      <c r="AM51" s="4">
        <f>SUM(Table1[[#This Row],[T1]],Table1[[#This Row],[5,5 км_]])</f>
        <v>3.0740740740740746E-2</v>
      </c>
      <c r="AN51" s="4">
        <f>SUM(Table1[[#This Row],[T1]],Table1[[#This Row],[10,5 км_]])</f>
        <v>3.6712962962962968E-2</v>
      </c>
      <c r="AO51" s="4">
        <f>SUM(Table1[[#This Row],[T1]],Table1[[#This Row],[15,5 км_]])</f>
        <v>4.2534722222222224E-2</v>
      </c>
      <c r="AP51" s="4">
        <f>SUM(Table1[[#This Row],[T1]],Table1[[#This Row],[20,5 км_]])</f>
        <v>4.8263888888888891E-2</v>
      </c>
      <c r="AQ51" s="4">
        <f>SUM(Table1[[#This Row],[T1]],Table1[[#This Row],[25,5 км_]])</f>
        <v>5.4108796296296308E-2</v>
      </c>
      <c r="AR51" s="4">
        <f>SUM(Table1[[#This Row],[T1]],Table1[[#This Row],[30,5 км_]])</f>
        <v>6.0196759259259269E-2</v>
      </c>
      <c r="AS51" s="4">
        <f>SUM(Table1[[#This Row],[T1]],Table1[[#This Row],[35,5 км_]])</f>
        <v>6.6030092592592599E-2</v>
      </c>
      <c r="AT51" s="4">
        <f>SUM(Table1[[#This Row],[T1]],Table1[[#This Row],[40 км_]])</f>
        <v>7.1898148148148155E-2</v>
      </c>
      <c r="AU51" s="4">
        <f>Table1[[#This Row],[T2_]]</f>
        <v>7.2534722222222223E-2</v>
      </c>
      <c r="AV51" s="4">
        <f>SUM(Table1[[#This Row],[T2]],Table1[[#This Row],[1,25 км_]])</f>
        <v>7.6886574074074079E-2</v>
      </c>
      <c r="AW51" s="4">
        <f>SUM(Table1[[#This Row],[T2]],Table1[[#This Row],[3,75 км_]])</f>
        <v>8.5173611111111117E-2</v>
      </c>
      <c r="AX51" s="4">
        <f>SUM(Table1[[#This Row],[T2]],Table1[[#This Row],[6,25 км_]])</f>
        <v>9.3645833333333331E-2</v>
      </c>
      <c r="AY51" s="4">
        <f>SUM(Table1[[#This Row],[T2]],Table1[[#This Row],[8,75 км_]])</f>
        <v>0.10206018518518518</v>
      </c>
      <c r="AZ51" s="4">
        <f>SUM(Table1[[#This Row],[T2]],Table1[[#This Row],[Финиш_]])</f>
        <v>0.10630787037037037</v>
      </c>
      <c r="BA51" s="4">
        <f>Table1[[#This Row],[Старт]]-Table1[[#Totals],[Старт]]</f>
        <v>0</v>
      </c>
      <c r="BB51" s="4">
        <f>Table1[[#This Row],[Плавание]]-Table1[[#Totals],[Плавание]]</f>
        <v>6.2037037037037043E-3</v>
      </c>
      <c r="BC51" s="4">
        <f>Table1[[#This Row],[T1]]-Table1[[#Totals],[T1]]</f>
        <v>6.5509259259259323E-3</v>
      </c>
      <c r="BD51" s="4">
        <f>Table1[[#This Row],[Вело 0.5 км]]-Table1[[#Totals],[Вело 0.5 км]]</f>
        <v>6.5046296296296345E-3</v>
      </c>
      <c r="BE51" s="4">
        <f>Table1[[#This Row],[Вело 5.5 км]]-Table1[[#Totals],[Вело 5.5 км]]</f>
        <v>7.5462962962963009E-3</v>
      </c>
      <c r="BF51" s="4">
        <f>Table1[[#This Row],[Вело 10.5 км]]-Table1[[#Totals],[Вело 10.5 км]]</f>
        <v>8.7615740740740813E-3</v>
      </c>
      <c r="BG51" s="4">
        <f>Table1[[#This Row],[Вело 15.5 км]]-Table1[[#Totals],[Вело 15.5 км]]</f>
        <v>9.918981481481487E-3</v>
      </c>
      <c r="BH51" s="4">
        <f>Table1[[#This Row],[Вело 20.5 км]]-Table1[[#Totals],[Вело 20.5 км]]</f>
        <v>1.0902777777777782E-2</v>
      </c>
      <c r="BI51" s="4">
        <f>Table1[[#This Row],[Вело 25.5 км]]-Table1[[#Totals],[Вело 25.5 км]]</f>
        <v>1.2141203703703717E-2</v>
      </c>
      <c r="BJ51" s="4">
        <f>Table1[[#This Row],[Вело 30.5 км]]-Table1[[#Totals],[Вело 30.5 км]]</f>
        <v>1.3692129629629637E-2</v>
      </c>
      <c r="BK51" s="4">
        <f>Table1[[#This Row],[Вело 35.5 км]]-Table1[[#Totals],[Вело 35.5 км]]</f>
        <v>1.4884259259259264E-2</v>
      </c>
      <c r="BL51" s="4">
        <f>Table1[[#This Row],[Вело 40.5 км]]-Table1[[#Totals],[Вело 40.5 км]]</f>
        <v>1.6111111111111118E-2</v>
      </c>
      <c r="BM51" s="4">
        <f>Table1[[#This Row],[T2]]-Table1[[#Totals],[T2]]</f>
        <v>1.6284722222222221E-2</v>
      </c>
      <c r="BN51" s="4">
        <f>Table1[[#This Row],[Бег 1.25 км]]-Table1[[#Totals],[Бег 1.25 км]]</f>
        <v>1.6770833333333339E-2</v>
      </c>
      <c r="BO51" s="4">
        <f>Table1[[#This Row],[Бег 3.75 км]]-Table1[[#Totals],[Бег 3.75 км]]</f>
        <v>1.7719907407407406E-2</v>
      </c>
      <c r="BP51" s="4">
        <f>Table1[[#This Row],[Бег 6.25 км]]-Table1[[#Totals],[Бег 6.25 км]]</f>
        <v>1.8854166666666658E-2</v>
      </c>
      <c r="BQ51" s="4">
        <f>Table1[[#This Row],[Бег 8.75 км]]-Table1[[#Totals],[Бег 8.75 км]]</f>
        <v>1.9814814814814813E-2</v>
      </c>
      <c r="BR51" s="4">
        <f>Table1[[#This Row],[Финиш]]-Table1[[#Totals],[Финиш]]</f>
        <v>2.0497685185185188E-2</v>
      </c>
    </row>
    <row r="52" spans="1:70" hidden="1" x14ac:dyDescent="0.2">
      <c r="A52">
        <v>51</v>
      </c>
      <c r="B52">
        <v>27</v>
      </c>
      <c r="C52" t="s">
        <v>113</v>
      </c>
      <c r="D52" t="s">
        <v>114</v>
      </c>
      <c r="E52">
        <v>41</v>
      </c>
      <c r="F52" t="s">
        <v>2</v>
      </c>
      <c r="G52" t="s">
        <v>115</v>
      </c>
      <c r="H52" t="s">
        <v>16</v>
      </c>
      <c r="I52" t="s">
        <v>9</v>
      </c>
      <c r="J52">
        <v>9</v>
      </c>
      <c r="K52">
        <v>47</v>
      </c>
      <c r="L52" s="4">
        <v>2.2222222222222223E-2</v>
      </c>
      <c r="M52" s="1">
        <v>2.2222222222222223E-2</v>
      </c>
      <c r="N52" s="4">
        <v>2.4108796296296298E-2</v>
      </c>
      <c r="O52" s="1">
        <v>7.3020833333333326E-2</v>
      </c>
      <c r="Q52" s="4">
        <v>6.3657407407407402E-4</v>
      </c>
      <c r="R52" s="4">
        <v>6.6550925925925935E-3</v>
      </c>
      <c r="S52" s="4">
        <v>1.2766203703703703E-2</v>
      </c>
      <c r="T52" s="4">
        <v>1.8865740740740742E-2</v>
      </c>
      <c r="U52" s="4">
        <v>2.4814814814814817E-2</v>
      </c>
      <c r="V52" s="4">
        <v>3.078703703703704E-2</v>
      </c>
      <c r="W52" s="4">
        <v>3.6921296296296292E-2</v>
      </c>
      <c r="X52" s="4">
        <v>4.2893518518518518E-2</v>
      </c>
      <c r="Y52" s="4">
        <v>4.8912037037037039E-2</v>
      </c>
      <c r="Z52" s="4">
        <v>7.3946759259259254E-2</v>
      </c>
      <c r="AA52" s="1">
        <v>0.10748842592592593</v>
      </c>
      <c r="AC52" s="4">
        <v>4.31712962962963E-3</v>
      </c>
      <c r="AD52" s="4">
        <v>1.2662037037037039E-2</v>
      </c>
      <c r="AE52" s="4">
        <v>2.1134259259259259E-2</v>
      </c>
      <c r="AF52" s="4">
        <v>2.9490740740740744E-2</v>
      </c>
      <c r="AG52" s="4">
        <v>3.3553240740740745E-2</v>
      </c>
      <c r="AH52" s="4">
        <v>0.10748842592592593</v>
      </c>
      <c r="AI52" s="4">
        <v>0</v>
      </c>
      <c r="AJ52" s="4">
        <f>Table1[[#This Row],[Плавание_]]</f>
        <v>2.2222222222222223E-2</v>
      </c>
      <c r="AK52" s="4">
        <f>Table1[[#This Row],[T1_]]</f>
        <v>2.4108796296296298E-2</v>
      </c>
      <c r="AL52" s="4">
        <f>SUM(Table1[[#This Row],[T1]],Table1[[#This Row],[0, 5 км_]])</f>
        <v>2.4745370370370372E-2</v>
      </c>
      <c r="AM52" s="4">
        <f>SUM(Table1[[#This Row],[T1]],Table1[[#This Row],[5,5 км_]])</f>
        <v>3.0763888888888893E-2</v>
      </c>
      <c r="AN52" s="4">
        <f>SUM(Table1[[#This Row],[T1]],Table1[[#This Row],[10,5 км_]])</f>
        <v>3.6875000000000005E-2</v>
      </c>
      <c r="AO52" s="4">
        <f>SUM(Table1[[#This Row],[T1]],Table1[[#This Row],[15,5 км_]])</f>
        <v>4.297453703703704E-2</v>
      </c>
      <c r="AP52" s="4">
        <f>SUM(Table1[[#This Row],[T1]],Table1[[#This Row],[20,5 км_]])</f>
        <v>4.8923611111111112E-2</v>
      </c>
      <c r="AQ52" s="4">
        <f>SUM(Table1[[#This Row],[T1]],Table1[[#This Row],[25,5 км_]])</f>
        <v>5.4895833333333338E-2</v>
      </c>
      <c r="AR52" s="4">
        <f>SUM(Table1[[#This Row],[T1]],Table1[[#This Row],[30,5 км_]])</f>
        <v>6.1030092592592594E-2</v>
      </c>
      <c r="AS52" s="4">
        <f>SUM(Table1[[#This Row],[T1]],Table1[[#This Row],[35,5 км_]])</f>
        <v>6.700231481481482E-2</v>
      </c>
      <c r="AT52" s="4">
        <f>SUM(Table1[[#This Row],[T1]],Table1[[#This Row],[40 км_]])</f>
        <v>7.302083333333334E-2</v>
      </c>
      <c r="AU52" s="4">
        <f>Table1[[#This Row],[T2_]]</f>
        <v>7.3946759259259254E-2</v>
      </c>
      <c r="AV52" s="4">
        <f>SUM(Table1[[#This Row],[T2]],Table1[[#This Row],[1,25 км_]])</f>
        <v>7.8263888888888883E-2</v>
      </c>
      <c r="AW52" s="4">
        <f>SUM(Table1[[#This Row],[T2]],Table1[[#This Row],[3,75 км_]])</f>
        <v>8.6608796296296295E-2</v>
      </c>
      <c r="AX52" s="4">
        <f>SUM(Table1[[#This Row],[T2]],Table1[[#This Row],[6,25 км_]])</f>
        <v>9.5081018518518509E-2</v>
      </c>
      <c r="AY52" s="4">
        <f>SUM(Table1[[#This Row],[T2]],Table1[[#This Row],[8,75 км_]])</f>
        <v>0.1034375</v>
      </c>
      <c r="AZ52" s="4">
        <f>SUM(Table1[[#This Row],[T2]],Table1[[#This Row],[Финиш_]])</f>
        <v>0.1075</v>
      </c>
      <c r="BA52" s="4">
        <f>Table1[[#This Row],[Старт]]-Table1[[#Totals],[Старт]]</f>
        <v>0</v>
      </c>
      <c r="BB52" s="4">
        <f>Table1[[#This Row],[Плавание]]-Table1[[#Totals],[Плавание]]</f>
        <v>5.185185185185185E-3</v>
      </c>
      <c r="BC52" s="4">
        <f>Table1[[#This Row],[T1]]-Table1[[#Totals],[T1]]</f>
        <v>6.3078703703703734E-3</v>
      </c>
      <c r="BD52" s="4">
        <f>Table1[[#This Row],[Вело 0.5 км]]-Table1[[#Totals],[Вело 0.5 км]]</f>
        <v>6.2384259259259285E-3</v>
      </c>
      <c r="BE52" s="4">
        <f>Table1[[#This Row],[Вело 5.5 км]]-Table1[[#Totals],[Вело 5.5 км]]</f>
        <v>7.5694444444444481E-3</v>
      </c>
      <c r="BF52" s="4">
        <f>Table1[[#This Row],[Вело 10.5 км]]-Table1[[#Totals],[Вело 10.5 км]]</f>
        <v>8.9236111111111183E-3</v>
      </c>
      <c r="BG52" s="4">
        <f>Table1[[#This Row],[Вело 15.5 км]]-Table1[[#Totals],[Вело 15.5 км]]</f>
        <v>1.0358796296296303E-2</v>
      </c>
      <c r="BH52" s="4">
        <f>Table1[[#This Row],[Вело 20.5 км]]-Table1[[#Totals],[Вело 20.5 км]]</f>
        <v>1.1562500000000003E-2</v>
      </c>
      <c r="BI52" s="4">
        <f>Table1[[#This Row],[Вело 25.5 км]]-Table1[[#Totals],[Вело 25.5 км]]</f>
        <v>1.2928240740740747E-2</v>
      </c>
      <c r="BJ52" s="4">
        <f>Table1[[#This Row],[Вело 30.5 км]]-Table1[[#Totals],[Вело 30.5 км]]</f>
        <v>1.4525462962962962E-2</v>
      </c>
      <c r="BK52" s="4">
        <f>Table1[[#This Row],[Вело 35.5 км]]-Table1[[#Totals],[Вело 35.5 км]]</f>
        <v>1.5856481481481485E-2</v>
      </c>
      <c r="BL52" s="4">
        <f>Table1[[#This Row],[Вело 40.5 км]]-Table1[[#Totals],[Вело 40.5 км]]</f>
        <v>1.7233796296296303E-2</v>
      </c>
      <c r="BM52" s="4">
        <f>Table1[[#This Row],[T2]]-Table1[[#Totals],[T2]]</f>
        <v>1.7696759259259252E-2</v>
      </c>
      <c r="BN52" s="4">
        <f>Table1[[#This Row],[Бег 1.25 км]]-Table1[[#Totals],[Бег 1.25 км]]</f>
        <v>1.8148148148148142E-2</v>
      </c>
      <c r="BO52" s="4">
        <f>Table1[[#This Row],[Бег 3.75 км]]-Table1[[#Totals],[Бег 3.75 км]]</f>
        <v>1.9155092592592585E-2</v>
      </c>
      <c r="BP52" s="4">
        <f>Table1[[#This Row],[Бег 6.25 км]]-Table1[[#Totals],[Бег 6.25 км]]</f>
        <v>2.0289351851851836E-2</v>
      </c>
      <c r="BQ52" s="4">
        <f>Table1[[#This Row],[Бег 8.75 км]]-Table1[[#Totals],[Бег 8.75 км]]</f>
        <v>2.119212962962963E-2</v>
      </c>
      <c r="BR52" s="4">
        <f>Table1[[#This Row],[Финиш]]-Table1[[#Totals],[Финиш]]</f>
        <v>2.1689814814814815E-2</v>
      </c>
    </row>
    <row r="53" spans="1:70" hidden="1" x14ac:dyDescent="0.2">
      <c r="A53">
        <v>52</v>
      </c>
      <c r="B53">
        <v>59</v>
      </c>
      <c r="C53" t="s">
        <v>116</v>
      </c>
      <c r="D53" t="s">
        <v>117</v>
      </c>
      <c r="E53">
        <v>40</v>
      </c>
      <c r="F53" t="s">
        <v>2</v>
      </c>
      <c r="G53" t="s">
        <v>118</v>
      </c>
      <c r="H53" t="s">
        <v>119</v>
      </c>
      <c r="I53" t="s">
        <v>9</v>
      </c>
      <c r="J53">
        <v>10</v>
      </c>
      <c r="K53">
        <v>48</v>
      </c>
      <c r="L53" s="4">
        <v>2.0636574074074075E-2</v>
      </c>
      <c r="M53" s="1">
        <v>2.0636574074074075E-2</v>
      </c>
      <c r="N53" s="4">
        <v>2.1712962962962962E-2</v>
      </c>
      <c r="O53" s="1">
        <v>7.3113425925925915E-2</v>
      </c>
      <c r="Q53" s="4">
        <v>6.9444444444444447E-4</v>
      </c>
      <c r="R53" s="4">
        <v>6.4583333333333333E-3</v>
      </c>
      <c r="S53" s="4">
        <v>1.1921296296296298E-2</v>
      </c>
      <c r="T53" s="4">
        <v>1.7592592592592594E-2</v>
      </c>
      <c r="U53" s="4">
        <v>2.3136574074074077E-2</v>
      </c>
      <c r="V53" s="4">
        <v>2.8784722222222225E-2</v>
      </c>
      <c r="W53" s="4">
        <v>3.4571759259259253E-2</v>
      </c>
      <c r="X53" s="4">
        <v>4.0173611111111111E-2</v>
      </c>
      <c r="Y53" s="4">
        <v>5.1400462962962967E-2</v>
      </c>
      <c r="Z53" s="4">
        <v>7.4062499999999989E-2</v>
      </c>
      <c r="AA53" s="1">
        <v>0.10806712962962962</v>
      </c>
      <c r="AC53" s="4">
        <v>4.3749999999999995E-3</v>
      </c>
      <c r="AD53" s="4">
        <v>1.2812499999999999E-2</v>
      </c>
      <c r="AE53" s="4">
        <v>2.119212962962963E-2</v>
      </c>
      <c r="AF53" s="4">
        <v>2.9699074074074072E-2</v>
      </c>
      <c r="AG53" s="4">
        <v>3.4004629629629628E-2</v>
      </c>
      <c r="AH53" s="4">
        <v>0.10806712962962962</v>
      </c>
      <c r="AI53" s="4">
        <v>0</v>
      </c>
      <c r="AJ53" s="4">
        <f>Table1[[#This Row],[Плавание_]]</f>
        <v>2.0636574074074075E-2</v>
      </c>
      <c r="AK53" s="4">
        <f>Table1[[#This Row],[T1_]]</f>
        <v>2.1712962962962962E-2</v>
      </c>
      <c r="AL53" s="4">
        <f>SUM(Table1[[#This Row],[T1]],Table1[[#This Row],[0, 5 км_]])</f>
        <v>2.2407407407407407E-2</v>
      </c>
      <c r="AM53" s="4">
        <f>SUM(Table1[[#This Row],[T1]],Table1[[#This Row],[5,5 км_]])</f>
        <v>2.8171296296296295E-2</v>
      </c>
      <c r="AN53" s="4">
        <f>SUM(Table1[[#This Row],[T1]],Table1[[#This Row],[10,5 км_]])</f>
        <v>3.363425925925926E-2</v>
      </c>
      <c r="AO53" s="4">
        <f>SUM(Table1[[#This Row],[T1]],Table1[[#This Row],[15,5 км_]])</f>
        <v>3.9305555555555552E-2</v>
      </c>
      <c r="AP53" s="4">
        <f>SUM(Table1[[#This Row],[T1]],Table1[[#This Row],[20,5 км_]])</f>
        <v>4.4849537037037035E-2</v>
      </c>
      <c r="AQ53" s="4">
        <f>SUM(Table1[[#This Row],[T1]],Table1[[#This Row],[25,5 км_]])</f>
        <v>5.0497685185185187E-2</v>
      </c>
      <c r="AR53" s="4">
        <f>SUM(Table1[[#This Row],[T1]],Table1[[#This Row],[30,5 км_]])</f>
        <v>5.6284722222222215E-2</v>
      </c>
      <c r="AS53" s="4">
        <f>SUM(Table1[[#This Row],[T1]],Table1[[#This Row],[35,5 км_]])</f>
        <v>6.1886574074074073E-2</v>
      </c>
      <c r="AT53" s="4">
        <f>SUM(Table1[[#This Row],[T1]],Table1[[#This Row],[40 км_]])</f>
        <v>7.3113425925925929E-2</v>
      </c>
      <c r="AU53" s="4">
        <f>Table1[[#This Row],[T2_]]</f>
        <v>7.4062499999999989E-2</v>
      </c>
      <c r="AV53" s="4">
        <f>SUM(Table1[[#This Row],[T2]],Table1[[#This Row],[1,25 км_]])</f>
        <v>7.8437499999999993E-2</v>
      </c>
      <c r="AW53" s="4">
        <f>SUM(Table1[[#This Row],[T2]],Table1[[#This Row],[3,75 км_]])</f>
        <v>8.6874999999999994E-2</v>
      </c>
      <c r="AX53" s="4">
        <f>SUM(Table1[[#This Row],[T2]],Table1[[#This Row],[6,25 км_]])</f>
        <v>9.525462962962962E-2</v>
      </c>
      <c r="AY53" s="4">
        <f>SUM(Table1[[#This Row],[T2]],Table1[[#This Row],[8,75 км_]])</f>
        <v>0.10376157407407406</v>
      </c>
      <c r="AZ53" s="4">
        <f>SUM(Table1[[#This Row],[T2]],Table1[[#This Row],[Финиш_]])</f>
        <v>0.10806712962962961</v>
      </c>
      <c r="BA53" s="4">
        <f>Table1[[#This Row],[Старт]]-Table1[[#Totals],[Старт]]</f>
        <v>0</v>
      </c>
      <c r="BB53" s="4">
        <f>Table1[[#This Row],[Плавание]]-Table1[[#Totals],[Плавание]]</f>
        <v>3.5995370370370365E-3</v>
      </c>
      <c r="BC53" s="4">
        <f>Table1[[#This Row],[T1]]-Table1[[#Totals],[T1]]</f>
        <v>3.9120370370370368E-3</v>
      </c>
      <c r="BD53" s="4">
        <f>Table1[[#This Row],[Вело 0.5 км]]-Table1[[#Totals],[Вело 0.5 км]]</f>
        <v>3.9004629629629632E-3</v>
      </c>
      <c r="BE53" s="4">
        <f>Table1[[#This Row],[Вело 5.5 км]]-Table1[[#Totals],[Вело 5.5 км]]</f>
        <v>4.9768518518518504E-3</v>
      </c>
      <c r="BF53" s="4">
        <f>Table1[[#This Row],[Вело 10.5 км]]-Table1[[#Totals],[Вело 10.5 км]]</f>
        <v>5.6828703703703728E-3</v>
      </c>
      <c r="BG53" s="4">
        <f>Table1[[#This Row],[Вело 15.5 км]]-Table1[[#Totals],[Вело 15.5 км]]</f>
        <v>6.6898148148148151E-3</v>
      </c>
      <c r="BH53" s="4">
        <f>Table1[[#This Row],[Вело 20.5 км]]-Table1[[#Totals],[Вело 20.5 км]]</f>
        <v>7.4884259259259262E-3</v>
      </c>
      <c r="BI53" s="4">
        <f>Table1[[#This Row],[Вело 25.5 км]]-Table1[[#Totals],[Вело 25.5 км]]</f>
        <v>8.5300925925925961E-3</v>
      </c>
      <c r="BJ53" s="4">
        <f>Table1[[#This Row],[Вело 30.5 км]]-Table1[[#Totals],[Вело 30.5 км]]</f>
        <v>9.7800925925925833E-3</v>
      </c>
      <c r="BK53" s="4">
        <f>Table1[[#This Row],[Вело 35.5 км]]-Table1[[#Totals],[Вело 35.5 км]]</f>
        <v>1.0740740740740738E-2</v>
      </c>
      <c r="BL53" s="4">
        <f>Table1[[#This Row],[Вело 40.5 км]]-Table1[[#Totals],[Вело 40.5 км]]</f>
        <v>1.7326388888888891E-2</v>
      </c>
      <c r="BM53" s="4">
        <f>Table1[[#This Row],[T2]]-Table1[[#Totals],[T2]]</f>
        <v>1.7812499999999988E-2</v>
      </c>
      <c r="BN53" s="4">
        <f>Table1[[#This Row],[Бег 1.25 км]]-Table1[[#Totals],[Бег 1.25 км]]</f>
        <v>1.8321759259259253E-2</v>
      </c>
      <c r="BO53" s="4">
        <f>Table1[[#This Row],[Бег 3.75 км]]-Table1[[#Totals],[Бег 3.75 км]]</f>
        <v>1.9421296296296284E-2</v>
      </c>
      <c r="BP53" s="4">
        <f>Table1[[#This Row],[Бег 6.25 км]]-Table1[[#Totals],[Бег 6.25 км]]</f>
        <v>2.0462962962962947E-2</v>
      </c>
      <c r="BQ53" s="4">
        <f>Table1[[#This Row],[Бег 8.75 км]]-Table1[[#Totals],[Бег 8.75 км]]</f>
        <v>2.151620370370369E-2</v>
      </c>
      <c r="BR53" s="4">
        <f>Table1[[#This Row],[Финиш]]-Table1[[#Totals],[Финиш]]</f>
        <v>2.2256944444444426E-2</v>
      </c>
    </row>
    <row r="54" spans="1:70" hidden="1" x14ac:dyDescent="0.2">
      <c r="A54">
        <v>53</v>
      </c>
      <c r="B54">
        <v>1</v>
      </c>
      <c r="C54" t="s">
        <v>120</v>
      </c>
      <c r="D54" t="s">
        <v>121</v>
      </c>
      <c r="E54">
        <v>33</v>
      </c>
      <c r="F54" t="s">
        <v>2</v>
      </c>
      <c r="G54" t="s">
        <v>3</v>
      </c>
      <c r="H54" t="s">
        <v>16</v>
      </c>
      <c r="I54" t="s">
        <v>33</v>
      </c>
      <c r="J54">
        <v>12</v>
      </c>
      <c r="K54">
        <v>49</v>
      </c>
      <c r="L54" s="4">
        <v>2.1921296296296296E-2</v>
      </c>
      <c r="M54" s="1">
        <v>2.1921296296296296E-2</v>
      </c>
      <c r="N54" s="4">
        <v>2.326388888888889E-2</v>
      </c>
      <c r="O54" s="1">
        <v>7.1388888888888891E-2</v>
      </c>
      <c r="Q54" s="4">
        <v>6.4814814814814813E-4</v>
      </c>
      <c r="R54" s="4">
        <v>6.4004629629629628E-3</v>
      </c>
      <c r="S54" s="4">
        <v>1.2152777777777778E-2</v>
      </c>
      <c r="T54" s="4">
        <v>1.8043981481481484E-2</v>
      </c>
      <c r="U54" s="4">
        <v>2.3807870370370368E-2</v>
      </c>
      <c r="V54" s="4">
        <v>2.9699074074074072E-2</v>
      </c>
      <c r="W54" s="4">
        <v>3.6180555555555556E-2</v>
      </c>
      <c r="X54" s="4">
        <v>4.1967592592592591E-2</v>
      </c>
      <c r="Y54" s="4">
        <v>4.8125000000000001E-2</v>
      </c>
      <c r="Z54" s="4">
        <v>7.2372685185185193E-2</v>
      </c>
      <c r="AA54" s="1">
        <v>0.10817129629629629</v>
      </c>
      <c r="AC54" s="4">
        <v>4.6874999999999998E-3</v>
      </c>
      <c r="AD54" s="4">
        <v>1.3634259259259257E-2</v>
      </c>
      <c r="AE54" s="4">
        <v>2.2372685185185186E-2</v>
      </c>
      <c r="AF54" s="4">
        <v>3.1203703703703702E-2</v>
      </c>
      <c r="AG54" s="4">
        <v>3.5810185185185188E-2</v>
      </c>
      <c r="AH54" s="4">
        <v>0.10817129629629629</v>
      </c>
      <c r="AI54" s="4">
        <v>0</v>
      </c>
      <c r="AJ54" s="4">
        <f>Table1[[#This Row],[Плавание_]]</f>
        <v>2.1921296296296296E-2</v>
      </c>
      <c r="AK54" s="4">
        <f>Table1[[#This Row],[T1_]]</f>
        <v>2.326388888888889E-2</v>
      </c>
      <c r="AL54" s="4">
        <f>SUM(Table1[[#This Row],[T1]],Table1[[#This Row],[0, 5 км_]])</f>
        <v>2.3912037037037037E-2</v>
      </c>
      <c r="AM54" s="4">
        <f>SUM(Table1[[#This Row],[T1]],Table1[[#This Row],[5,5 км_]])</f>
        <v>2.9664351851851851E-2</v>
      </c>
      <c r="AN54" s="4">
        <f>SUM(Table1[[#This Row],[T1]],Table1[[#This Row],[10,5 км_]])</f>
        <v>3.5416666666666666E-2</v>
      </c>
      <c r="AO54" s="4">
        <f>SUM(Table1[[#This Row],[T1]],Table1[[#This Row],[15,5 км_]])</f>
        <v>4.130787037037037E-2</v>
      </c>
      <c r="AP54" s="4">
        <f>SUM(Table1[[#This Row],[T1]],Table1[[#This Row],[20,5 км_]])</f>
        <v>4.7071759259259258E-2</v>
      </c>
      <c r="AQ54" s="4">
        <f>SUM(Table1[[#This Row],[T1]],Table1[[#This Row],[25,5 км_]])</f>
        <v>5.2962962962962962E-2</v>
      </c>
      <c r="AR54" s="4">
        <f>SUM(Table1[[#This Row],[T1]],Table1[[#This Row],[30,5 км_]])</f>
        <v>5.9444444444444446E-2</v>
      </c>
      <c r="AS54" s="4">
        <f>SUM(Table1[[#This Row],[T1]],Table1[[#This Row],[35,5 км_]])</f>
        <v>6.5231481481481474E-2</v>
      </c>
      <c r="AT54" s="4">
        <f>SUM(Table1[[#This Row],[T1]],Table1[[#This Row],[40 км_]])</f>
        <v>7.1388888888888891E-2</v>
      </c>
      <c r="AU54" s="4">
        <f>Table1[[#This Row],[T2_]]</f>
        <v>7.2372685185185193E-2</v>
      </c>
      <c r="AV54" s="4">
        <f>SUM(Table1[[#This Row],[T2]],Table1[[#This Row],[1,25 км_]])</f>
        <v>7.706018518518519E-2</v>
      </c>
      <c r="AW54" s="4">
        <f>SUM(Table1[[#This Row],[T2]],Table1[[#This Row],[3,75 км_]])</f>
        <v>8.6006944444444455E-2</v>
      </c>
      <c r="AX54" s="4">
        <f>SUM(Table1[[#This Row],[T2]],Table1[[#This Row],[6,25 км_]])</f>
        <v>9.4745370370370383E-2</v>
      </c>
      <c r="AY54" s="4">
        <f>SUM(Table1[[#This Row],[T2]],Table1[[#This Row],[8,75 км_]])</f>
        <v>0.1035763888888889</v>
      </c>
      <c r="AZ54" s="4">
        <f>SUM(Table1[[#This Row],[T2]],Table1[[#This Row],[Финиш_]])</f>
        <v>0.10818287037037039</v>
      </c>
      <c r="BA54" s="4">
        <f>Table1[[#This Row],[Старт]]-Table1[[#Totals],[Старт]]</f>
        <v>0</v>
      </c>
      <c r="BB54" s="4">
        <f>Table1[[#This Row],[Плавание]]-Table1[[#Totals],[Плавание]]</f>
        <v>4.8842592592592583E-3</v>
      </c>
      <c r="BC54" s="4">
        <f>Table1[[#This Row],[T1]]-Table1[[#Totals],[T1]]</f>
        <v>5.4629629629629646E-3</v>
      </c>
      <c r="BD54" s="4">
        <f>Table1[[#This Row],[Вело 0.5 км]]-Table1[[#Totals],[Вело 0.5 км]]</f>
        <v>5.4050925925925933E-3</v>
      </c>
      <c r="BE54" s="4">
        <f>Table1[[#This Row],[Вело 5.5 км]]-Table1[[#Totals],[Вело 5.5 км]]</f>
        <v>6.4699074074074069E-3</v>
      </c>
      <c r="BF54" s="4">
        <f>Table1[[#This Row],[Вело 10.5 км]]-Table1[[#Totals],[Вело 10.5 км]]</f>
        <v>7.465277777777779E-3</v>
      </c>
      <c r="BG54" s="4">
        <f>Table1[[#This Row],[Вело 15.5 км]]-Table1[[#Totals],[Вело 15.5 км]]</f>
        <v>8.692129629629633E-3</v>
      </c>
      <c r="BH54" s="4">
        <f>Table1[[#This Row],[Вело 20.5 км]]-Table1[[#Totals],[Вело 20.5 км]]</f>
        <v>9.7106481481481488E-3</v>
      </c>
      <c r="BI54" s="4">
        <f>Table1[[#This Row],[Вело 25.5 км]]-Table1[[#Totals],[Вело 25.5 км]]</f>
        <v>1.0995370370370371E-2</v>
      </c>
      <c r="BJ54" s="4">
        <f>Table1[[#This Row],[Вело 30.5 км]]-Table1[[#Totals],[Вело 30.5 км]]</f>
        <v>1.2939814814814814E-2</v>
      </c>
      <c r="BK54" s="4">
        <f>Table1[[#This Row],[Вело 35.5 км]]-Table1[[#Totals],[Вело 35.5 км]]</f>
        <v>1.4085648148148139E-2</v>
      </c>
      <c r="BL54" s="4">
        <f>Table1[[#This Row],[Вело 40.5 км]]-Table1[[#Totals],[Вело 40.5 км]]</f>
        <v>1.5601851851851853E-2</v>
      </c>
      <c r="BM54" s="4">
        <f>Table1[[#This Row],[T2]]-Table1[[#Totals],[T2]]</f>
        <v>1.6122685185185191E-2</v>
      </c>
      <c r="BN54" s="4">
        <f>Table1[[#This Row],[Бег 1.25 км]]-Table1[[#Totals],[Бег 1.25 км]]</f>
        <v>1.6944444444444449E-2</v>
      </c>
      <c r="BO54" s="4">
        <f>Table1[[#This Row],[Бег 3.75 км]]-Table1[[#Totals],[Бег 3.75 км]]</f>
        <v>1.8553240740740745E-2</v>
      </c>
      <c r="BP54" s="4">
        <f>Table1[[#This Row],[Бег 6.25 км]]-Table1[[#Totals],[Бег 6.25 км]]</f>
        <v>1.995370370370371E-2</v>
      </c>
      <c r="BQ54" s="4">
        <f>Table1[[#This Row],[Бег 8.75 км]]-Table1[[#Totals],[Бег 8.75 км]]</f>
        <v>2.1331018518518527E-2</v>
      </c>
      <c r="BR54" s="4">
        <f>Table1[[#This Row],[Финиш]]-Table1[[#Totals],[Финиш]]</f>
        <v>2.2372685185185204E-2</v>
      </c>
    </row>
    <row r="55" spans="1:70" hidden="1" x14ac:dyDescent="0.2">
      <c r="A55">
        <v>54</v>
      </c>
      <c r="B55">
        <v>60</v>
      </c>
      <c r="C55" t="s">
        <v>116</v>
      </c>
      <c r="D55" t="s">
        <v>122</v>
      </c>
      <c r="E55">
        <v>40</v>
      </c>
      <c r="F55" t="s">
        <v>2</v>
      </c>
      <c r="G55" t="s">
        <v>118</v>
      </c>
      <c r="H55" t="s">
        <v>16</v>
      </c>
      <c r="I55" t="s">
        <v>9</v>
      </c>
      <c r="J55">
        <v>11</v>
      </c>
      <c r="K55">
        <v>50</v>
      </c>
      <c r="L55" s="4">
        <v>1.9432870370370371E-2</v>
      </c>
      <c r="M55" s="1">
        <v>1.9432870370370371E-2</v>
      </c>
      <c r="N55" s="4">
        <v>2.0520833333333332E-2</v>
      </c>
      <c r="O55" s="1">
        <v>7.2592592592592597E-2</v>
      </c>
      <c r="Q55" s="4">
        <v>7.9861111111111105E-4</v>
      </c>
      <c r="R55" s="4">
        <v>6.6087962962962966E-3</v>
      </c>
      <c r="S55" s="4">
        <v>1.2199074074074072E-2</v>
      </c>
      <c r="T55" s="4">
        <v>1.8124999999999999E-2</v>
      </c>
      <c r="U55" s="4">
        <v>2.3773148148148151E-2</v>
      </c>
      <c r="V55" s="4">
        <v>2.946759259259259E-2</v>
      </c>
      <c r="W55" s="4">
        <v>3.5138888888888893E-2</v>
      </c>
      <c r="X55" s="4">
        <v>4.0763888888888891E-2</v>
      </c>
      <c r="Y55" s="4">
        <v>5.2060185185185182E-2</v>
      </c>
      <c r="Z55" s="4">
        <v>7.3321759259259267E-2</v>
      </c>
      <c r="AA55" s="1">
        <v>0.10909722222222222</v>
      </c>
      <c r="AC55" s="4">
        <v>4.5254629629629629E-3</v>
      </c>
      <c r="AD55" s="4">
        <v>1.3333333333333334E-2</v>
      </c>
      <c r="AE55" s="4">
        <v>2.2337962962962962E-2</v>
      </c>
      <c r="AF55" s="4">
        <v>3.1284722222222221E-2</v>
      </c>
      <c r="AG55" s="4">
        <v>3.577546296296296E-2</v>
      </c>
      <c r="AH55" s="4">
        <v>0.10909722222222222</v>
      </c>
      <c r="AI55" s="4">
        <v>0</v>
      </c>
      <c r="AJ55" s="4">
        <f>Table1[[#This Row],[Плавание_]]</f>
        <v>1.9432870370370371E-2</v>
      </c>
      <c r="AK55" s="4">
        <f>Table1[[#This Row],[T1_]]</f>
        <v>2.0520833333333332E-2</v>
      </c>
      <c r="AL55" s="4">
        <f>SUM(Table1[[#This Row],[T1]],Table1[[#This Row],[0, 5 км_]])</f>
        <v>2.1319444444444443E-2</v>
      </c>
      <c r="AM55" s="4">
        <f>SUM(Table1[[#This Row],[T1]],Table1[[#This Row],[5,5 км_]])</f>
        <v>2.7129629629629629E-2</v>
      </c>
      <c r="AN55" s="4">
        <f>SUM(Table1[[#This Row],[T1]],Table1[[#This Row],[10,5 км_]])</f>
        <v>3.2719907407407406E-2</v>
      </c>
      <c r="AO55" s="4">
        <f>SUM(Table1[[#This Row],[T1]],Table1[[#This Row],[15,5 км_]])</f>
        <v>3.8645833333333331E-2</v>
      </c>
      <c r="AP55" s="4">
        <f>SUM(Table1[[#This Row],[T1]],Table1[[#This Row],[20,5 км_]])</f>
        <v>4.4293981481481483E-2</v>
      </c>
      <c r="AQ55" s="4">
        <f>SUM(Table1[[#This Row],[T1]],Table1[[#This Row],[25,5 км_]])</f>
        <v>4.9988425925925922E-2</v>
      </c>
      <c r="AR55" s="4">
        <f>SUM(Table1[[#This Row],[T1]],Table1[[#This Row],[30,5 км_]])</f>
        <v>5.5659722222222222E-2</v>
      </c>
      <c r="AS55" s="4">
        <f>SUM(Table1[[#This Row],[T1]],Table1[[#This Row],[35,5 км_]])</f>
        <v>6.1284722222222227E-2</v>
      </c>
      <c r="AT55" s="4">
        <f>SUM(Table1[[#This Row],[T1]],Table1[[#This Row],[40 км_]])</f>
        <v>7.2581018518518517E-2</v>
      </c>
      <c r="AU55" s="4">
        <f>Table1[[#This Row],[T2_]]</f>
        <v>7.3321759259259267E-2</v>
      </c>
      <c r="AV55" s="4">
        <f>SUM(Table1[[#This Row],[T2]],Table1[[#This Row],[1,25 км_]])</f>
        <v>7.7847222222222234E-2</v>
      </c>
      <c r="AW55" s="4">
        <f>SUM(Table1[[#This Row],[T2]],Table1[[#This Row],[3,75 км_]])</f>
        <v>8.6655092592592603E-2</v>
      </c>
      <c r="AX55" s="4">
        <f>SUM(Table1[[#This Row],[T2]],Table1[[#This Row],[6,25 км_]])</f>
        <v>9.5659722222222229E-2</v>
      </c>
      <c r="AY55" s="4">
        <f>SUM(Table1[[#This Row],[T2]],Table1[[#This Row],[8,75 км_]])</f>
        <v>0.10460648148148149</v>
      </c>
      <c r="AZ55" s="4">
        <f>SUM(Table1[[#This Row],[T2]],Table1[[#This Row],[Финиш_]])</f>
        <v>0.10909722222222223</v>
      </c>
      <c r="BA55" s="4">
        <f>Table1[[#This Row],[Старт]]-Table1[[#Totals],[Старт]]</f>
        <v>0</v>
      </c>
      <c r="BB55" s="4">
        <f>Table1[[#This Row],[Плавание]]-Table1[[#Totals],[Плавание]]</f>
        <v>2.3958333333333331E-3</v>
      </c>
      <c r="BC55" s="4">
        <f>Table1[[#This Row],[T1]]-Table1[[#Totals],[T1]]</f>
        <v>2.719907407407407E-3</v>
      </c>
      <c r="BD55" s="4">
        <f>Table1[[#This Row],[Вело 0.5 км]]-Table1[[#Totals],[Вело 0.5 км]]</f>
        <v>2.812499999999999E-3</v>
      </c>
      <c r="BE55" s="4">
        <f>Table1[[#This Row],[Вело 5.5 км]]-Table1[[#Totals],[Вело 5.5 км]]</f>
        <v>3.9351851851851839E-3</v>
      </c>
      <c r="BF55" s="4">
        <f>Table1[[#This Row],[Вело 10.5 км]]-Table1[[#Totals],[Вело 10.5 км]]</f>
        <v>4.7685185185185192E-3</v>
      </c>
      <c r="BG55" s="4">
        <f>Table1[[#This Row],[Вело 15.5 км]]-Table1[[#Totals],[Вело 15.5 км]]</f>
        <v>6.0300925925925938E-3</v>
      </c>
      <c r="BH55" s="4">
        <f>Table1[[#This Row],[Вело 20.5 км]]-Table1[[#Totals],[Вело 20.5 км]]</f>
        <v>6.932870370370374E-3</v>
      </c>
      <c r="BI55" s="4">
        <f>Table1[[#This Row],[Вело 25.5 км]]-Table1[[#Totals],[Вело 25.5 км]]</f>
        <v>8.0208333333333312E-3</v>
      </c>
      <c r="BJ55" s="4">
        <f>Table1[[#This Row],[Вело 30.5 км]]-Table1[[#Totals],[Вело 30.5 км]]</f>
        <v>9.1550925925925897E-3</v>
      </c>
      <c r="BK55" s="4">
        <f>Table1[[#This Row],[Вело 35.5 км]]-Table1[[#Totals],[Вело 35.5 км]]</f>
        <v>1.0138888888888892E-2</v>
      </c>
      <c r="BL55" s="4">
        <f>Table1[[#This Row],[Вело 40.5 км]]-Table1[[#Totals],[Вело 40.5 км]]</f>
        <v>1.6793981481481479E-2</v>
      </c>
      <c r="BM55" s="4">
        <f>Table1[[#This Row],[T2]]-Table1[[#Totals],[T2]]</f>
        <v>1.7071759259259266E-2</v>
      </c>
      <c r="BN55" s="4">
        <f>Table1[[#This Row],[Бег 1.25 км]]-Table1[[#Totals],[Бег 1.25 км]]</f>
        <v>1.7731481481481494E-2</v>
      </c>
      <c r="BO55" s="4">
        <f>Table1[[#This Row],[Бег 3.75 км]]-Table1[[#Totals],[Бег 3.75 км]]</f>
        <v>1.9201388888888893E-2</v>
      </c>
      <c r="BP55" s="4">
        <f>Table1[[#This Row],[Бег 6.25 км]]-Table1[[#Totals],[Бег 6.25 км]]</f>
        <v>2.0868055555555556E-2</v>
      </c>
      <c r="BQ55" s="4">
        <f>Table1[[#This Row],[Бег 8.75 км]]-Table1[[#Totals],[Бег 8.75 км]]</f>
        <v>2.2361111111111123E-2</v>
      </c>
      <c r="BR55" s="4">
        <f>Table1[[#This Row],[Финиш]]-Table1[[#Totals],[Финиш]]</f>
        <v>2.3287037037037051E-2</v>
      </c>
    </row>
    <row r="56" spans="1:70" hidden="1" x14ac:dyDescent="0.2">
      <c r="A56">
        <v>55</v>
      </c>
      <c r="B56">
        <v>24</v>
      </c>
      <c r="C56" t="s">
        <v>123</v>
      </c>
      <c r="D56" t="s">
        <v>124</v>
      </c>
      <c r="E56">
        <v>41</v>
      </c>
      <c r="F56" t="s">
        <v>2</v>
      </c>
      <c r="G56" t="s">
        <v>125</v>
      </c>
      <c r="H56" t="s">
        <v>62</v>
      </c>
      <c r="I56" t="s">
        <v>9</v>
      </c>
      <c r="J56">
        <v>12</v>
      </c>
      <c r="K56">
        <v>51</v>
      </c>
      <c r="L56" s="4">
        <v>2.1898148148148149E-2</v>
      </c>
      <c r="M56" s="1">
        <v>2.1898148148148149E-2</v>
      </c>
      <c r="N56" s="4">
        <v>2.3935185185185184E-2</v>
      </c>
      <c r="O56" s="1">
        <v>7.2812500000000002E-2</v>
      </c>
      <c r="Q56" s="4">
        <v>6.134259259259259E-4</v>
      </c>
      <c r="R56" s="4">
        <v>6.5162037037037037E-3</v>
      </c>
      <c r="S56" s="4">
        <v>1.2581018518518519E-2</v>
      </c>
      <c r="T56" s="4">
        <v>1.8530092592592595E-2</v>
      </c>
      <c r="U56" s="4">
        <v>2.4363425925925927E-2</v>
      </c>
      <c r="V56" s="4">
        <v>3.0231481481481481E-2</v>
      </c>
      <c r="W56" s="4">
        <v>3.6585648148148145E-2</v>
      </c>
      <c r="X56" s="4">
        <v>4.2615740740740739E-2</v>
      </c>
      <c r="Y56" s="4">
        <v>4.8865740740740737E-2</v>
      </c>
      <c r="Z56" s="4">
        <v>7.3749999999999996E-2</v>
      </c>
      <c r="AA56" s="1">
        <v>0.10942129629629631</v>
      </c>
      <c r="AC56" s="4">
        <v>4.5138888888888893E-3</v>
      </c>
      <c r="AD56" s="4">
        <v>1.3425925925925924E-2</v>
      </c>
      <c r="AE56" s="4">
        <v>2.2499999999999996E-2</v>
      </c>
      <c r="AF56" s="4">
        <v>3.1400462962962963E-2</v>
      </c>
      <c r="AG56" s="4">
        <v>3.5671296296296298E-2</v>
      </c>
      <c r="AH56" s="4">
        <v>0.10942129629629631</v>
      </c>
      <c r="AI56" s="4">
        <v>0</v>
      </c>
      <c r="AJ56" s="4">
        <f>Table1[[#This Row],[Плавание_]]</f>
        <v>2.1898148148148149E-2</v>
      </c>
      <c r="AK56" s="4">
        <f>Table1[[#This Row],[T1_]]</f>
        <v>2.3935185185185184E-2</v>
      </c>
      <c r="AL56" s="4">
        <f>SUM(Table1[[#This Row],[T1]],Table1[[#This Row],[0, 5 км_]])</f>
        <v>2.4548611111111111E-2</v>
      </c>
      <c r="AM56" s="4">
        <f>SUM(Table1[[#This Row],[T1]],Table1[[#This Row],[5,5 км_]])</f>
        <v>3.0451388888888889E-2</v>
      </c>
      <c r="AN56" s="4">
        <f>SUM(Table1[[#This Row],[T1]],Table1[[#This Row],[10,5 км_]])</f>
        <v>3.6516203703703703E-2</v>
      </c>
      <c r="AO56" s="4">
        <f>SUM(Table1[[#This Row],[T1]],Table1[[#This Row],[15,5 км_]])</f>
        <v>4.2465277777777782E-2</v>
      </c>
      <c r="AP56" s="4">
        <f>SUM(Table1[[#This Row],[T1]],Table1[[#This Row],[20,5 км_]])</f>
        <v>4.8298611111111112E-2</v>
      </c>
      <c r="AQ56" s="4">
        <f>SUM(Table1[[#This Row],[T1]],Table1[[#This Row],[25,5 км_]])</f>
        <v>5.4166666666666669E-2</v>
      </c>
      <c r="AR56" s="4">
        <f>SUM(Table1[[#This Row],[T1]],Table1[[#This Row],[30,5 км_]])</f>
        <v>6.0520833333333329E-2</v>
      </c>
      <c r="AS56" s="4">
        <f>SUM(Table1[[#This Row],[T1]],Table1[[#This Row],[35,5 км_]])</f>
        <v>6.655092592592593E-2</v>
      </c>
      <c r="AT56" s="4">
        <f>SUM(Table1[[#This Row],[T1]],Table1[[#This Row],[40 км_]])</f>
        <v>7.2800925925925922E-2</v>
      </c>
      <c r="AU56" s="4">
        <f>Table1[[#This Row],[T2_]]</f>
        <v>7.3749999999999996E-2</v>
      </c>
      <c r="AV56" s="4">
        <f>SUM(Table1[[#This Row],[T2]],Table1[[#This Row],[1,25 км_]])</f>
        <v>7.8263888888888883E-2</v>
      </c>
      <c r="AW56" s="4">
        <f>SUM(Table1[[#This Row],[T2]],Table1[[#This Row],[3,75 км_]])</f>
        <v>8.7175925925925921E-2</v>
      </c>
      <c r="AX56" s="4">
        <f>SUM(Table1[[#This Row],[T2]],Table1[[#This Row],[6,25 км_]])</f>
        <v>9.6249999999999988E-2</v>
      </c>
      <c r="AY56" s="4">
        <f>SUM(Table1[[#This Row],[T2]],Table1[[#This Row],[8,75 км_]])</f>
        <v>0.10515046296296296</v>
      </c>
      <c r="AZ56" s="4">
        <f>SUM(Table1[[#This Row],[T2]],Table1[[#This Row],[Финиш_]])</f>
        <v>0.10942129629629629</v>
      </c>
      <c r="BA56" s="4">
        <f>Table1[[#This Row],[Старт]]-Table1[[#Totals],[Старт]]</f>
        <v>0</v>
      </c>
      <c r="BB56" s="4">
        <f>Table1[[#This Row],[Плавание]]-Table1[[#Totals],[Плавание]]</f>
        <v>4.8611111111111112E-3</v>
      </c>
      <c r="BC56" s="4">
        <f>Table1[[#This Row],[T1]]-Table1[[#Totals],[T1]]</f>
        <v>6.1342592592592594E-3</v>
      </c>
      <c r="BD56" s="4">
        <f>Table1[[#This Row],[Вело 0.5 км]]-Table1[[#Totals],[Вело 0.5 км]]</f>
        <v>6.0416666666666674E-3</v>
      </c>
      <c r="BE56" s="4">
        <f>Table1[[#This Row],[Вело 5.5 км]]-Table1[[#Totals],[Вело 5.5 км]]</f>
        <v>7.2569444444444443E-3</v>
      </c>
      <c r="BF56" s="4">
        <f>Table1[[#This Row],[Вело 10.5 км]]-Table1[[#Totals],[Вело 10.5 км]]</f>
        <v>8.5648148148148168E-3</v>
      </c>
      <c r="BG56" s="4">
        <f>Table1[[#This Row],[Вело 15.5 км]]-Table1[[#Totals],[Вело 15.5 км]]</f>
        <v>9.8495370370370455E-3</v>
      </c>
      <c r="BH56" s="4">
        <f>Table1[[#This Row],[Вело 20.5 км]]-Table1[[#Totals],[Вело 20.5 км]]</f>
        <v>1.0937500000000003E-2</v>
      </c>
      <c r="BI56" s="4">
        <f>Table1[[#This Row],[Вело 25.5 км]]-Table1[[#Totals],[Вело 25.5 км]]</f>
        <v>1.2199074074074077E-2</v>
      </c>
      <c r="BJ56" s="4">
        <f>Table1[[#This Row],[Вело 30.5 км]]-Table1[[#Totals],[Вело 30.5 км]]</f>
        <v>1.4016203703703697E-2</v>
      </c>
      <c r="BK56" s="4">
        <f>Table1[[#This Row],[Вело 35.5 км]]-Table1[[#Totals],[Вело 35.5 км]]</f>
        <v>1.5405092592592595E-2</v>
      </c>
      <c r="BL56" s="4">
        <f>Table1[[#This Row],[Вело 40.5 км]]-Table1[[#Totals],[Вело 40.5 км]]</f>
        <v>1.7013888888888884E-2</v>
      </c>
      <c r="BM56" s="4">
        <f>Table1[[#This Row],[T2]]-Table1[[#Totals],[T2]]</f>
        <v>1.7499999999999995E-2</v>
      </c>
      <c r="BN56" s="4">
        <f>Table1[[#This Row],[Бег 1.25 км]]-Table1[[#Totals],[Бег 1.25 км]]</f>
        <v>1.8148148148148142E-2</v>
      </c>
      <c r="BO56" s="4">
        <f>Table1[[#This Row],[Бег 3.75 км]]-Table1[[#Totals],[Бег 3.75 км]]</f>
        <v>1.972222222222221E-2</v>
      </c>
      <c r="BP56" s="4">
        <f>Table1[[#This Row],[Бег 6.25 км]]-Table1[[#Totals],[Бег 6.25 км]]</f>
        <v>2.1458333333333315E-2</v>
      </c>
      <c r="BQ56" s="4">
        <f>Table1[[#This Row],[Бег 8.75 км]]-Table1[[#Totals],[Бег 8.75 км]]</f>
        <v>2.2905092592592588E-2</v>
      </c>
      <c r="BR56" s="4">
        <f>Table1[[#This Row],[Финиш]]-Table1[[#Totals],[Финиш]]</f>
        <v>2.361111111111111E-2</v>
      </c>
    </row>
    <row r="57" spans="1:70" hidden="1" x14ac:dyDescent="0.2">
      <c r="A57">
        <v>56</v>
      </c>
      <c r="B57">
        <v>46</v>
      </c>
      <c r="C57" t="s">
        <v>126</v>
      </c>
      <c r="D57" t="s">
        <v>127</v>
      </c>
      <c r="E57">
        <v>40</v>
      </c>
      <c r="F57" t="s">
        <v>2</v>
      </c>
      <c r="G57" t="s">
        <v>24</v>
      </c>
      <c r="H57" t="s">
        <v>19</v>
      </c>
      <c r="I57" t="s">
        <v>74</v>
      </c>
      <c r="J57">
        <v>1</v>
      </c>
      <c r="K57">
        <v>5</v>
      </c>
      <c r="L57" s="4">
        <v>2.7777777777777776E-2</v>
      </c>
      <c r="M57" s="1">
        <v>2.7777777777777776E-2</v>
      </c>
      <c r="N57" s="4">
        <v>2.9259259259259259E-2</v>
      </c>
      <c r="O57" s="1">
        <v>7.9675925925925928E-2</v>
      </c>
      <c r="Q57" s="4">
        <v>8.9120370370370362E-4</v>
      </c>
      <c r="R57" s="4">
        <v>7.083333333333333E-3</v>
      </c>
      <c r="S57" s="4">
        <v>1.3171296296296294E-2</v>
      </c>
      <c r="T57" s="4">
        <v>1.9120370370370371E-2</v>
      </c>
      <c r="U57" s="4">
        <v>2.5370370370370366E-2</v>
      </c>
      <c r="V57" s="4">
        <v>3.1909722222222221E-2</v>
      </c>
      <c r="W57" s="4">
        <v>3.7939814814814815E-2</v>
      </c>
      <c r="X57" s="4">
        <v>4.4189814814814814E-2</v>
      </c>
      <c r="Y57" s="4">
        <v>5.0416666666666665E-2</v>
      </c>
      <c r="Z57" s="4">
        <v>8.0277777777777781E-2</v>
      </c>
      <c r="AA57" s="1">
        <v>0.11109953703703705</v>
      </c>
      <c r="AC57" s="4">
        <v>4.0856481481481481E-3</v>
      </c>
      <c r="AD57" s="4">
        <v>1.1805555555555555E-2</v>
      </c>
      <c r="AE57" s="4">
        <v>1.9305555555555555E-2</v>
      </c>
      <c r="AF57" s="4">
        <v>2.6875E-2</v>
      </c>
      <c r="AG57" s="4">
        <v>3.0821759259259257E-2</v>
      </c>
      <c r="AH57" s="4">
        <v>0.11109953703703705</v>
      </c>
      <c r="AI57" s="4">
        <v>0</v>
      </c>
      <c r="AJ57" s="4">
        <f>Table1[[#This Row],[Плавание_]]</f>
        <v>2.7777777777777776E-2</v>
      </c>
      <c r="AK57" s="4">
        <f>Table1[[#This Row],[T1_]]</f>
        <v>2.9259259259259259E-2</v>
      </c>
      <c r="AL57" s="4">
        <f>SUM(Table1[[#This Row],[T1]],Table1[[#This Row],[0, 5 км_]])</f>
        <v>3.0150462962962962E-2</v>
      </c>
      <c r="AM57" s="4">
        <f>SUM(Table1[[#This Row],[T1]],Table1[[#This Row],[5,5 км_]])</f>
        <v>3.6342592592592593E-2</v>
      </c>
      <c r="AN57" s="4">
        <f>SUM(Table1[[#This Row],[T1]],Table1[[#This Row],[10,5 км_]])</f>
        <v>4.2430555555555555E-2</v>
      </c>
      <c r="AO57" s="4">
        <f>SUM(Table1[[#This Row],[T1]],Table1[[#This Row],[15,5 км_]])</f>
        <v>4.8379629629629634E-2</v>
      </c>
      <c r="AP57" s="4">
        <f>SUM(Table1[[#This Row],[T1]],Table1[[#This Row],[20,5 км_]])</f>
        <v>5.4629629629629625E-2</v>
      </c>
      <c r="AQ57" s="4">
        <f>SUM(Table1[[#This Row],[T1]],Table1[[#This Row],[25,5 км_]])</f>
        <v>6.1168981481481477E-2</v>
      </c>
      <c r="AR57" s="4">
        <f>SUM(Table1[[#This Row],[T1]],Table1[[#This Row],[30,5 км_]])</f>
        <v>6.7199074074074078E-2</v>
      </c>
      <c r="AS57" s="4">
        <f>SUM(Table1[[#This Row],[T1]],Table1[[#This Row],[35,5 км_]])</f>
        <v>7.3449074074074069E-2</v>
      </c>
      <c r="AT57" s="4">
        <f>SUM(Table1[[#This Row],[T1]],Table1[[#This Row],[40 км_]])</f>
        <v>7.9675925925925928E-2</v>
      </c>
      <c r="AU57" s="4">
        <f>Table1[[#This Row],[T2_]]</f>
        <v>8.0277777777777781E-2</v>
      </c>
      <c r="AV57" s="4">
        <f>SUM(Table1[[#This Row],[T2]],Table1[[#This Row],[1,25 км_]])</f>
        <v>8.4363425925925925E-2</v>
      </c>
      <c r="AW57" s="4">
        <f>SUM(Table1[[#This Row],[T2]],Table1[[#This Row],[3,75 км_]])</f>
        <v>9.2083333333333336E-2</v>
      </c>
      <c r="AX57" s="4">
        <f>SUM(Table1[[#This Row],[T2]],Table1[[#This Row],[6,25 км_]])</f>
        <v>9.9583333333333329E-2</v>
      </c>
      <c r="AY57" s="4">
        <f>SUM(Table1[[#This Row],[T2]],Table1[[#This Row],[8,75 км_]])</f>
        <v>0.10715277777777778</v>
      </c>
      <c r="AZ57" s="4">
        <f>SUM(Table1[[#This Row],[T2]],Table1[[#This Row],[Финиш_]])</f>
        <v>0.11109953703703704</v>
      </c>
      <c r="BA57" s="4">
        <f>Table1[[#This Row],[Старт]]-Table1[[#Totals],[Старт]]</f>
        <v>0</v>
      </c>
      <c r="BB57" s="4">
        <f>Table1[[#This Row],[Плавание]]-Table1[[#Totals],[Плавание]]</f>
        <v>1.0740740740740738E-2</v>
      </c>
      <c r="BC57" s="4">
        <f>Table1[[#This Row],[T1]]-Table1[[#Totals],[T1]]</f>
        <v>1.1458333333333334E-2</v>
      </c>
      <c r="BD57" s="4">
        <f>Table1[[#This Row],[Вело 0.5 км]]-Table1[[#Totals],[Вело 0.5 км]]</f>
        <v>1.1643518518518518E-2</v>
      </c>
      <c r="BE57" s="4">
        <f>Table1[[#This Row],[Вело 5.5 км]]-Table1[[#Totals],[Вело 5.5 км]]</f>
        <v>1.3148148148148148E-2</v>
      </c>
      <c r="BF57" s="4">
        <f>Table1[[#This Row],[Вело 10.5 км]]-Table1[[#Totals],[Вело 10.5 км]]</f>
        <v>1.4479166666666668E-2</v>
      </c>
      <c r="BG57" s="4">
        <f>Table1[[#This Row],[Вело 15.5 км]]-Table1[[#Totals],[Вело 15.5 км]]</f>
        <v>1.5763888888888897E-2</v>
      </c>
      <c r="BH57" s="4">
        <f>Table1[[#This Row],[Вело 20.5 км]]-Table1[[#Totals],[Вело 20.5 км]]</f>
        <v>1.7268518518518516E-2</v>
      </c>
      <c r="BI57" s="4">
        <f>Table1[[#This Row],[Вело 25.5 км]]-Table1[[#Totals],[Вело 25.5 км]]</f>
        <v>1.9201388888888886E-2</v>
      </c>
      <c r="BJ57" s="4">
        <f>Table1[[#This Row],[Вело 30.5 км]]-Table1[[#Totals],[Вело 30.5 км]]</f>
        <v>2.0694444444444446E-2</v>
      </c>
      <c r="BK57" s="4">
        <f>Table1[[#This Row],[Вело 35.5 км]]-Table1[[#Totals],[Вело 35.5 км]]</f>
        <v>2.2303240740740735E-2</v>
      </c>
      <c r="BL57" s="4">
        <f>Table1[[#This Row],[Вело 40.5 км]]-Table1[[#Totals],[Вело 40.5 км]]</f>
        <v>2.388888888888889E-2</v>
      </c>
      <c r="BM57" s="4">
        <f>Table1[[#This Row],[T2]]-Table1[[#Totals],[T2]]</f>
        <v>2.402777777777778E-2</v>
      </c>
      <c r="BN57" s="4">
        <f>Table1[[#This Row],[Бег 1.25 км]]-Table1[[#Totals],[Бег 1.25 км]]</f>
        <v>2.4247685185185185E-2</v>
      </c>
      <c r="BO57" s="4">
        <f>Table1[[#This Row],[Бег 3.75 км]]-Table1[[#Totals],[Бег 3.75 км]]</f>
        <v>2.4629629629629626E-2</v>
      </c>
      <c r="BP57" s="4">
        <f>Table1[[#This Row],[Бег 6.25 км]]-Table1[[#Totals],[Бег 6.25 км]]</f>
        <v>2.4791666666666656E-2</v>
      </c>
      <c r="BQ57" s="4">
        <f>Table1[[#This Row],[Бег 8.75 км]]-Table1[[#Totals],[Бег 8.75 км]]</f>
        <v>2.4907407407407406E-2</v>
      </c>
      <c r="BR57" s="4">
        <f>Table1[[#This Row],[Финиш]]-Table1[[#Totals],[Финиш]]</f>
        <v>2.5289351851851855E-2</v>
      </c>
    </row>
    <row r="58" spans="1:70" hidden="1" x14ac:dyDescent="0.2">
      <c r="A58">
        <v>57</v>
      </c>
      <c r="B58">
        <v>5</v>
      </c>
      <c r="C58" t="s">
        <v>128</v>
      </c>
      <c r="D58" t="s">
        <v>129</v>
      </c>
      <c r="E58">
        <v>37</v>
      </c>
      <c r="F58" t="s">
        <v>2</v>
      </c>
      <c r="G58" t="s">
        <v>24</v>
      </c>
      <c r="H58" t="s">
        <v>130</v>
      </c>
      <c r="I58" t="s">
        <v>5</v>
      </c>
      <c r="J58">
        <v>16</v>
      </c>
      <c r="K58">
        <v>52</v>
      </c>
      <c r="L58" s="4">
        <v>2.7511574074074074E-2</v>
      </c>
      <c r="M58" s="1">
        <v>2.7511574074074074E-2</v>
      </c>
      <c r="N58" s="4">
        <v>2.8692129629629633E-2</v>
      </c>
      <c r="O58" s="1">
        <v>7.4907407407407409E-2</v>
      </c>
      <c r="Q58" s="4">
        <v>6.7129629629629625E-4</v>
      </c>
      <c r="R58" s="4">
        <v>6.3425925925925915E-3</v>
      </c>
      <c r="S58" s="4">
        <v>1.2037037037037035E-2</v>
      </c>
      <c r="T58" s="4">
        <v>1.7615740740740741E-2</v>
      </c>
      <c r="U58" s="4">
        <v>2.3321759259259261E-2</v>
      </c>
      <c r="V58" s="4">
        <v>2.9189814814814811E-2</v>
      </c>
      <c r="W58" s="4">
        <v>3.471064814814815E-2</v>
      </c>
      <c r="X58" s="4">
        <v>4.0428240740740744E-2</v>
      </c>
      <c r="Y58" s="4">
        <v>4.6215277777777779E-2</v>
      </c>
      <c r="Z58" s="4">
        <v>7.6064814814814807E-2</v>
      </c>
      <c r="AA58" s="1">
        <v>0.11145833333333333</v>
      </c>
      <c r="AC58" s="4">
        <v>4.3981481481481484E-3</v>
      </c>
      <c r="AD58" s="4">
        <v>1.3425925925925924E-2</v>
      </c>
      <c r="AE58" s="4">
        <v>2.2291666666666668E-2</v>
      </c>
      <c r="AF58" s="4">
        <v>3.1053240740740742E-2</v>
      </c>
      <c r="AG58" s="4">
        <v>3.5393518518518519E-2</v>
      </c>
      <c r="AH58" s="4">
        <v>0.11145833333333333</v>
      </c>
      <c r="AI58" s="4">
        <v>0</v>
      </c>
      <c r="AJ58" s="4">
        <f>Table1[[#This Row],[Плавание_]]</f>
        <v>2.7511574074074074E-2</v>
      </c>
      <c r="AK58" s="4">
        <f>Table1[[#This Row],[T1_]]</f>
        <v>2.8692129629629633E-2</v>
      </c>
      <c r="AL58" s="4">
        <f>SUM(Table1[[#This Row],[T1]],Table1[[#This Row],[0, 5 км_]])</f>
        <v>2.9363425925925928E-2</v>
      </c>
      <c r="AM58" s="4">
        <f>SUM(Table1[[#This Row],[T1]],Table1[[#This Row],[5,5 км_]])</f>
        <v>3.5034722222222224E-2</v>
      </c>
      <c r="AN58" s="4">
        <f>SUM(Table1[[#This Row],[T1]],Table1[[#This Row],[10,5 км_]])</f>
        <v>4.072916666666667E-2</v>
      </c>
      <c r="AO58" s="4">
        <f>SUM(Table1[[#This Row],[T1]],Table1[[#This Row],[15,5 км_]])</f>
        <v>4.6307870370370374E-2</v>
      </c>
      <c r="AP58" s="4">
        <f>SUM(Table1[[#This Row],[T1]],Table1[[#This Row],[20,5 км_]])</f>
        <v>5.2013888888888894E-2</v>
      </c>
      <c r="AQ58" s="4">
        <f>SUM(Table1[[#This Row],[T1]],Table1[[#This Row],[25,5 км_]])</f>
        <v>5.7881944444444444E-2</v>
      </c>
      <c r="AR58" s="4">
        <f>SUM(Table1[[#This Row],[T1]],Table1[[#This Row],[30,5 км_]])</f>
        <v>6.340277777777778E-2</v>
      </c>
      <c r="AS58" s="4">
        <f>SUM(Table1[[#This Row],[T1]],Table1[[#This Row],[35,5 км_]])</f>
        <v>6.9120370370370374E-2</v>
      </c>
      <c r="AT58" s="4">
        <f>SUM(Table1[[#This Row],[T1]],Table1[[#This Row],[40 км_]])</f>
        <v>7.4907407407407409E-2</v>
      </c>
      <c r="AU58" s="4">
        <f>Table1[[#This Row],[T2_]]</f>
        <v>7.6064814814814807E-2</v>
      </c>
      <c r="AV58" s="4">
        <f>SUM(Table1[[#This Row],[T2]],Table1[[#This Row],[1,25 км_]])</f>
        <v>8.0462962962962958E-2</v>
      </c>
      <c r="AW58" s="4">
        <f>SUM(Table1[[#This Row],[T2]],Table1[[#This Row],[3,75 км_]])</f>
        <v>8.9490740740740732E-2</v>
      </c>
      <c r="AX58" s="4">
        <f>SUM(Table1[[#This Row],[T2]],Table1[[#This Row],[6,25 км_]])</f>
        <v>9.8356481481481475E-2</v>
      </c>
      <c r="AY58" s="4">
        <f>SUM(Table1[[#This Row],[T2]],Table1[[#This Row],[8,75 км_]])</f>
        <v>0.10711805555555555</v>
      </c>
      <c r="AZ58" s="4">
        <f>SUM(Table1[[#This Row],[T2]],Table1[[#This Row],[Финиш_]])</f>
        <v>0.11145833333333333</v>
      </c>
      <c r="BA58" s="4">
        <f>Table1[[#This Row],[Старт]]-Table1[[#Totals],[Старт]]</f>
        <v>0</v>
      </c>
      <c r="BB58" s="4">
        <f>Table1[[#This Row],[Плавание]]-Table1[[#Totals],[Плавание]]</f>
        <v>1.0474537037037036E-2</v>
      </c>
      <c r="BC58" s="4">
        <f>Table1[[#This Row],[T1]]-Table1[[#Totals],[T1]]</f>
        <v>1.0891203703703708E-2</v>
      </c>
      <c r="BD58" s="4">
        <f>Table1[[#This Row],[Вело 0.5 км]]-Table1[[#Totals],[Вело 0.5 км]]</f>
        <v>1.0856481481481484E-2</v>
      </c>
      <c r="BE58" s="4">
        <f>Table1[[#This Row],[Вело 5.5 км]]-Table1[[#Totals],[Вело 5.5 км]]</f>
        <v>1.1840277777777779E-2</v>
      </c>
      <c r="BF58" s="4">
        <f>Table1[[#This Row],[Вело 10.5 км]]-Table1[[#Totals],[Вело 10.5 км]]</f>
        <v>1.2777777777777784E-2</v>
      </c>
      <c r="BG58" s="4">
        <f>Table1[[#This Row],[Вело 15.5 км]]-Table1[[#Totals],[Вело 15.5 км]]</f>
        <v>1.3692129629629637E-2</v>
      </c>
      <c r="BH58" s="4">
        <f>Table1[[#This Row],[Вело 20.5 км]]-Table1[[#Totals],[Вело 20.5 км]]</f>
        <v>1.4652777777777785E-2</v>
      </c>
      <c r="BI58" s="4">
        <f>Table1[[#This Row],[Вело 25.5 км]]-Table1[[#Totals],[Вело 25.5 км]]</f>
        <v>1.5914351851851853E-2</v>
      </c>
      <c r="BJ58" s="4">
        <f>Table1[[#This Row],[Вело 30.5 км]]-Table1[[#Totals],[Вело 30.5 км]]</f>
        <v>1.6898148148148148E-2</v>
      </c>
      <c r="BK58" s="4">
        <f>Table1[[#This Row],[Вело 35.5 км]]-Table1[[#Totals],[Вело 35.5 км]]</f>
        <v>1.7974537037037039E-2</v>
      </c>
      <c r="BL58" s="4">
        <f>Table1[[#This Row],[Вело 40.5 км]]-Table1[[#Totals],[Вело 40.5 км]]</f>
        <v>1.9120370370370371E-2</v>
      </c>
      <c r="BM58" s="4">
        <f>Table1[[#This Row],[T2]]-Table1[[#Totals],[T2]]</f>
        <v>1.9814814814814806E-2</v>
      </c>
      <c r="BN58" s="4">
        <f>Table1[[#This Row],[Бег 1.25 км]]-Table1[[#Totals],[Бег 1.25 км]]</f>
        <v>2.0347222222222218E-2</v>
      </c>
      <c r="BO58" s="4">
        <f>Table1[[#This Row],[Бег 3.75 км]]-Table1[[#Totals],[Бег 3.75 км]]</f>
        <v>2.2037037037037022E-2</v>
      </c>
      <c r="BP58" s="4">
        <f>Table1[[#This Row],[Бег 6.25 км]]-Table1[[#Totals],[Бег 6.25 км]]</f>
        <v>2.3564814814814802E-2</v>
      </c>
      <c r="BQ58" s="4">
        <f>Table1[[#This Row],[Бег 8.75 км]]-Table1[[#Totals],[Бег 8.75 км]]</f>
        <v>2.4872685185185178E-2</v>
      </c>
      <c r="BR58" s="4">
        <f>Table1[[#This Row],[Финиш]]-Table1[[#Totals],[Финиш]]</f>
        <v>2.5648148148148142E-2</v>
      </c>
    </row>
    <row r="59" spans="1:70" hidden="1" x14ac:dyDescent="0.2">
      <c r="A59">
        <v>58</v>
      </c>
      <c r="B59">
        <v>26</v>
      </c>
      <c r="C59" t="s">
        <v>131</v>
      </c>
      <c r="D59" t="s">
        <v>132</v>
      </c>
      <c r="E59">
        <v>48</v>
      </c>
      <c r="F59" t="s">
        <v>2</v>
      </c>
      <c r="G59" t="s">
        <v>3</v>
      </c>
      <c r="H59" t="s">
        <v>16</v>
      </c>
      <c r="I59" t="s">
        <v>28</v>
      </c>
      <c r="J59">
        <v>8</v>
      </c>
      <c r="K59">
        <v>53</v>
      </c>
      <c r="L59" s="4">
        <v>2.4502314814814814E-2</v>
      </c>
      <c r="M59" s="1">
        <v>2.4502314814814814E-2</v>
      </c>
      <c r="N59" s="4">
        <v>2.6099537037037036E-2</v>
      </c>
      <c r="O59" s="1">
        <v>7.8240740740740736E-2</v>
      </c>
      <c r="Q59" s="4">
        <v>6.5972222222222213E-4</v>
      </c>
      <c r="R59" s="4">
        <v>6.7939814814814816E-3</v>
      </c>
      <c r="S59" s="4">
        <v>1.329861111111111E-2</v>
      </c>
      <c r="T59" s="4">
        <v>1.9594907407407405E-2</v>
      </c>
      <c r="U59" s="4">
        <v>2.6041666666666668E-2</v>
      </c>
      <c r="V59" s="4">
        <v>3.2870370370370376E-2</v>
      </c>
      <c r="W59" s="4">
        <v>3.8981481481481485E-2</v>
      </c>
      <c r="X59" s="4">
        <v>4.5578703703703705E-2</v>
      </c>
      <c r="Y59" s="4">
        <v>5.212962962962963E-2</v>
      </c>
      <c r="Z59" s="4">
        <v>7.918981481481481E-2</v>
      </c>
      <c r="AA59" s="1">
        <v>0.11204861111111113</v>
      </c>
      <c r="AC59" s="4">
        <v>4.1782407407407402E-3</v>
      </c>
      <c r="AD59" s="4">
        <v>1.2222222222222223E-2</v>
      </c>
      <c r="AE59" s="4">
        <v>2.0405092592592593E-2</v>
      </c>
      <c r="AF59" s="4">
        <v>2.8738425925925928E-2</v>
      </c>
      <c r="AG59" s="4">
        <v>3.2870370370370376E-2</v>
      </c>
      <c r="AH59" s="4">
        <v>0.11204861111111113</v>
      </c>
      <c r="AI59" s="4">
        <v>0</v>
      </c>
      <c r="AJ59" s="4">
        <f>Table1[[#This Row],[Плавание_]]</f>
        <v>2.4502314814814814E-2</v>
      </c>
      <c r="AK59" s="4">
        <f>Table1[[#This Row],[T1_]]</f>
        <v>2.6099537037037036E-2</v>
      </c>
      <c r="AL59" s="4">
        <f>SUM(Table1[[#This Row],[T1]],Table1[[#This Row],[0, 5 км_]])</f>
        <v>2.6759259259259257E-2</v>
      </c>
      <c r="AM59" s="4">
        <f>SUM(Table1[[#This Row],[T1]],Table1[[#This Row],[5,5 км_]])</f>
        <v>3.2893518518518516E-2</v>
      </c>
      <c r="AN59" s="4">
        <f>SUM(Table1[[#This Row],[T1]],Table1[[#This Row],[10,5 км_]])</f>
        <v>3.9398148148148147E-2</v>
      </c>
      <c r="AO59" s="4">
        <f>SUM(Table1[[#This Row],[T1]],Table1[[#This Row],[15,5 км_]])</f>
        <v>4.569444444444444E-2</v>
      </c>
      <c r="AP59" s="4">
        <f>SUM(Table1[[#This Row],[T1]],Table1[[#This Row],[20,5 км_]])</f>
        <v>5.2141203703703703E-2</v>
      </c>
      <c r="AQ59" s="4">
        <f>SUM(Table1[[#This Row],[T1]],Table1[[#This Row],[25,5 км_]])</f>
        <v>5.8969907407407415E-2</v>
      </c>
      <c r="AR59" s="4">
        <f>SUM(Table1[[#This Row],[T1]],Table1[[#This Row],[30,5 км_]])</f>
        <v>6.5081018518518524E-2</v>
      </c>
      <c r="AS59" s="4">
        <f>SUM(Table1[[#This Row],[T1]],Table1[[#This Row],[35,5 км_]])</f>
        <v>7.1678240740740737E-2</v>
      </c>
      <c r="AT59" s="4">
        <f>SUM(Table1[[#This Row],[T1]],Table1[[#This Row],[40 км_]])</f>
        <v>7.8229166666666669E-2</v>
      </c>
      <c r="AU59" s="4">
        <f>Table1[[#This Row],[T2_]]</f>
        <v>7.918981481481481E-2</v>
      </c>
      <c r="AV59" s="4">
        <f>SUM(Table1[[#This Row],[T2]],Table1[[#This Row],[1,25 км_]])</f>
        <v>8.3368055555555556E-2</v>
      </c>
      <c r="AW59" s="4">
        <f>SUM(Table1[[#This Row],[T2]],Table1[[#This Row],[3,75 км_]])</f>
        <v>9.1412037037037028E-2</v>
      </c>
      <c r="AX59" s="4">
        <f>SUM(Table1[[#This Row],[T2]],Table1[[#This Row],[6,25 км_]])</f>
        <v>9.9594907407407396E-2</v>
      </c>
      <c r="AY59" s="4">
        <f>SUM(Table1[[#This Row],[T2]],Table1[[#This Row],[8,75 км_]])</f>
        <v>0.10792824074074074</v>
      </c>
      <c r="AZ59" s="4">
        <f>SUM(Table1[[#This Row],[T2]],Table1[[#This Row],[Финиш_]])</f>
        <v>0.11206018518518518</v>
      </c>
      <c r="BA59" s="4">
        <f>Table1[[#This Row],[Старт]]-Table1[[#Totals],[Старт]]</f>
        <v>0</v>
      </c>
      <c r="BB59" s="4">
        <f>Table1[[#This Row],[Плавание]]-Table1[[#Totals],[Плавание]]</f>
        <v>7.4652777777777755E-3</v>
      </c>
      <c r="BC59" s="4">
        <f>Table1[[#This Row],[T1]]-Table1[[#Totals],[T1]]</f>
        <v>8.2986111111111108E-3</v>
      </c>
      <c r="BD59" s="4">
        <f>Table1[[#This Row],[Вело 0.5 км]]-Table1[[#Totals],[Вело 0.5 км]]</f>
        <v>8.252314814814813E-3</v>
      </c>
      <c r="BE59" s="4">
        <f>Table1[[#This Row],[Вело 5.5 км]]-Table1[[#Totals],[Вело 5.5 км]]</f>
        <v>9.6990740740740718E-3</v>
      </c>
      <c r="BF59" s="4">
        <f>Table1[[#This Row],[Вело 10.5 км]]-Table1[[#Totals],[Вело 10.5 км]]</f>
        <v>1.1446759259259261E-2</v>
      </c>
      <c r="BG59" s="4">
        <f>Table1[[#This Row],[Вело 15.5 км]]-Table1[[#Totals],[Вело 15.5 км]]</f>
        <v>1.3078703703703703E-2</v>
      </c>
      <c r="BH59" s="4">
        <f>Table1[[#This Row],[Вело 20.5 км]]-Table1[[#Totals],[Вело 20.5 км]]</f>
        <v>1.4780092592592595E-2</v>
      </c>
      <c r="BI59" s="4">
        <f>Table1[[#This Row],[Вело 25.5 км]]-Table1[[#Totals],[Вело 25.5 км]]</f>
        <v>1.7002314814814824E-2</v>
      </c>
      <c r="BJ59" s="4">
        <f>Table1[[#This Row],[Вело 30.5 км]]-Table1[[#Totals],[Вело 30.5 км]]</f>
        <v>1.8576388888888892E-2</v>
      </c>
      <c r="BK59" s="4">
        <f>Table1[[#This Row],[Вело 35.5 км]]-Table1[[#Totals],[Вело 35.5 км]]</f>
        <v>2.0532407407407402E-2</v>
      </c>
      <c r="BL59" s="4">
        <f>Table1[[#This Row],[Вело 40.5 км]]-Table1[[#Totals],[Вело 40.5 км]]</f>
        <v>2.2442129629629631E-2</v>
      </c>
      <c r="BM59" s="4">
        <f>Table1[[#This Row],[T2]]-Table1[[#Totals],[T2]]</f>
        <v>2.2939814814814809E-2</v>
      </c>
      <c r="BN59" s="4">
        <f>Table1[[#This Row],[Бег 1.25 км]]-Table1[[#Totals],[Бег 1.25 км]]</f>
        <v>2.3252314814814816E-2</v>
      </c>
      <c r="BO59" s="4">
        <f>Table1[[#This Row],[Бег 3.75 км]]-Table1[[#Totals],[Бег 3.75 км]]</f>
        <v>2.3958333333333318E-2</v>
      </c>
      <c r="BP59" s="4">
        <f>Table1[[#This Row],[Бег 6.25 км]]-Table1[[#Totals],[Бег 6.25 км]]</f>
        <v>2.4803240740740723E-2</v>
      </c>
      <c r="BQ59" s="4">
        <f>Table1[[#This Row],[Бег 8.75 км]]-Table1[[#Totals],[Бег 8.75 км]]</f>
        <v>2.568287037037037E-2</v>
      </c>
      <c r="BR59" s="4">
        <f>Table1[[#This Row],[Финиш]]-Table1[[#Totals],[Финиш]]</f>
        <v>2.6249999999999996E-2</v>
      </c>
    </row>
    <row r="60" spans="1:70" hidden="1" x14ac:dyDescent="0.2">
      <c r="A60">
        <v>59</v>
      </c>
      <c r="B60">
        <v>32</v>
      </c>
      <c r="C60" t="s">
        <v>133</v>
      </c>
      <c r="D60" t="s">
        <v>30</v>
      </c>
      <c r="E60">
        <v>33</v>
      </c>
      <c r="F60" t="s">
        <v>2</v>
      </c>
      <c r="G60" t="s">
        <v>24</v>
      </c>
      <c r="H60" t="s">
        <v>16</v>
      </c>
      <c r="I60" t="s">
        <v>33</v>
      </c>
      <c r="J60">
        <v>13</v>
      </c>
      <c r="K60">
        <v>54</v>
      </c>
      <c r="L60" s="4">
        <v>2.4108796296296298E-2</v>
      </c>
      <c r="M60" s="1">
        <v>2.4108796296296298E-2</v>
      </c>
      <c r="N60" s="4">
        <v>2.6064814814814815E-2</v>
      </c>
      <c r="O60" s="1">
        <v>7.3726851851851849E-2</v>
      </c>
      <c r="Q60" s="4">
        <v>6.8287037037037025E-4</v>
      </c>
      <c r="R60" s="4">
        <v>6.5856481481481469E-3</v>
      </c>
      <c r="S60" s="4">
        <v>1.2650462962962962E-2</v>
      </c>
      <c r="T60" s="4">
        <v>1.8402777777777778E-2</v>
      </c>
      <c r="U60" s="4">
        <v>2.4328703703703703E-2</v>
      </c>
      <c r="V60" s="4">
        <v>3.0347222222222223E-2</v>
      </c>
      <c r="W60" s="4">
        <v>3.6134259259259262E-2</v>
      </c>
      <c r="X60" s="4">
        <v>4.189814814814815E-2</v>
      </c>
      <c r="Y60" s="4">
        <v>4.7662037037037037E-2</v>
      </c>
      <c r="Z60" s="4">
        <v>7.4872685185185181E-2</v>
      </c>
      <c r="AA60" s="1">
        <v>0.11293981481481481</v>
      </c>
      <c r="AC60" s="4">
        <v>4.6412037037037038E-3</v>
      </c>
      <c r="AD60" s="4">
        <v>1.3912037037037037E-2</v>
      </c>
      <c r="AE60" s="4">
        <v>2.3553240740740739E-2</v>
      </c>
      <c r="AF60" s="4">
        <v>3.3171296296296296E-2</v>
      </c>
      <c r="AG60" s="4">
        <v>3.8055555555555558E-2</v>
      </c>
      <c r="AH60" s="4">
        <v>0.11293981481481481</v>
      </c>
      <c r="AI60" s="4">
        <v>0</v>
      </c>
      <c r="AJ60" s="4">
        <f>Table1[[#This Row],[Плавание_]]</f>
        <v>2.4108796296296298E-2</v>
      </c>
      <c r="AK60" s="4">
        <f>Table1[[#This Row],[T1_]]</f>
        <v>2.6064814814814815E-2</v>
      </c>
      <c r="AL60" s="4">
        <f>SUM(Table1[[#This Row],[T1]],Table1[[#This Row],[0, 5 км_]])</f>
        <v>2.6747685185185187E-2</v>
      </c>
      <c r="AM60" s="4">
        <f>SUM(Table1[[#This Row],[T1]],Table1[[#This Row],[5,5 км_]])</f>
        <v>3.2650462962962964E-2</v>
      </c>
      <c r="AN60" s="4">
        <f>SUM(Table1[[#This Row],[T1]],Table1[[#This Row],[10,5 км_]])</f>
        <v>3.8715277777777779E-2</v>
      </c>
      <c r="AO60" s="4">
        <f>SUM(Table1[[#This Row],[T1]],Table1[[#This Row],[15,5 км_]])</f>
        <v>4.4467592592592593E-2</v>
      </c>
      <c r="AP60" s="4">
        <f>SUM(Table1[[#This Row],[T1]],Table1[[#This Row],[20,5 км_]])</f>
        <v>5.0393518518518518E-2</v>
      </c>
      <c r="AQ60" s="4">
        <f>SUM(Table1[[#This Row],[T1]],Table1[[#This Row],[25,5 км_]])</f>
        <v>5.6412037037037038E-2</v>
      </c>
      <c r="AR60" s="4">
        <f>SUM(Table1[[#This Row],[T1]],Table1[[#This Row],[30,5 км_]])</f>
        <v>6.2199074074074073E-2</v>
      </c>
      <c r="AS60" s="4">
        <f>SUM(Table1[[#This Row],[T1]],Table1[[#This Row],[35,5 км_]])</f>
        <v>6.7962962962962961E-2</v>
      </c>
      <c r="AT60" s="4">
        <f>SUM(Table1[[#This Row],[T1]],Table1[[#This Row],[40 км_]])</f>
        <v>7.3726851851851849E-2</v>
      </c>
      <c r="AU60" s="4">
        <f>Table1[[#This Row],[T2_]]</f>
        <v>7.4872685185185181E-2</v>
      </c>
      <c r="AV60" s="4">
        <f>SUM(Table1[[#This Row],[T2]],Table1[[#This Row],[1,25 км_]])</f>
        <v>7.9513888888888884E-2</v>
      </c>
      <c r="AW60" s="4">
        <f>SUM(Table1[[#This Row],[T2]],Table1[[#This Row],[3,75 км_]])</f>
        <v>8.8784722222222223E-2</v>
      </c>
      <c r="AX60" s="4">
        <f>SUM(Table1[[#This Row],[T2]],Table1[[#This Row],[6,25 км_]])</f>
        <v>9.8425925925925917E-2</v>
      </c>
      <c r="AY60" s="4">
        <f>SUM(Table1[[#This Row],[T2]],Table1[[#This Row],[8,75 км_]])</f>
        <v>0.10804398148148148</v>
      </c>
      <c r="AZ60" s="4">
        <f>SUM(Table1[[#This Row],[T2]],Table1[[#This Row],[Финиш_]])</f>
        <v>0.11292824074074073</v>
      </c>
      <c r="BA60" s="4">
        <f>Table1[[#This Row],[Старт]]-Table1[[#Totals],[Старт]]</f>
        <v>0</v>
      </c>
      <c r="BB60" s="4">
        <f>Table1[[#This Row],[Плавание]]-Table1[[#Totals],[Плавание]]</f>
        <v>7.0717592592592603E-3</v>
      </c>
      <c r="BC60" s="4">
        <f>Table1[[#This Row],[T1]]-Table1[[#Totals],[T1]]</f>
        <v>8.2638888888888901E-3</v>
      </c>
      <c r="BD60" s="4">
        <f>Table1[[#This Row],[Вело 0.5 км]]-Table1[[#Totals],[Вело 0.5 км]]</f>
        <v>8.2407407407407429E-3</v>
      </c>
      <c r="BE60" s="4">
        <f>Table1[[#This Row],[Вело 5.5 км]]-Table1[[#Totals],[Вело 5.5 км]]</f>
        <v>9.4560185185185198E-3</v>
      </c>
      <c r="BF60" s="4">
        <f>Table1[[#This Row],[Вело 10.5 км]]-Table1[[#Totals],[Вело 10.5 км]]</f>
        <v>1.0763888888888892E-2</v>
      </c>
      <c r="BG60" s="4">
        <f>Table1[[#This Row],[Вело 15.5 км]]-Table1[[#Totals],[Вело 15.5 км]]</f>
        <v>1.1851851851851856E-2</v>
      </c>
      <c r="BH60" s="4">
        <f>Table1[[#This Row],[Вело 20.5 км]]-Table1[[#Totals],[Вело 20.5 км]]</f>
        <v>1.3032407407407409E-2</v>
      </c>
      <c r="BI60" s="4">
        <f>Table1[[#This Row],[Вело 25.5 км]]-Table1[[#Totals],[Вело 25.5 км]]</f>
        <v>1.4444444444444447E-2</v>
      </c>
      <c r="BJ60" s="4">
        <f>Table1[[#This Row],[Вело 30.5 км]]-Table1[[#Totals],[Вело 30.5 км]]</f>
        <v>1.5694444444444441E-2</v>
      </c>
      <c r="BK60" s="4">
        <f>Table1[[#This Row],[Вело 35.5 км]]-Table1[[#Totals],[Вело 35.5 км]]</f>
        <v>1.6817129629629626E-2</v>
      </c>
      <c r="BL60" s="4">
        <f>Table1[[#This Row],[Вело 40.5 км]]-Table1[[#Totals],[Вело 40.5 км]]</f>
        <v>1.7939814814814811E-2</v>
      </c>
      <c r="BM60" s="4">
        <f>Table1[[#This Row],[T2]]-Table1[[#Totals],[T2]]</f>
        <v>1.862268518518518E-2</v>
      </c>
      <c r="BN60" s="4">
        <f>Table1[[#This Row],[Бег 1.25 км]]-Table1[[#Totals],[Бег 1.25 км]]</f>
        <v>1.9398148148148144E-2</v>
      </c>
      <c r="BO60" s="4">
        <f>Table1[[#This Row],[Бег 3.75 км]]-Table1[[#Totals],[Бег 3.75 км]]</f>
        <v>2.1331018518518513E-2</v>
      </c>
      <c r="BP60" s="4">
        <f>Table1[[#This Row],[Бег 6.25 км]]-Table1[[#Totals],[Бег 6.25 км]]</f>
        <v>2.3634259259259244E-2</v>
      </c>
      <c r="BQ60" s="4">
        <f>Table1[[#This Row],[Бег 8.75 км]]-Table1[[#Totals],[Бег 8.75 км]]</f>
        <v>2.5798611111111105E-2</v>
      </c>
      <c r="BR60" s="4">
        <f>Table1[[#This Row],[Финиш]]-Table1[[#Totals],[Финиш]]</f>
        <v>2.7118055555555548E-2</v>
      </c>
    </row>
    <row r="61" spans="1:70" hidden="1" x14ac:dyDescent="0.2">
      <c r="A61">
        <v>60</v>
      </c>
      <c r="B61">
        <v>57</v>
      </c>
      <c r="C61" t="s">
        <v>134</v>
      </c>
      <c r="D61" t="s">
        <v>91</v>
      </c>
      <c r="E61">
        <v>23</v>
      </c>
      <c r="F61" t="s">
        <v>2</v>
      </c>
      <c r="G61" t="s">
        <v>3</v>
      </c>
      <c r="H61" t="s">
        <v>19</v>
      </c>
      <c r="I61" t="s">
        <v>33</v>
      </c>
      <c r="J61">
        <v>14</v>
      </c>
      <c r="K61">
        <v>55</v>
      </c>
      <c r="L61" s="4">
        <v>2.3368055555555555E-2</v>
      </c>
      <c r="M61" s="1">
        <v>2.3368055555555555E-2</v>
      </c>
      <c r="N61" s="4">
        <v>2.4849537037037035E-2</v>
      </c>
      <c r="O61" s="1">
        <v>7.8587962962962957E-2</v>
      </c>
      <c r="Q61" s="4">
        <v>6.3657407407407402E-4</v>
      </c>
      <c r="R61" s="4">
        <v>6.7129629629629622E-3</v>
      </c>
      <c r="S61" s="4">
        <v>1.2708333333333334E-2</v>
      </c>
      <c r="T61" s="4">
        <v>1.8553240740740742E-2</v>
      </c>
      <c r="U61" s="4">
        <v>2.4328703703703703E-2</v>
      </c>
      <c r="V61" s="4">
        <v>3.006944444444444E-2</v>
      </c>
      <c r="W61" s="4">
        <v>3.5960648148148151E-2</v>
      </c>
      <c r="X61" s="4">
        <v>4.1759259259259253E-2</v>
      </c>
      <c r="Y61" s="4">
        <v>5.3738425925925926E-2</v>
      </c>
      <c r="Z61" s="4">
        <v>7.9733796296296303E-2</v>
      </c>
      <c r="AA61" s="1">
        <v>0.11402777777777778</v>
      </c>
      <c r="AC61" s="4">
        <v>4.1319444444444442E-3</v>
      </c>
      <c r="AD61" s="4">
        <v>1.2604166666666666E-2</v>
      </c>
      <c r="AE61" s="4">
        <v>2.1342592592592594E-2</v>
      </c>
      <c r="AF61" s="4">
        <v>3.0231481481481481E-2</v>
      </c>
      <c r="AG61" s="4">
        <v>3.4293981481481481E-2</v>
      </c>
      <c r="AH61" s="4">
        <v>0.11402777777777778</v>
      </c>
      <c r="AI61" s="4">
        <v>0</v>
      </c>
      <c r="AJ61" s="4">
        <f>Table1[[#This Row],[Плавание_]]</f>
        <v>2.3368055555555555E-2</v>
      </c>
      <c r="AK61" s="4">
        <f>Table1[[#This Row],[T1_]]</f>
        <v>2.4849537037037035E-2</v>
      </c>
      <c r="AL61" s="4">
        <f>SUM(Table1[[#This Row],[T1]],Table1[[#This Row],[0, 5 км_]])</f>
        <v>2.5486111111111109E-2</v>
      </c>
      <c r="AM61" s="4">
        <f>SUM(Table1[[#This Row],[T1]],Table1[[#This Row],[5,5 км_]])</f>
        <v>3.1562499999999993E-2</v>
      </c>
      <c r="AN61" s="4">
        <f>SUM(Table1[[#This Row],[T1]],Table1[[#This Row],[10,5 км_]])</f>
        <v>3.7557870370370366E-2</v>
      </c>
      <c r="AO61" s="4">
        <f>SUM(Table1[[#This Row],[T1]],Table1[[#This Row],[15,5 км_]])</f>
        <v>4.3402777777777776E-2</v>
      </c>
      <c r="AP61" s="4">
        <f>SUM(Table1[[#This Row],[T1]],Table1[[#This Row],[20,5 км_]])</f>
        <v>4.9178240740740738E-2</v>
      </c>
      <c r="AQ61" s="4">
        <f>SUM(Table1[[#This Row],[T1]],Table1[[#This Row],[25,5 км_]])</f>
        <v>5.4918981481481471E-2</v>
      </c>
      <c r="AR61" s="4">
        <f>SUM(Table1[[#This Row],[T1]],Table1[[#This Row],[30,5 км_]])</f>
        <v>6.0810185185185189E-2</v>
      </c>
      <c r="AS61" s="4">
        <f>SUM(Table1[[#This Row],[T1]],Table1[[#This Row],[35,5 км_]])</f>
        <v>6.6608796296296291E-2</v>
      </c>
      <c r="AT61" s="4">
        <f>SUM(Table1[[#This Row],[T1]],Table1[[#This Row],[40 км_]])</f>
        <v>7.8587962962962957E-2</v>
      </c>
      <c r="AU61" s="4">
        <f>Table1[[#This Row],[T2_]]</f>
        <v>7.9733796296296303E-2</v>
      </c>
      <c r="AV61" s="4">
        <f>SUM(Table1[[#This Row],[T2]],Table1[[#This Row],[1,25 км_]])</f>
        <v>8.3865740740740741E-2</v>
      </c>
      <c r="AW61" s="4">
        <f>SUM(Table1[[#This Row],[T2]],Table1[[#This Row],[3,75 км_]])</f>
        <v>9.2337962962962969E-2</v>
      </c>
      <c r="AX61" s="4">
        <f>SUM(Table1[[#This Row],[T2]],Table1[[#This Row],[6,25 км_]])</f>
        <v>0.1010763888888889</v>
      </c>
      <c r="AY61" s="4">
        <f>SUM(Table1[[#This Row],[T2]],Table1[[#This Row],[8,75 км_]])</f>
        <v>0.10996527777777779</v>
      </c>
      <c r="AZ61" s="4">
        <f>SUM(Table1[[#This Row],[T2]],Table1[[#This Row],[Финиш_]])</f>
        <v>0.11402777777777778</v>
      </c>
      <c r="BA61" s="4">
        <f>Table1[[#This Row],[Старт]]-Table1[[#Totals],[Старт]]</f>
        <v>0</v>
      </c>
      <c r="BB61" s="4">
        <f>Table1[[#This Row],[Плавание]]-Table1[[#Totals],[Плавание]]</f>
        <v>6.3310185185185171E-3</v>
      </c>
      <c r="BC61" s="4">
        <f>Table1[[#This Row],[T1]]-Table1[[#Totals],[T1]]</f>
        <v>7.0486111111111097E-3</v>
      </c>
      <c r="BD61" s="4">
        <f>Table1[[#This Row],[Вело 0.5 км]]-Table1[[#Totals],[Вело 0.5 км]]</f>
        <v>6.9791666666666648E-3</v>
      </c>
      <c r="BE61" s="4">
        <f>Table1[[#This Row],[Вело 5.5 км]]-Table1[[#Totals],[Вело 5.5 км]]</f>
        <v>8.3680555555555487E-3</v>
      </c>
      <c r="BF61" s="4">
        <f>Table1[[#This Row],[Вело 10.5 км]]-Table1[[#Totals],[Вело 10.5 км]]</f>
        <v>9.6064814814814797E-3</v>
      </c>
      <c r="BG61" s="4">
        <f>Table1[[#This Row],[Вело 15.5 км]]-Table1[[#Totals],[Вело 15.5 км]]</f>
        <v>1.0787037037037039E-2</v>
      </c>
      <c r="BH61" s="4">
        <f>Table1[[#This Row],[Вело 20.5 км]]-Table1[[#Totals],[Вело 20.5 км]]</f>
        <v>1.1817129629629629E-2</v>
      </c>
      <c r="BI61" s="4">
        <f>Table1[[#This Row],[Вело 25.5 км]]-Table1[[#Totals],[Вело 25.5 км]]</f>
        <v>1.295138888888888E-2</v>
      </c>
      <c r="BJ61" s="4">
        <f>Table1[[#This Row],[Вело 30.5 км]]-Table1[[#Totals],[Вело 30.5 км]]</f>
        <v>1.4305555555555557E-2</v>
      </c>
      <c r="BK61" s="4">
        <f>Table1[[#This Row],[Вело 35.5 км]]-Table1[[#Totals],[Вело 35.5 км]]</f>
        <v>1.5462962962962956E-2</v>
      </c>
      <c r="BL61" s="4">
        <f>Table1[[#This Row],[Вело 40.5 км]]-Table1[[#Totals],[Вело 40.5 км]]</f>
        <v>2.2800925925925919E-2</v>
      </c>
      <c r="BM61" s="4">
        <f>Table1[[#This Row],[T2]]-Table1[[#Totals],[T2]]</f>
        <v>2.3483796296296301E-2</v>
      </c>
      <c r="BN61" s="4">
        <f>Table1[[#This Row],[Бег 1.25 км]]-Table1[[#Totals],[Бег 1.25 км]]</f>
        <v>2.375E-2</v>
      </c>
      <c r="BO61" s="4">
        <f>Table1[[#This Row],[Бег 3.75 км]]-Table1[[#Totals],[Бег 3.75 км]]</f>
        <v>2.4884259259259259E-2</v>
      </c>
      <c r="BP61" s="4">
        <f>Table1[[#This Row],[Бег 6.25 км]]-Table1[[#Totals],[Бег 6.25 км]]</f>
        <v>2.6284722222222223E-2</v>
      </c>
      <c r="BQ61" s="4">
        <f>Table1[[#This Row],[Бег 8.75 км]]-Table1[[#Totals],[Бег 8.75 км]]</f>
        <v>2.7719907407407415E-2</v>
      </c>
      <c r="BR61" s="4">
        <f>Table1[[#This Row],[Финиш]]-Table1[[#Totals],[Финиш]]</f>
        <v>2.82175925925926E-2</v>
      </c>
    </row>
    <row r="62" spans="1:70" hidden="1" x14ac:dyDescent="0.2">
      <c r="A62">
        <v>61</v>
      </c>
      <c r="B62">
        <v>37</v>
      </c>
      <c r="C62" t="s">
        <v>135</v>
      </c>
      <c r="D62" t="s">
        <v>11</v>
      </c>
      <c r="E62">
        <v>32</v>
      </c>
      <c r="F62" t="s">
        <v>2</v>
      </c>
      <c r="G62" t="s">
        <v>118</v>
      </c>
      <c r="I62" t="s">
        <v>33</v>
      </c>
      <c r="J62">
        <v>15</v>
      </c>
      <c r="K62">
        <v>56</v>
      </c>
      <c r="L62" s="4">
        <v>2.255787037037037E-2</v>
      </c>
      <c r="M62" s="1">
        <v>2.255787037037037E-2</v>
      </c>
      <c r="N62" s="4">
        <v>2.4560185185185185E-2</v>
      </c>
      <c r="O62" s="1">
        <v>7.9270833333333332E-2</v>
      </c>
      <c r="Q62" s="4">
        <v>6.4814814814814813E-4</v>
      </c>
      <c r="R62" s="4">
        <v>6.6087962962962966E-3</v>
      </c>
      <c r="S62" s="4">
        <v>1.275462962962963E-2</v>
      </c>
      <c r="T62" s="4">
        <v>1.8761574074074073E-2</v>
      </c>
      <c r="U62" s="4">
        <v>2.4710648148148148E-2</v>
      </c>
      <c r="V62" s="4">
        <v>3.0590277777777775E-2</v>
      </c>
      <c r="W62" s="4">
        <v>3.6539351851851851E-2</v>
      </c>
      <c r="X62" s="4">
        <v>4.2500000000000003E-2</v>
      </c>
      <c r="Y62" s="4">
        <v>5.4710648148148154E-2</v>
      </c>
      <c r="Z62" s="4">
        <v>7.9560185185185192E-2</v>
      </c>
      <c r="AA62" s="1">
        <v>0.11449074074074074</v>
      </c>
      <c r="AC62" s="4">
        <v>5.0000000000000001E-3</v>
      </c>
      <c r="AD62" s="4">
        <v>1.3402777777777777E-2</v>
      </c>
      <c r="AE62" s="4">
        <v>2.2060185185185183E-2</v>
      </c>
      <c r="AF62" s="4">
        <v>3.0717592592592591E-2</v>
      </c>
      <c r="AG62" s="4">
        <v>3.4930555555555555E-2</v>
      </c>
      <c r="AH62" s="4">
        <v>0.11449074074074074</v>
      </c>
      <c r="AI62" s="4">
        <v>0</v>
      </c>
      <c r="AJ62" s="4">
        <f>Table1[[#This Row],[Плавание_]]</f>
        <v>2.255787037037037E-2</v>
      </c>
      <c r="AK62" s="4">
        <f>Table1[[#This Row],[T1_]]</f>
        <v>2.4560185185185185E-2</v>
      </c>
      <c r="AL62" s="4">
        <f>SUM(Table1[[#This Row],[T1]],Table1[[#This Row],[0, 5 км_]])</f>
        <v>2.5208333333333333E-2</v>
      </c>
      <c r="AM62" s="4">
        <f>SUM(Table1[[#This Row],[T1]],Table1[[#This Row],[5,5 км_]])</f>
        <v>3.1168981481481482E-2</v>
      </c>
      <c r="AN62" s="4">
        <f>SUM(Table1[[#This Row],[T1]],Table1[[#This Row],[10,5 км_]])</f>
        <v>3.7314814814814815E-2</v>
      </c>
      <c r="AO62" s="4">
        <f>SUM(Table1[[#This Row],[T1]],Table1[[#This Row],[15,5 км_]])</f>
        <v>4.3321759259259254E-2</v>
      </c>
      <c r="AP62" s="4">
        <f>SUM(Table1[[#This Row],[T1]],Table1[[#This Row],[20,5 км_]])</f>
        <v>4.9270833333333333E-2</v>
      </c>
      <c r="AQ62" s="4">
        <f>SUM(Table1[[#This Row],[T1]],Table1[[#This Row],[25,5 км_]])</f>
        <v>5.5150462962962957E-2</v>
      </c>
      <c r="AR62" s="4">
        <f>SUM(Table1[[#This Row],[T1]],Table1[[#This Row],[30,5 км_]])</f>
        <v>6.1099537037037036E-2</v>
      </c>
      <c r="AS62" s="4">
        <f>SUM(Table1[[#This Row],[T1]],Table1[[#This Row],[35,5 км_]])</f>
        <v>6.7060185185185195E-2</v>
      </c>
      <c r="AT62" s="4">
        <f>SUM(Table1[[#This Row],[T1]],Table1[[#This Row],[40 км_]])</f>
        <v>7.9270833333333346E-2</v>
      </c>
      <c r="AU62" s="4">
        <f>Table1[[#This Row],[T2_]]</f>
        <v>7.9560185185185192E-2</v>
      </c>
      <c r="AV62" s="4">
        <f>SUM(Table1[[#This Row],[T2]],Table1[[#This Row],[1,25 км_]])</f>
        <v>8.4560185185185197E-2</v>
      </c>
      <c r="AW62" s="4">
        <f>SUM(Table1[[#This Row],[T2]],Table1[[#This Row],[3,75 км_]])</f>
        <v>9.2962962962962969E-2</v>
      </c>
      <c r="AX62" s="4">
        <f>SUM(Table1[[#This Row],[T2]],Table1[[#This Row],[6,25 км_]])</f>
        <v>0.10162037037037037</v>
      </c>
      <c r="AY62" s="4">
        <f>SUM(Table1[[#This Row],[T2]],Table1[[#This Row],[8,75 км_]])</f>
        <v>0.11027777777777778</v>
      </c>
      <c r="AZ62" s="4">
        <f>SUM(Table1[[#This Row],[T2]],Table1[[#This Row],[Финиш_]])</f>
        <v>0.11449074074074075</v>
      </c>
      <c r="BA62" s="4">
        <f>Table1[[#This Row],[Старт]]-Table1[[#Totals],[Старт]]</f>
        <v>0</v>
      </c>
      <c r="BB62" s="4">
        <f>Table1[[#This Row],[Плавание]]-Table1[[#Totals],[Плавание]]</f>
        <v>5.5208333333333325E-3</v>
      </c>
      <c r="BC62" s="4">
        <f>Table1[[#This Row],[T1]]-Table1[[#Totals],[T1]]</f>
        <v>6.75925925925926E-3</v>
      </c>
      <c r="BD62" s="4">
        <f>Table1[[#This Row],[Вело 0.5 км]]-Table1[[#Totals],[Вело 0.5 км]]</f>
        <v>6.7013888888888887E-3</v>
      </c>
      <c r="BE62" s="4">
        <f>Table1[[#This Row],[Вело 5.5 км]]-Table1[[#Totals],[Вело 5.5 км]]</f>
        <v>7.9745370370370369E-3</v>
      </c>
      <c r="BF62" s="4">
        <f>Table1[[#This Row],[Вело 10.5 км]]-Table1[[#Totals],[Вело 10.5 км]]</f>
        <v>9.3634259259259278E-3</v>
      </c>
      <c r="BG62" s="4">
        <f>Table1[[#This Row],[Вело 15.5 км]]-Table1[[#Totals],[Вело 15.5 км]]</f>
        <v>1.0706018518518517E-2</v>
      </c>
      <c r="BH62" s="4">
        <f>Table1[[#This Row],[Вело 20.5 км]]-Table1[[#Totals],[Вело 20.5 км]]</f>
        <v>1.1909722222222224E-2</v>
      </c>
      <c r="BI62" s="4">
        <f>Table1[[#This Row],[Вело 25.5 км]]-Table1[[#Totals],[Вело 25.5 км]]</f>
        <v>1.3182870370370366E-2</v>
      </c>
      <c r="BJ62" s="4">
        <f>Table1[[#This Row],[Вело 30.5 км]]-Table1[[#Totals],[Вело 30.5 км]]</f>
        <v>1.4594907407407404E-2</v>
      </c>
      <c r="BK62" s="4">
        <f>Table1[[#This Row],[Вело 35.5 км]]-Table1[[#Totals],[Вело 35.5 км]]</f>
        <v>1.591435185185186E-2</v>
      </c>
      <c r="BL62" s="4">
        <f>Table1[[#This Row],[Вело 40.5 км]]-Table1[[#Totals],[Вело 40.5 км]]</f>
        <v>2.3483796296296308E-2</v>
      </c>
      <c r="BM62" s="4">
        <f>Table1[[#This Row],[T2]]-Table1[[#Totals],[T2]]</f>
        <v>2.3310185185185191E-2</v>
      </c>
      <c r="BN62" s="4">
        <f>Table1[[#This Row],[Бег 1.25 км]]-Table1[[#Totals],[Бег 1.25 км]]</f>
        <v>2.4444444444444456E-2</v>
      </c>
      <c r="BO62" s="4">
        <f>Table1[[#This Row],[Бег 3.75 км]]-Table1[[#Totals],[Бег 3.75 км]]</f>
        <v>2.5509259259259259E-2</v>
      </c>
      <c r="BP62" s="4">
        <f>Table1[[#This Row],[Бег 6.25 км]]-Table1[[#Totals],[Бег 6.25 км]]</f>
        <v>2.6828703703703702E-2</v>
      </c>
      <c r="BQ62" s="4">
        <f>Table1[[#This Row],[Бег 8.75 км]]-Table1[[#Totals],[Бег 8.75 км]]</f>
        <v>2.8032407407407409E-2</v>
      </c>
      <c r="BR62" s="4">
        <f>Table1[[#This Row],[Финиш]]-Table1[[#Totals],[Финиш]]</f>
        <v>2.868055555555557E-2</v>
      </c>
    </row>
    <row r="63" spans="1:70" hidden="1" x14ac:dyDescent="0.2">
      <c r="A63">
        <v>62</v>
      </c>
      <c r="B63">
        <v>7</v>
      </c>
      <c r="C63" t="s">
        <v>136</v>
      </c>
      <c r="D63" t="s">
        <v>11</v>
      </c>
      <c r="E63">
        <v>36</v>
      </c>
      <c r="F63" t="s">
        <v>2</v>
      </c>
      <c r="G63" t="s">
        <v>109</v>
      </c>
      <c r="H63" t="s">
        <v>16</v>
      </c>
      <c r="I63" t="s">
        <v>5</v>
      </c>
      <c r="J63">
        <v>17</v>
      </c>
      <c r="K63">
        <v>57</v>
      </c>
      <c r="L63" s="4">
        <v>2.417824074074074E-2</v>
      </c>
      <c r="M63" s="1">
        <v>2.417824074074074E-2</v>
      </c>
      <c r="N63" s="4">
        <v>2.5659722222222223E-2</v>
      </c>
      <c r="O63" s="1">
        <v>7.9340277777777787E-2</v>
      </c>
      <c r="Q63" s="4">
        <v>7.0601851851851847E-4</v>
      </c>
      <c r="R63" s="4">
        <v>6.5509259259259262E-3</v>
      </c>
      <c r="S63" s="4">
        <v>1.2615740740740742E-2</v>
      </c>
      <c r="T63" s="4">
        <v>1.8460648148148146E-2</v>
      </c>
      <c r="U63" s="4">
        <v>2.4305555555555556E-2</v>
      </c>
      <c r="V63" s="4">
        <v>3.0081018518518521E-2</v>
      </c>
      <c r="W63" s="4">
        <v>3.5844907407407409E-2</v>
      </c>
      <c r="X63" s="4">
        <v>4.1759259259259253E-2</v>
      </c>
      <c r="Y63" s="4">
        <v>5.3680555555555558E-2</v>
      </c>
      <c r="Z63" s="4">
        <v>8.020833333333334E-2</v>
      </c>
      <c r="AA63" s="1">
        <v>0.11565972222222222</v>
      </c>
      <c r="AC63" s="4">
        <v>4.4328703703703709E-3</v>
      </c>
      <c r="AD63" s="4">
        <v>1.3090277777777779E-2</v>
      </c>
      <c r="AE63" s="4">
        <v>2.1666666666666667E-2</v>
      </c>
      <c r="AF63" s="4">
        <v>3.0937499999999996E-2</v>
      </c>
      <c r="AG63" s="4">
        <v>3.5462962962962967E-2</v>
      </c>
      <c r="AH63" s="4">
        <v>0.11565972222222222</v>
      </c>
      <c r="AI63" s="4">
        <v>0</v>
      </c>
      <c r="AJ63" s="4">
        <f>Table1[[#This Row],[Плавание_]]</f>
        <v>2.417824074074074E-2</v>
      </c>
      <c r="AK63" s="4">
        <f>Table1[[#This Row],[T1_]]</f>
        <v>2.5659722222222223E-2</v>
      </c>
      <c r="AL63" s="4">
        <f>SUM(Table1[[#This Row],[T1]],Table1[[#This Row],[0, 5 км_]])</f>
        <v>2.6365740740740742E-2</v>
      </c>
      <c r="AM63" s="4">
        <f>SUM(Table1[[#This Row],[T1]],Table1[[#This Row],[5,5 км_]])</f>
        <v>3.2210648148148148E-2</v>
      </c>
      <c r="AN63" s="4">
        <f>SUM(Table1[[#This Row],[T1]],Table1[[#This Row],[10,5 км_]])</f>
        <v>3.8275462962962963E-2</v>
      </c>
      <c r="AO63" s="4">
        <f>SUM(Table1[[#This Row],[T1]],Table1[[#This Row],[15,5 км_]])</f>
        <v>4.4120370370370365E-2</v>
      </c>
      <c r="AP63" s="4">
        <f>SUM(Table1[[#This Row],[T1]],Table1[[#This Row],[20,5 км_]])</f>
        <v>4.9965277777777775E-2</v>
      </c>
      <c r="AQ63" s="4">
        <f>SUM(Table1[[#This Row],[T1]],Table1[[#This Row],[25,5 км_]])</f>
        <v>5.5740740740740743E-2</v>
      </c>
      <c r="AR63" s="4">
        <f>SUM(Table1[[#This Row],[T1]],Table1[[#This Row],[30,5 км_]])</f>
        <v>6.1504629629629631E-2</v>
      </c>
      <c r="AS63" s="4">
        <f>SUM(Table1[[#This Row],[T1]],Table1[[#This Row],[35,5 км_]])</f>
        <v>6.7418981481481483E-2</v>
      </c>
      <c r="AT63" s="4">
        <f>SUM(Table1[[#This Row],[T1]],Table1[[#This Row],[40 км_]])</f>
        <v>7.9340277777777773E-2</v>
      </c>
      <c r="AU63" s="4">
        <f>Table1[[#This Row],[T2_]]</f>
        <v>8.020833333333334E-2</v>
      </c>
      <c r="AV63" s="4">
        <f>SUM(Table1[[#This Row],[T2]],Table1[[#This Row],[1,25 км_]])</f>
        <v>8.4641203703703705E-2</v>
      </c>
      <c r="AW63" s="4">
        <f>SUM(Table1[[#This Row],[T2]],Table1[[#This Row],[3,75 км_]])</f>
        <v>9.3298611111111124E-2</v>
      </c>
      <c r="AX63" s="4">
        <f>SUM(Table1[[#This Row],[T2]],Table1[[#This Row],[6,25 км_]])</f>
        <v>0.10187500000000001</v>
      </c>
      <c r="AY63" s="4">
        <f>SUM(Table1[[#This Row],[T2]],Table1[[#This Row],[8,75 км_]])</f>
        <v>0.11114583333333333</v>
      </c>
      <c r="AZ63" s="4">
        <f>SUM(Table1[[#This Row],[T2]],Table1[[#This Row],[Финиш_]])</f>
        <v>0.1156712962962963</v>
      </c>
      <c r="BA63" s="4">
        <f>Table1[[#This Row],[Старт]]-Table1[[#Totals],[Старт]]</f>
        <v>0</v>
      </c>
      <c r="BB63" s="4">
        <f>Table1[[#This Row],[Плавание]]-Table1[[#Totals],[Плавание]]</f>
        <v>7.1412037037037017E-3</v>
      </c>
      <c r="BC63" s="4">
        <f>Table1[[#This Row],[T1]]-Table1[[#Totals],[T1]]</f>
        <v>7.8587962962962978E-3</v>
      </c>
      <c r="BD63" s="4">
        <f>Table1[[#This Row],[Вело 0.5 км]]-Table1[[#Totals],[Вело 0.5 км]]</f>
        <v>7.8587962962962978E-3</v>
      </c>
      <c r="BE63" s="4">
        <f>Table1[[#This Row],[Вело 5.5 км]]-Table1[[#Totals],[Вело 5.5 км]]</f>
        <v>9.0162037037037034E-3</v>
      </c>
      <c r="BF63" s="4">
        <f>Table1[[#This Row],[Вело 10.5 км]]-Table1[[#Totals],[Вело 10.5 км]]</f>
        <v>1.0324074074074076E-2</v>
      </c>
      <c r="BG63" s="4">
        <f>Table1[[#This Row],[Вело 15.5 км]]-Table1[[#Totals],[Вело 15.5 км]]</f>
        <v>1.1504629629629629E-2</v>
      </c>
      <c r="BH63" s="4">
        <f>Table1[[#This Row],[Вело 20.5 км]]-Table1[[#Totals],[Вело 20.5 км]]</f>
        <v>1.2604166666666666E-2</v>
      </c>
      <c r="BI63" s="4">
        <f>Table1[[#This Row],[Вело 25.5 км]]-Table1[[#Totals],[Вело 25.5 км]]</f>
        <v>1.3773148148148152E-2</v>
      </c>
      <c r="BJ63" s="4">
        <f>Table1[[#This Row],[Вело 30.5 км]]-Table1[[#Totals],[Вело 30.5 км]]</f>
        <v>1.4999999999999999E-2</v>
      </c>
      <c r="BK63" s="4">
        <f>Table1[[#This Row],[Вело 35.5 км]]-Table1[[#Totals],[Вело 35.5 км]]</f>
        <v>1.6273148148148148E-2</v>
      </c>
      <c r="BL63" s="4">
        <f>Table1[[#This Row],[Вело 40.5 км]]-Table1[[#Totals],[Вело 40.5 км]]</f>
        <v>2.3553240740740736E-2</v>
      </c>
      <c r="BM63" s="4">
        <f>Table1[[#This Row],[T2]]-Table1[[#Totals],[T2]]</f>
        <v>2.3958333333333338E-2</v>
      </c>
      <c r="BN63" s="4">
        <f>Table1[[#This Row],[Бег 1.25 км]]-Table1[[#Totals],[Бег 1.25 км]]</f>
        <v>2.4525462962962964E-2</v>
      </c>
      <c r="BO63" s="4">
        <f>Table1[[#This Row],[Бег 3.75 км]]-Table1[[#Totals],[Бег 3.75 км]]</f>
        <v>2.5844907407407414E-2</v>
      </c>
      <c r="BP63" s="4">
        <f>Table1[[#This Row],[Бег 6.25 км]]-Table1[[#Totals],[Бег 6.25 км]]</f>
        <v>2.7083333333333334E-2</v>
      </c>
      <c r="BQ63" s="4">
        <f>Table1[[#This Row],[Бег 8.75 км]]-Table1[[#Totals],[Бег 8.75 км]]</f>
        <v>2.8900462962962961E-2</v>
      </c>
      <c r="BR63" s="4">
        <f>Table1[[#This Row],[Финиш]]-Table1[[#Totals],[Финиш]]</f>
        <v>2.9861111111111116E-2</v>
      </c>
    </row>
    <row r="64" spans="1:70" x14ac:dyDescent="0.2">
      <c r="A64">
        <v>63</v>
      </c>
      <c r="B64">
        <v>41</v>
      </c>
      <c r="C64" t="s">
        <v>137</v>
      </c>
      <c r="D64" t="s">
        <v>138</v>
      </c>
      <c r="E64">
        <v>27</v>
      </c>
      <c r="F64" t="s">
        <v>2</v>
      </c>
      <c r="G64" t="s">
        <v>3</v>
      </c>
      <c r="H64" t="s">
        <v>22</v>
      </c>
      <c r="I64" t="s">
        <v>95</v>
      </c>
      <c r="J64">
        <v>1</v>
      </c>
      <c r="K64">
        <v>6</v>
      </c>
      <c r="L64" s="4">
        <v>1.8935185185185183E-2</v>
      </c>
      <c r="M64" s="1">
        <v>1.8935185185185183E-2</v>
      </c>
      <c r="N64" s="4">
        <v>1.9930555555555556E-2</v>
      </c>
      <c r="O64" s="1">
        <v>7.3553240740740738E-2</v>
      </c>
      <c r="Q64" s="4">
        <v>6.2500000000000001E-4</v>
      </c>
      <c r="R64" s="4">
        <v>7.0486111111111105E-3</v>
      </c>
      <c r="S64" s="4">
        <v>1.3425925925925924E-2</v>
      </c>
      <c r="T64" s="4">
        <v>2.011574074074074E-2</v>
      </c>
      <c r="U64" s="4">
        <v>2.6608796296296297E-2</v>
      </c>
      <c r="V64" s="4">
        <v>3.3263888888888891E-2</v>
      </c>
      <c r="W64" s="4">
        <v>4.0219907407407406E-2</v>
      </c>
      <c r="X64" s="4">
        <v>4.6712962962962963E-2</v>
      </c>
      <c r="Y64" s="4">
        <v>5.3622685185185183E-2</v>
      </c>
      <c r="Z64" s="4">
        <v>7.4131944444444445E-2</v>
      </c>
      <c r="AA64" s="1">
        <v>0.1158912037037037</v>
      </c>
      <c r="AC64" s="4">
        <v>5.2430555555555555E-3</v>
      </c>
      <c r="AD64" s="4">
        <v>1.5300925925925926E-2</v>
      </c>
      <c r="AE64" s="4">
        <v>2.5706018518518517E-2</v>
      </c>
      <c r="AF64" s="4">
        <v>3.6319444444444439E-2</v>
      </c>
      <c r="AG64" s="4">
        <v>4.1759259259259253E-2</v>
      </c>
      <c r="AH64" s="4">
        <v>0.1158912037037037</v>
      </c>
      <c r="AI64" s="4">
        <v>0</v>
      </c>
      <c r="AJ64" s="4">
        <f>Table1[[#This Row],[Плавание_]]</f>
        <v>1.8935185185185183E-2</v>
      </c>
      <c r="AK64" s="4">
        <f>Table1[[#This Row],[T1_]]</f>
        <v>1.9930555555555556E-2</v>
      </c>
      <c r="AL64" s="4">
        <f>SUM(Table1[[#This Row],[T1]],Table1[[#This Row],[0, 5 км_]])</f>
        <v>2.0555555555555556E-2</v>
      </c>
      <c r="AM64" s="4">
        <f>SUM(Table1[[#This Row],[T1]],Table1[[#This Row],[5,5 км_]])</f>
        <v>2.6979166666666665E-2</v>
      </c>
      <c r="AN64" s="4">
        <f>SUM(Table1[[#This Row],[T1]],Table1[[#This Row],[10,5 км_]])</f>
        <v>3.335648148148148E-2</v>
      </c>
      <c r="AO64" s="4">
        <f>SUM(Table1[[#This Row],[T1]],Table1[[#This Row],[15,5 км_]])</f>
        <v>4.0046296296296295E-2</v>
      </c>
      <c r="AP64" s="4">
        <f>SUM(Table1[[#This Row],[T1]],Table1[[#This Row],[20,5 км_]])</f>
        <v>4.6539351851851853E-2</v>
      </c>
      <c r="AQ64" s="4">
        <f>SUM(Table1[[#This Row],[T1]],Table1[[#This Row],[25,5 км_]])</f>
        <v>5.3194444444444447E-2</v>
      </c>
      <c r="AR64" s="4">
        <f>SUM(Table1[[#This Row],[T1]],Table1[[#This Row],[30,5 км_]])</f>
        <v>6.0150462962962961E-2</v>
      </c>
      <c r="AS64" s="4">
        <f>SUM(Table1[[#This Row],[T1]],Table1[[#This Row],[35,5 км_]])</f>
        <v>6.6643518518518519E-2</v>
      </c>
      <c r="AT64" s="4">
        <f>SUM(Table1[[#This Row],[T1]],Table1[[#This Row],[40 км_]])</f>
        <v>7.3553240740740738E-2</v>
      </c>
      <c r="AU64" s="4">
        <f>Table1[[#This Row],[T2_]]</f>
        <v>7.4131944444444445E-2</v>
      </c>
      <c r="AV64" s="4">
        <f>SUM(Table1[[#This Row],[T2]],Table1[[#This Row],[1,25 км_]])</f>
        <v>7.9375000000000001E-2</v>
      </c>
      <c r="AW64" s="4">
        <f>SUM(Table1[[#This Row],[T2]],Table1[[#This Row],[3,75 км_]])</f>
        <v>8.9432870370370371E-2</v>
      </c>
      <c r="AX64" s="4">
        <f>SUM(Table1[[#This Row],[T2]],Table1[[#This Row],[6,25 км_]])</f>
        <v>9.9837962962962962E-2</v>
      </c>
      <c r="AY64" s="4">
        <f>SUM(Table1[[#This Row],[T2]],Table1[[#This Row],[8,75 км_]])</f>
        <v>0.11045138888888889</v>
      </c>
      <c r="AZ64" s="4">
        <f>SUM(Table1[[#This Row],[T2]],Table1[[#This Row],[Финиш_]])</f>
        <v>0.1158912037037037</v>
      </c>
      <c r="BA64" s="4">
        <f>Table1[[#This Row],[Старт]]-Table1[[#Totals],[Старт]]</f>
        <v>0</v>
      </c>
      <c r="BB64" s="4">
        <f>Table1[[#This Row],[Плавание]]-Table1[[#Totals],[Плавание]]</f>
        <v>1.8981481481481453E-3</v>
      </c>
      <c r="BC64" s="4">
        <f>Table1[[#This Row],[T1]]-Table1[[#Totals],[T1]]</f>
        <v>2.1296296296296306E-3</v>
      </c>
      <c r="BD64" s="4">
        <f>Table1[[#This Row],[Вело 0.5 км]]-Table1[[#Totals],[Вело 0.5 км]]</f>
        <v>2.0486111111111122E-3</v>
      </c>
      <c r="BE64" s="4">
        <f>Table1[[#This Row],[Вело 5.5 км]]-Table1[[#Totals],[Вело 5.5 км]]</f>
        <v>3.7847222222222206E-3</v>
      </c>
      <c r="BF64" s="4">
        <f>Table1[[#This Row],[Вело 10.5 км]]-Table1[[#Totals],[Вело 10.5 км]]</f>
        <v>5.4050925925925933E-3</v>
      </c>
      <c r="BG64" s="4">
        <f>Table1[[#This Row],[Вело 15.5 км]]-Table1[[#Totals],[Вело 15.5 км]]</f>
        <v>7.4305555555555583E-3</v>
      </c>
      <c r="BH64" s="4">
        <f>Table1[[#This Row],[Вело 20.5 км]]-Table1[[#Totals],[Вело 20.5 км]]</f>
        <v>9.1782407407407438E-3</v>
      </c>
      <c r="BI64" s="4">
        <f>Table1[[#This Row],[Вело 25.5 км]]-Table1[[#Totals],[Вело 25.5 км]]</f>
        <v>1.1226851851851856E-2</v>
      </c>
      <c r="BJ64" s="4">
        <f>Table1[[#This Row],[Вело 30.5 км]]-Table1[[#Totals],[Вело 30.5 км]]</f>
        <v>1.3645833333333329E-2</v>
      </c>
      <c r="BK64" s="4">
        <f>Table1[[#This Row],[Вело 35.5 км]]-Table1[[#Totals],[Вело 35.5 км]]</f>
        <v>1.5497685185185184E-2</v>
      </c>
      <c r="BL64" s="4">
        <f>Table1[[#This Row],[Вело 40.5 км]]-Table1[[#Totals],[Вело 40.5 км]]</f>
        <v>1.7766203703703701E-2</v>
      </c>
      <c r="BM64" s="4">
        <f>Table1[[#This Row],[T2]]-Table1[[#Totals],[T2]]</f>
        <v>1.7881944444444443E-2</v>
      </c>
      <c r="BN64" s="4">
        <f>Table1[[#This Row],[Бег 1.25 км]]-Table1[[#Totals],[Бег 1.25 км]]</f>
        <v>1.9259259259259261E-2</v>
      </c>
      <c r="BO64" s="4">
        <f>Table1[[#This Row],[Бег 3.75 км]]-Table1[[#Totals],[Бег 3.75 км]]</f>
        <v>2.1979166666666661E-2</v>
      </c>
      <c r="BP64" s="4">
        <f>Table1[[#This Row],[Бег 6.25 км]]-Table1[[#Totals],[Бег 6.25 км]]</f>
        <v>2.5046296296296289E-2</v>
      </c>
      <c r="BQ64" s="4">
        <f>Table1[[#This Row],[Бег 8.75 км]]-Table1[[#Totals],[Бег 8.75 км]]</f>
        <v>2.8206018518518519E-2</v>
      </c>
      <c r="BR64" s="4">
        <f>Table1[[#This Row],[Финиш]]-Table1[[#Totals],[Финиш]]</f>
        <v>3.0081018518518521E-2</v>
      </c>
    </row>
    <row r="65" spans="1:70" hidden="1" x14ac:dyDescent="0.2">
      <c r="A65">
        <v>64</v>
      </c>
      <c r="B65">
        <v>8</v>
      </c>
      <c r="C65" t="s">
        <v>139</v>
      </c>
      <c r="D65" t="s">
        <v>140</v>
      </c>
      <c r="E65">
        <v>59</v>
      </c>
      <c r="F65" t="s">
        <v>141</v>
      </c>
      <c r="G65" t="s">
        <v>142</v>
      </c>
      <c r="H65" t="s">
        <v>16</v>
      </c>
      <c r="I65" t="s">
        <v>12</v>
      </c>
      <c r="J65">
        <v>3</v>
      </c>
      <c r="K65">
        <v>58</v>
      </c>
      <c r="L65" s="4">
        <v>2.1076388888888891E-2</v>
      </c>
      <c r="M65" s="1">
        <v>2.1076388888888891E-2</v>
      </c>
      <c r="N65" s="4">
        <v>2.3472222222222217E-2</v>
      </c>
      <c r="O65" s="1">
        <v>7.66087962962963E-2</v>
      </c>
      <c r="Q65" s="4">
        <v>6.3657407407407402E-4</v>
      </c>
      <c r="R65" s="4">
        <v>6.4004629629629628E-3</v>
      </c>
      <c r="S65" s="4">
        <v>1.2141203703703704E-2</v>
      </c>
      <c r="T65" s="4">
        <v>1.7997685185185186E-2</v>
      </c>
      <c r="U65" s="4">
        <v>2.3657407407407408E-2</v>
      </c>
      <c r="V65" s="4">
        <v>2.9409722222222223E-2</v>
      </c>
      <c r="W65" s="4">
        <v>3.5555555555555556E-2</v>
      </c>
      <c r="X65" s="4">
        <v>4.1157407407407406E-2</v>
      </c>
      <c r="Y65" s="4">
        <v>5.3136574074074072E-2</v>
      </c>
      <c r="Z65" s="4">
        <v>7.7523148148148147E-2</v>
      </c>
      <c r="AA65" s="1">
        <v>0.11893518518518519</v>
      </c>
      <c r="AC65" s="4">
        <v>4.9537037037037041E-3</v>
      </c>
      <c r="AD65" s="4">
        <v>1.494212962962963E-2</v>
      </c>
      <c r="AE65" s="4">
        <v>2.5312500000000002E-2</v>
      </c>
      <c r="AF65" s="4">
        <v>3.6180555555555556E-2</v>
      </c>
      <c r="AG65" s="4">
        <v>4.1412037037037039E-2</v>
      </c>
      <c r="AH65" s="4">
        <v>0.11893518518518519</v>
      </c>
      <c r="AI65" s="4">
        <v>0</v>
      </c>
      <c r="AJ65" s="4">
        <f>Table1[[#This Row],[Плавание_]]</f>
        <v>2.1076388888888891E-2</v>
      </c>
      <c r="AK65" s="4">
        <f>Table1[[#This Row],[T1_]]</f>
        <v>2.3472222222222217E-2</v>
      </c>
      <c r="AL65" s="4">
        <f>SUM(Table1[[#This Row],[T1]],Table1[[#This Row],[0, 5 км_]])</f>
        <v>2.4108796296296291E-2</v>
      </c>
      <c r="AM65" s="4">
        <f>SUM(Table1[[#This Row],[T1]],Table1[[#This Row],[5,5 км_]])</f>
        <v>2.9872685185185179E-2</v>
      </c>
      <c r="AN65" s="4">
        <f>SUM(Table1[[#This Row],[T1]],Table1[[#This Row],[10,5 км_]])</f>
        <v>3.5613425925925923E-2</v>
      </c>
      <c r="AO65" s="4">
        <f>SUM(Table1[[#This Row],[T1]],Table1[[#This Row],[15,5 км_]])</f>
        <v>4.14699074074074E-2</v>
      </c>
      <c r="AP65" s="4">
        <f>SUM(Table1[[#This Row],[T1]],Table1[[#This Row],[20,5 км_]])</f>
        <v>4.7129629629629625E-2</v>
      </c>
      <c r="AQ65" s="4">
        <f>SUM(Table1[[#This Row],[T1]],Table1[[#This Row],[25,5 км_]])</f>
        <v>5.288194444444444E-2</v>
      </c>
      <c r="AR65" s="4">
        <f>SUM(Table1[[#This Row],[T1]],Table1[[#This Row],[30,5 км_]])</f>
        <v>5.9027777777777776E-2</v>
      </c>
      <c r="AS65" s="4">
        <f>SUM(Table1[[#This Row],[T1]],Table1[[#This Row],[35,5 км_]])</f>
        <v>6.462962962962962E-2</v>
      </c>
      <c r="AT65" s="4">
        <f>SUM(Table1[[#This Row],[T1]],Table1[[#This Row],[40 км_]])</f>
        <v>7.6608796296296286E-2</v>
      </c>
      <c r="AU65" s="4">
        <f>Table1[[#This Row],[T2_]]</f>
        <v>7.7523148148148147E-2</v>
      </c>
      <c r="AV65" s="4">
        <f>SUM(Table1[[#This Row],[T2]],Table1[[#This Row],[1,25 км_]])</f>
        <v>8.2476851851851857E-2</v>
      </c>
      <c r="AW65" s="4">
        <f>SUM(Table1[[#This Row],[T2]],Table1[[#This Row],[3,75 км_]])</f>
        <v>9.2465277777777771E-2</v>
      </c>
      <c r="AX65" s="4">
        <f>SUM(Table1[[#This Row],[T2]],Table1[[#This Row],[6,25 км_]])</f>
        <v>0.10283564814814815</v>
      </c>
      <c r="AY65" s="4">
        <f>SUM(Table1[[#This Row],[T2]],Table1[[#This Row],[8,75 км_]])</f>
        <v>0.1137037037037037</v>
      </c>
      <c r="AZ65" s="4">
        <f>SUM(Table1[[#This Row],[T2]],Table1[[#This Row],[Финиш_]])</f>
        <v>0.11893518518518519</v>
      </c>
      <c r="BA65" s="4">
        <f>Table1[[#This Row],[Старт]]-Table1[[#Totals],[Старт]]</f>
        <v>0</v>
      </c>
      <c r="BB65" s="4">
        <f>Table1[[#This Row],[Плавание]]-Table1[[#Totals],[Плавание]]</f>
        <v>4.039351851851853E-3</v>
      </c>
      <c r="BC65" s="4">
        <f>Table1[[#This Row],[T1]]-Table1[[#Totals],[T1]]</f>
        <v>5.6712962962962923E-3</v>
      </c>
      <c r="BD65" s="4">
        <f>Table1[[#This Row],[Вело 0.5 км]]-Table1[[#Totals],[Вело 0.5 км]]</f>
        <v>5.6018518518518474E-3</v>
      </c>
      <c r="BE65" s="4">
        <f>Table1[[#This Row],[Вело 5.5 км]]-Table1[[#Totals],[Вело 5.5 км]]</f>
        <v>6.6782407407407346E-3</v>
      </c>
      <c r="BF65" s="4">
        <f>Table1[[#This Row],[Вело 10.5 км]]-Table1[[#Totals],[Вело 10.5 км]]</f>
        <v>7.6620370370370366E-3</v>
      </c>
      <c r="BG65" s="4">
        <f>Table1[[#This Row],[Вело 15.5 км]]-Table1[[#Totals],[Вело 15.5 км]]</f>
        <v>8.854166666666663E-3</v>
      </c>
      <c r="BH65" s="4">
        <f>Table1[[#This Row],[Вело 20.5 км]]-Table1[[#Totals],[Вело 20.5 км]]</f>
        <v>9.7685185185185167E-3</v>
      </c>
      <c r="BI65" s="4">
        <f>Table1[[#This Row],[Вело 25.5 км]]-Table1[[#Totals],[Вело 25.5 км]]</f>
        <v>1.0914351851851849E-2</v>
      </c>
      <c r="BJ65" s="4">
        <f>Table1[[#This Row],[Вело 30.5 км]]-Table1[[#Totals],[Вело 30.5 км]]</f>
        <v>1.2523148148148144E-2</v>
      </c>
      <c r="BK65" s="4">
        <f>Table1[[#This Row],[Вело 35.5 км]]-Table1[[#Totals],[Вело 35.5 км]]</f>
        <v>1.3483796296296285E-2</v>
      </c>
      <c r="BL65" s="4">
        <f>Table1[[#This Row],[Вело 40.5 км]]-Table1[[#Totals],[Вело 40.5 км]]</f>
        <v>2.0821759259259248E-2</v>
      </c>
      <c r="BM65" s="4">
        <f>Table1[[#This Row],[T2]]-Table1[[#Totals],[T2]]</f>
        <v>2.1273148148148145E-2</v>
      </c>
      <c r="BN65" s="4">
        <f>Table1[[#This Row],[Бег 1.25 км]]-Table1[[#Totals],[Бег 1.25 км]]</f>
        <v>2.2361111111111116E-2</v>
      </c>
      <c r="BO65" s="4">
        <f>Table1[[#This Row],[Бег 3.75 км]]-Table1[[#Totals],[Бег 3.75 км]]</f>
        <v>2.5011574074074061E-2</v>
      </c>
      <c r="BP65" s="4">
        <f>Table1[[#This Row],[Бег 6.25 км]]-Table1[[#Totals],[Бег 6.25 км]]</f>
        <v>2.8043981481481475E-2</v>
      </c>
      <c r="BQ65" s="4">
        <f>Table1[[#This Row],[Бег 8.75 км]]-Table1[[#Totals],[Бег 8.75 км]]</f>
        <v>3.1458333333333324E-2</v>
      </c>
      <c r="BR65" s="4">
        <f>Table1[[#This Row],[Финиш]]-Table1[[#Totals],[Финиш]]</f>
        <v>3.3125000000000002E-2</v>
      </c>
    </row>
    <row r="66" spans="1:70" hidden="1" x14ac:dyDescent="0.2">
      <c r="A66">
        <v>65</v>
      </c>
      <c r="B66">
        <v>16</v>
      </c>
      <c r="C66" t="s">
        <v>143</v>
      </c>
      <c r="D66" t="s">
        <v>144</v>
      </c>
      <c r="E66">
        <v>31</v>
      </c>
      <c r="F66" t="s">
        <v>2</v>
      </c>
      <c r="G66" t="s">
        <v>24</v>
      </c>
      <c r="H66" t="s">
        <v>16</v>
      </c>
      <c r="I66" t="s">
        <v>95</v>
      </c>
      <c r="J66">
        <v>2</v>
      </c>
      <c r="K66">
        <v>7</v>
      </c>
      <c r="L66" s="4">
        <v>1.9502314814814816E-2</v>
      </c>
      <c r="M66" s="1">
        <v>1.9502314814814816E-2</v>
      </c>
      <c r="N66" s="4">
        <v>2.0555555555555556E-2</v>
      </c>
      <c r="O66" s="1">
        <v>7.9722222222222222E-2</v>
      </c>
      <c r="Q66" s="4">
        <v>7.407407407407407E-4</v>
      </c>
      <c r="R66" s="4">
        <v>7.3958333333333341E-3</v>
      </c>
      <c r="S66" s="4">
        <v>1.3784722222222224E-2</v>
      </c>
      <c r="T66" s="4">
        <v>2.0405092592592593E-2</v>
      </c>
      <c r="U66" s="4">
        <v>2.6886574074074077E-2</v>
      </c>
      <c r="V66" s="4">
        <v>3.3391203703703708E-2</v>
      </c>
      <c r="W66" s="4">
        <v>4.0127314814814817E-2</v>
      </c>
      <c r="X66" s="4">
        <v>4.6435185185185184E-2</v>
      </c>
      <c r="Y66" s="4">
        <v>5.9166666666666666E-2</v>
      </c>
      <c r="Z66" s="4">
        <v>8.0312499999999995E-2</v>
      </c>
      <c r="AA66" s="1">
        <v>0.11966435185185186</v>
      </c>
      <c r="AC66" s="4">
        <v>4.5717592592592589E-3</v>
      </c>
      <c r="AD66" s="4">
        <v>1.3900462962962962E-2</v>
      </c>
      <c r="AE66" s="4">
        <v>2.3761574074074074E-2</v>
      </c>
      <c r="AF66" s="4">
        <v>3.4050925925925922E-2</v>
      </c>
      <c r="AG66" s="4">
        <v>3.9351851851851853E-2</v>
      </c>
      <c r="AH66" s="4">
        <v>0.11966435185185186</v>
      </c>
      <c r="AI66" s="4">
        <v>0</v>
      </c>
      <c r="AJ66" s="4">
        <f>Table1[[#This Row],[Плавание_]]</f>
        <v>1.9502314814814816E-2</v>
      </c>
      <c r="AK66" s="4">
        <f>Table1[[#This Row],[T1_]]</f>
        <v>2.0555555555555556E-2</v>
      </c>
      <c r="AL66" s="4">
        <f>SUM(Table1[[#This Row],[T1]],Table1[[#This Row],[0, 5 км_]])</f>
        <v>2.1296296296296296E-2</v>
      </c>
      <c r="AM66" s="4">
        <f>SUM(Table1[[#This Row],[T1]],Table1[[#This Row],[5,5 км_]])</f>
        <v>2.795138888888889E-2</v>
      </c>
      <c r="AN66" s="4">
        <f>SUM(Table1[[#This Row],[T1]],Table1[[#This Row],[10,5 км_]])</f>
        <v>3.4340277777777782E-2</v>
      </c>
      <c r="AO66" s="4">
        <f>SUM(Table1[[#This Row],[T1]],Table1[[#This Row],[15,5 км_]])</f>
        <v>4.0960648148148149E-2</v>
      </c>
      <c r="AP66" s="4">
        <f>SUM(Table1[[#This Row],[T1]],Table1[[#This Row],[20,5 км_]])</f>
        <v>4.7442129629629633E-2</v>
      </c>
      <c r="AQ66" s="4">
        <f>SUM(Table1[[#This Row],[T1]],Table1[[#This Row],[25,5 км_]])</f>
        <v>5.3946759259259264E-2</v>
      </c>
      <c r="AR66" s="4">
        <f>SUM(Table1[[#This Row],[T1]],Table1[[#This Row],[30,5 км_]])</f>
        <v>6.0682870370370373E-2</v>
      </c>
      <c r="AS66" s="4">
        <f>SUM(Table1[[#This Row],[T1]],Table1[[#This Row],[35,5 км_]])</f>
        <v>6.699074074074074E-2</v>
      </c>
      <c r="AT66" s="4">
        <f>SUM(Table1[[#This Row],[T1]],Table1[[#This Row],[40 км_]])</f>
        <v>7.9722222222222222E-2</v>
      </c>
      <c r="AU66" s="4">
        <f>Table1[[#This Row],[T2_]]</f>
        <v>8.0312499999999995E-2</v>
      </c>
      <c r="AV66" s="4">
        <f>SUM(Table1[[#This Row],[T2]],Table1[[#This Row],[1,25 км_]])</f>
        <v>8.4884259259259257E-2</v>
      </c>
      <c r="AW66" s="4">
        <f>SUM(Table1[[#This Row],[T2]],Table1[[#This Row],[3,75 км_]])</f>
        <v>9.4212962962962957E-2</v>
      </c>
      <c r="AX66" s="4">
        <f>SUM(Table1[[#This Row],[T2]],Table1[[#This Row],[6,25 км_]])</f>
        <v>0.10407407407407407</v>
      </c>
      <c r="AY66" s="4">
        <f>SUM(Table1[[#This Row],[T2]],Table1[[#This Row],[8,75 км_]])</f>
        <v>0.11436342592592591</v>
      </c>
      <c r="AZ66" s="4">
        <f>SUM(Table1[[#This Row],[T2]],Table1[[#This Row],[Финиш_]])</f>
        <v>0.11966435185185184</v>
      </c>
      <c r="BA66" s="4">
        <f>Table1[[#This Row],[Старт]]-Table1[[#Totals],[Старт]]</f>
        <v>0</v>
      </c>
      <c r="BB66" s="4">
        <f>Table1[[#This Row],[Плавание]]-Table1[[#Totals],[Плавание]]</f>
        <v>2.465277777777778E-3</v>
      </c>
      <c r="BC66" s="4">
        <f>Table1[[#This Row],[T1]]-Table1[[#Totals],[T1]]</f>
        <v>2.7546296296296312E-3</v>
      </c>
      <c r="BD66" s="4">
        <f>Table1[[#This Row],[Вело 0.5 км]]-Table1[[#Totals],[Вело 0.5 км]]</f>
        <v>2.7893518518518519E-3</v>
      </c>
      <c r="BE66" s="4">
        <f>Table1[[#This Row],[Вело 5.5 км]]-Table1[[#Totals],[Вело 5.5 км]]</f>
        <v>4.7569444444444456E-3</v>
      </c>
      <c r="BF66" s="4">
        <f>Table1[[#This Row],[Вело 10.5 км]]-Table1[[#Totals],[Вело 10.5 км]]</f>
        <v>6.3888888888888953E-3</v>
      </c>
      <c r="BG66" s="4">
        <f>Table1[[#This Row],[Вело 15.5 км]]-Table1[[#Totals],[Вело 15.5 км]]</f>
        <v>8.344907407407412E-3</v>
      </c>
      <c r="BH66" s="4">
        <f>Table1[[#This Row],[Вело 20.5 км]]-Table1[[#Totals],[Вело 20.5 км]]</f>
        <v>1.0081018518518524E-2</v>
      </c>
      <c r="BI66" s="4">
        <f>Table1[[#This Row],[Вело 25.5 км]]-Table1[[#Totals],[Вело 25.5 км]]</f>
        <v>1.1979166666666673E-2</v>
      </c>
      <c r="BJ66" s="4">
        <f>Table1[[#This Row],[Вело 30.5 км]]-Table1[[#Totals],[Вело 30.5 км]]</f>
        <v>1.4178240740740741E-2</v>
      </c>
      <c r="BK66" s="4">
        <f>Table1[[#This Row],[Вело 35.5 км]]-Table1[[#Totals],[Вело 35.5 км]]</f>
        <v>1.5844907407407405E-2</v>
      </c>
      <c r="BL66" s="4">
        <f>Table1[[#This Row],[Вело 40.5 км]]-Table1[[#Totals],[Вело 40.5 км]]</f>
        <v>2.3935185185185184E-2</v>
      </c>
      <c r="BM66" s="4">
        <f>Table1[[#This Row],[T2]]-Table1[[#Totals],[T2]]</f>
        <v>2.4062499999999994E-2</v>
      </c>
      <c r="BN66" s="4">
        <f>Table1[[#This Row],[Бег 1.25 км]]-Table1[[#Totals],[Бег 1.25 км]]</f>
        <v>2.4768518518518516E-2</v>
      </c>
      <c r="BO66" s="4">
        <f>Table1[[#This Row],[Бег 3.75 км]]-Table1[[#Totals],[Бег 3.75 км]]</f>
        <v>2.6759259259259247E-2</v>
      </c>
      <c r="BP66" s="4">
        <f>Table1[[#This Row],[Бег 6.25 км]]-Table1[[#Totals],[Бег 6.25 км]]</f>
        <v>2.9282407407407396E-2</v>
      </c>
      <c r="BQ66" s="4">
        <f>Table1[[#This Row],[Бег 8.75 км]]-Table1[[#Totals],[Бег 8.75 км]]</f>
        <v>3.2118055555555539E-2</v>
      </c>
      <c r="BR66" s="4">
        <f>Table1[[#This Row],[Финиш]]-Table1[[#Totals],[Финиш]]</f>
        <v>3.3854166666666657E-2</v>
      </c>
    </row>
    <row r="67" spans="1:70" hidden="1" x14ac:dyDescent="0.2">
      <c r="A67">
        <v>66</v>
      </c>
      <c r="B67">
        <v>36</v>
      </c>
      <c r="C67" t="s">
        <v>145</v>
      </c>
      <c r="D67" t="s">
        <v>146</v>
      </c>
      <c r="E67">
        <v>48</v>
      </c>
      <c r="F67" t="s">
        <v>2</v>
      </c>
      <c r="G67" t="s">
        <v>3</v>
      </c>
      <c r="H67" t="s">
        <v>19</v>
      </c>
      <c r="I67" t="s">
        <v>147</v>
      </c>
      <c r="J67">
        <v>1</v>
      </c>
      <c r="K67">
        <v>8</v>
      </c>
      <c r="L67" s="4">
        <v>2.7708333333333331E-2</v>
      </c>
      <c r="M67" s="1">
        <v>2.7708333333333331E-2</v>
      </c>
      <c r="N67" s="4">
        <v>2.8506944444444442E-2</v>
      </c>
      <c r="O67" s="1">
        <v>8.0983796296296304E-2</v>
      </c>
      <c r="Q67" s="4">
        <v>1.0995370370370371E-3</v>
      </c>
      <c r="R67" s="4">
        <v>7.6041666666666662E-3</v>
      </c>
      <c r="S67" s="4">
        <v>1.40625E-2</v>
      </c>
      <c r="T67" s="4">
        <v>2.0324074074074074E-2</v>
      </c>
      <c r="U67" s="4">
        <v>2.6678240740740738E-2</v>
      </c>
      <c r="V67" s="4">
        <v>3.3032407407407406E-2</v>
      </c>
      <c r="W67" s="4">
        <v>3.9421296296296295E-2</v>
      </c>
      <c r="X67" s="4">
        <v>4.5983796296296293E-2</v>
      </c>
      <c r="Y67" s="4">
        <v>5.2476851851851851E-2</v>
      </c>
      <c r="Z67" s="4">
        <v>8.1620370370370371E-2</v>
      </c>
      <c r="AA67" s="1">
        <v>0.12233796296296295</v>
      </c>
      <c r="AC67" s="4">
        <v>5.208333333333333E-3</v>
      </c>
      <c r="AD67" s="4">
        <v>1.5243055555555557E-2</v>
      </c>
      <c r="AE67" s="4">
        <v>2.5474537037037035E-2</v>
      </c>
      <c r="AF67" s="4">
        <v>3.5682870370370372E-2</v>
      </c>
      <c r="AG67" s="4">
        <v>4.071759259259259E-2</v>
      </c>
      <c r="AH67" s="4">
        <v>0.12233796296296295</v>
      </c>
      <c r="AI67" s="4">
        <v>0</v>
      </c>
      <c r="AJ67" s="4">
        <f>Table1[[#This Row],[Плавание_]]</f>
        <v>2.7708333333333331E-2</v>
      </c>
      <c r="AK67" s="4">
        <f>Table1[[#This Row],[T1_]]</f>
        <v>2.8506944444444442E-2</v>
      </c>
      <c r="AL67" s="4">
        <f>SUM(Table1[[#This Row],[T1]],Table1[[#This Row],[0, 5 км_]])</f>
        <v>2.960648148148148E-2</v>
      </c>
      <c r="AM67" s="4">
        <f>SUM(Table1[[#This Row],[T1]],Table1[[#This Row],[5,5 км_]])</f>
        <v>3.6111111111111108E-2</v>
      </c>
      <c r="AN67" s="4">
        <f>SUM(Table1[[#This Row],[T1]],Table1[[#This Row],[10,5 км_]])</f>
        <v>4.2569444444444444E-2</v>
      </c>
      <c r="AO67" s="4">
        <f>SUM(Table1[[#This Row],[T1]],Table1[[#This Row],[15,5 км_]])</f>
        <v>4.8831018518518517E-2</v>
      </c>
      <c r="AP67" s="4">
        <f>SUM(Table1[[#This Row],[T1]],Table1[[#This Row],[20,5 км_]])</f>
        <v>5.5185185185185184E-2</v>
      </c>
      <c r="AQ67" s="4">
        <f>SUM(Table1[[#This Row],[T1]],Table1[[#This Row],[25,5 км_]])</f>
        <v>6.1539351851851845E-2</v>
      </c>
      <c r="AR67" s="4">
        <f>SUM(Table1[[#This Row],[T1]],Table1[[#This Row],[30,5 км_]])</f>
        <v>6.7928240740740733E-2</v>
      </c>
      <c r="AS67" s="4">
        <f>SUM(Table1[[#This Row],[T1]],Table1[[#This Row],[35,5 км_]])</f>
        <v>7.4490740740740732E-2</v>
      </c>
      <c r="AT67" s="4">
        <f>SUM(Table1[[#This Row],[T1]],Table1[[#This Row],[40 км_]])</f>
        <v>8.098379629629629E-2</v>
      </c>
      <c r="AU67" s="4">
        <f>Table1[[#This Row],[T2_]]</f>
        <v>8.1620370370370371E-2</v>
      </c>
      <c r="AV67" s="4">
        <f>SUM(Table1[[#This Row],[T2]],Table1[[#This Row],[1,25 км_]])</f>
        <v>8.68287037037037E-2</v>
      </c>
      <c r="AW67" s="4">
        <f>SUM(Table1[[#This Row],[T2]],Table1[[#This Row],[3,75 км_]])</f>
        <v>9.6863425925925922E-2</v>
      </c>
      <c r="AX67" s="4">
        <f>SUM(Table1[[#This Row],[T2]],Table1[[#This Row],[6,25 км_]])</f>
        <v>0.1070949074074074</v>
      </c>
      <c r="AY67" s="4">
        <f>SUM(Table1[[#This Row],[T2]],Table1[[#This Row],[8,75 км_]])</f>
        <v>0.11730324074074075</v>
      </c>
      <c r="AZ67" s="4">
        <f>SUM(Table1[[#This Row],[T2]],Table1[[#This Row],[Финиш_]])</f>
        <v>0.12233796296296295</v>
      </c>
      <c r="BA67" s="4">
        <f>Table1[[#This Row],[Старт]]-Table1[[#Totals],[Старт]]</f>
        <v>0</v>
      </c>
      <c r="BB67" s="4">
        <f>Table1[[#This Row],[Плавание]]-Table1[[#Totals],[Плавание]]</f>
        <v>1.0671296296296293E-2</v>
      </c>
      <c r="BC67" s="4">
        <f>Table1[[#This Row],[T1]]-Table1[[#Totals],[T1]]</f>
        <v>1.0706018518518517E-2</v>
      </c>
      <c r="BD67" s="4">
        <f>Table1[[#This Row],[Вело 0.5 км]]-Table1[[#Totals],[Вело 0.5 км]]</f>
        <v>1.1099537037037036E-2</v>
      </c>
      <c r="BE67" s="4">
        <f>Table1[[#This Row],[Вело 5.5 км]]-Table1[[#Totals],[Вело 5.5 км]]</f>
        <v>1.2916666666666663E-2</v>
      </c>
      <c r="BF67" s="4">
        <f>Table1[[#This Row],[Вело 10.5 км]]-Table1[[#Totals],[Вело 10.5 км]]</f>
        <v>1.4618055555555558E-2</v>
      </c>
      <c r="BG67" s="4">
        <f>Table1[[#This Row],[Вело 15.5 км]]-Table1[[#Totals],[Вело 15.5 км]]</f>
        <v>1.621527777777778E-2</v>
      </c>
      <c r="BH67" s="4">
        <f>Table1[[#This Row],[Вело 20.5 км]]-Table1[[#Totals],[Вело 20.5 км]]</f>
        <v>1.7824074074074076E-2</v>
      </c>
      <c r="BI67" s="4">
        <f>Table1[[#This Row],[Вело 25.5 км]]-Table1[[#Totals],[Вело 25.5 км]]</f>
        <v>1.9571759259259254E-2</v>
      </c>
      <c r="BJ67" s="4">
        <f>Table1[[#This Row],[Вело 30.5 км]]-Table1[[#Totals],[Вело 30.5 км]]</f>
        <v>2.1423611111111102E-2</v>
      </c>
      <c r="BK67" s="4">
        <f>Table1[[#This Row],[Вело 35.5 км]]-Table1[[#Totals],[Вело 35.5 км]]</f>
        <v>2.3344907407407398E-2</v>
      </c>
      <c r="BL67" s="4">
        <f>Table1[[#This Row],[Вело 40.5 км]]-Table1[[#Totals],[Вело 40.5 км]]</f>
        <v>2.5196759259259252E-2</v>
      </c>
      <c r="BM67" s="4">
        <f>Table1[[#This Row],[T2]]-Table1[[#Totals],[T2]]</f>
        <v>2.537037037037037E-2</v>
      </c>
      <c r="BN67" s="4">
        <f>Table1[[#This Row],[Бег 1.25 км]]-Table1[[#Totals],[Бег 1.25 км]]</f>
        <v>2.6712962962962959E-2</v>
      </c>
      <c r="BO67" s="4">
        <f>Table1[[#This Row],[Бег 3.75 км]]-Table1[[#Totals],[Бег 3.75 км]]</f>
        <v>2.9409722222222212E-2</v>
      </c>
      <c r="BP67" s="4">
        <f>Table1[[#This Row],[Бег 6.25 км]]-Table1[[#Totals],[Бег 6.25 км]]</f>
        <v>3.230324074074073E-2</v>
      </c>
      <c r="BQ67" s="4">
        <f>Table1[[#This Row],[Бег 8.75 км]]-Table1[[#Totals],[Бег 8.75 км]]</f>
        <v>3.5057870370370378E-2</v>
      </c>
      <c r="BR67" s="4">
        <f>Table1[[#This Row],[Финиш]]-Table1[[#Totals],[Финиш]]</f>
        <v>3.652777777777777E-2</v>
      </c>
    </row>
    <row r="68" spans="1:70" x14ac:dyDescent="0.2">
      <c r="A68" t="s">
        <v>170</v>
      </c>
      <c r="L68"/>
      <c r="N68"/>
      <c r="Q68"/>
      <c r="R68"/>
      <c r="S68"/>
      <c r="T68"/>
      <c r="U68"/>
      <c r="V68"/>
      <c r="W68"/>
      <c r="X68"/>
      <c r="Y68"/>
      <c r="Z68"/>
      <c r="AC68"/>
      <c r="AD68"/>
      <c r="AE68"/>
      <c r="AF68"/>
      <c r="AG68"/>
      <c r="AH68">
        <f>SUBTOTAL(103,Table1[Результат])</f>
        <v>8</v>
      </c>
      <c r="AI68" s="4">
        <f>SUBTOTAL(105,Table1[Старт])</f>
        <v>0</v>
      </c>
      <c r="AJ68" s="4">
        <f>SUBTOTAL(105,Table1[Плавание])</f>
        <v>1.7037037037037038E-2</v>
      </c>
      <c r="AK68" s="4">
        <f>SUBTOTAL(105,Table1[T1])</f>
        <v>1.7800925925925925E-2</v>
      </c>
      <c r="AL68" s="4">
        <f>SUBTOTAL(105,Table1[Вело 0.5 км])</f>
        <v>1.8506944444444444E-2</v>
      </c>
      <c r="AM68" s="4">
        <f>SUBTOTAL(105,Table1[Вело 5.5 км])</f>
        <v>2.3194444444444445E-2</v>
      </c>
      <c r="AN68" s="4">
        <f>SUBTOTAL(105,Table1[Вело 10.5 км])</f>
        <v>2.7951388888888887E-2</v>
      </c>
      <c r="AO68" s="4">
        <f>SUBTOTAL(105,Table1[Вело 15.5 км])</f>
        <v>3.2615740740740737E-2</v>
      </c>
      <c r="AP68" s="4">
        <f>SUBTOTAL(105,Table1[Вело 20.5 км])</f>
        <v>3.7361111111111109E-2</v>
      </c>
      <c r="AQ68" s="4">
        <f>SUBTOTAL(105,Table1[Вело 25.5 км])</f>
        <v>4.1967592592592591E-2</v>
      </c>
      <c r="AR68" s="4">
        <f>SUBTOTAL(105,Table1[Вело 30.5 км])</f>
        <v>4.6504629629629632E-2</v>
      </c>
      <c r="AS68" s="4">
        <f>SUBTOTAL(105,Table1[Вело 35.5 км])</f>
        <v>5.1145833333333335E-2</v>
      </c>
      <c r="AT68" s="4">
        <f>SUBTOTAL(105,Table1[Вело 40.5 км])</f>
        <v>5.5787037037037038E-2</v>
      </c>
      <c r="AU68" s="4">
        <f>SUBTOTAL(105,Table1[T2])</f>
        <v>5.6250000000000001E-2</v>
      </c>
      <c r="AV68" s="4">
        <f>SUBTOTAL(105,Table1[Бег 1.25 км])</f>
        <v>6.011574074074074E-2</v>
      </c>
      <c r="AW68" s="4">
        <f>SUBTOTAL(105,Table1[Бег 3.75 км])</f>
        <v>6.745370370370371E-2</v>
      </c>
      <c r="AX68" s="4">
        <f>SUBTOTAL(105,Table1[Бег 6.25 км])</f>
        <v>7.4791666666666673E-2</v>
      </c>
      <c r="AY68" s="4">
        <f>SUBTOTAL(105,Table1[Бег 8.75 км])</f>
        <v>8.2245370370370371E-2</v>
      </c>
      <c r="AZ68" s="4">
        <f>SUBTOTAL(105,Table1[Финиш])</f>
        <v>8.5810185185185184E-2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2023-06-07T18:13:36Z</dcterms:created>
  <dcterms:modified xsi:type="dcterms:W3CDTF">2023-06-21T16:34:29Z</dcterms:modified>
</cp:coreProperties>
</file>