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ivitalij/Projects/results-analyzer/Lepel_2023/"/>
    </mc:Choice>
  </mc:AlternateContent>
  <xr:revisionPtr revIDLastSave="0" documentId="13_ncr:1_{E0FD7AEF-0CD8-D749-8E6D-93032500AB69}" xr6:coauthVersionLast="47" xr6:coauthVersionMax="47" xr10:uidLastSave="{00000000-0000-0000-0000-000000000000}"/>
  <bookViews>
    <workbookView xWindow="0" yWindow="500" windowWidth="35840" windowHeight="21900" xr2:uid="{99D0C0D0-E47B-DB4A-8D8F-6FFE6E5A095D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N10" i="1" s="1"/>
  <c r="O10" i="1" s="1"/>
  <c r="P10" i="1" s="1"/>
  <c r="M11" i="1"/>
  <c r="N11" i="1" s="1"/>
  <c r="O11" i="1" s="1"/>
  <c r="P11" i="1" s="1"/>
  <c r="M12" i="1"/>
  <c r="N12" i="1" s="1"/>
  <c r="O12" i="1" s="1"/>
  <c r="P12" i="1" s="1"/>
  <c r="M13" i="1"/>
  <c r="N13" i="1" s="1"/>
  <c r="O13" i="1" s="1"/>
  <c r="P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M19" i="1"/>
  <c r="N19" i="1" s="1"/>
  <c r="M20" i="1"/>
  <c r="N20" i="1" s="1"/>
  <c r="M21" i="1"/>
  <c r="N21" i="1" s="1"/>
  <c r="M22" i="1"/>
  <c r="N22" i="1" s="1"/>
  <c r="O22" i="1" s="1"/>
  <c r="P22" i="1" s="1"/>
  <c r="M23" i="1"/>
  <c r="N23" i="1" s="1"/>
  <c r="O23" i="1" s="1"/>
  <c r="P23" i="1" s="1"/>
  <c r="M24" i="1"/>
  <c r="N24" i="1" s="1"/>
  <c r="O24" i="1" s="1"/>
  <c r="P24" i="1" s="1"/>
  <c r="M25" i="1"/>
  <c r="N25" i="1" s="1"/>
  <c r="O25" i="1" s="1"/>
  <c r="P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O35" i="1" s="1"/>
  <c r="P35" i="1" s="1"/>
  <c r="M36" i="1"/>
  <c r="N36" i="1" s="1"/>
  <c r="O36" i="1" s="1"/>
  <c r="P36" i="1" s="1"/>
  <c r="M37" i="1"/>
  <c r="N37" i="1" s="1"/>
  <c r="O37" i="1" s="1"/>
  <c r="P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K43" i="1"/>
  <c r="J43" i="1"/>
  <c r="I43" i="1"/>
  <c r="H43" i="1"/>
  <c r="G43" i="1"/>
  <c r="F43" i="1"/>
  <c r="M9" i="1"/>
  <c r="N9" i="1" s="1"/>
  <c r="O9" i="1" s="1"/>
  <c r="P9" i="1" s="1"/>
  <c r="Q9" i="1" s="1"/>
  <c r="M8" i="1"/>
  <c r="N8" i="1" s="1"/>
  <c r="O8" i="1" s="1"/>
  <c r="P8" i="1" s="1"/>
  <c r="Q8" i="1" s="1"/>
  <c r="M7" i="1"/>
  <c r="N7" i="1" s="1"/>
  <c r="O7" i="1" s="1"/>
  <c r="P7" i="1" s="1"/>
  <c r="Q7" i="1" s="1"/>
  <c r="M5" i="1"/>
  <c r="N5" i="1" s="1"/>
  <c r="O5" i="1" s="1"/>
  <c r="P5" i="1" s="1"/>
  <c r="Q5" i="1" s="1"/>
  <c r="M4" i="1"/>
  <c r="N4" i="1" s="1"/>
  <c r="O4" i="1" s="1"/>
  <c r="P4" i="1" s="1"/>
  <c r="Q4" i="1" s="1"/>
  <c r="M3" i="1"/>
  <c r="N3" i="1" s="1"/>
  <c r="O3" i="1" s="1"/>
  <c r="P3" i="1" s="1"/>
  <c r="Q3" i="1" s="1"/>
  <c r="M2" i="1"/>
  <c r="N2" i="1" s="1"/>
  <c r="O2" i="1" s="1"/>
  <c r="P2" i="1" s="1"/>
  <c r="Q2" i="1" s="1"/>
  <c r="M6" i="1"/>
  <c r="N6" i="1" s="1"/>
  <c r="O6" i="1" s="1"/>
  <c r="P6" i="1" s="1"/>
  <c r="Q6" i="1" s="1"/>
  <c r="L43" i="1"/>
  <c r="R14" i="1" s="1"/>
  <c r="R10" i="1" l="1"/>
  <c r="R12" i="1"/>
  <c r="R37" i="1"/>
  <c r="R22" i="1"/>
  <c r="R13" i="1"/>
  <c r="R35" i="1"/>
  <c r="R25" i="1"/>
  <c r="R36" i="1"/>
  <c r="R34" i="1"/>
  <c r="R9" i="1"/>
  <c r="R8" i="1"/>
  <c r="R24" i="1"/>
  <c r="R21" i="1"/>
  <c r="R11" i="1"/>
  <c r="R33" i="1"/>
  <c r="R7" i="1"/>
  <c r="R23" i="1"/>
  <c r="Q36" i="1"/>
  <c r="O21" i="1"/>
  <c r="Q35" i="1"/>
  <c r="P14" i="1"/>
  <c r="Q23" i="1"/>
  <c r="P28" i="1"/>
  <c r="P17" i="1"/>
  <c r="P16" i="1"/>
  <c r="O30" i="1"/>
  <c r="O42" i="1"/>
  <c r="Q24" i="1"/>
  <c r="Q22" i="1"/>
  <c r="P26" i="1"/>
  <c r="Q25" i="1"/>
  <c r="Q37" i="1"/>
  <c r="O20" i="1"/>
  <c r="O31" i="1"/>
  <c r="O18" i="1"/>
  <c r="P27" i="1"/>
  <c r="Q13" i="1"/>
  <c r="P41" i="1"/>
  <c r="P38" i="1"/>
  <c r="O33" i="1"/>
  <c r="O32" i="1"/>
  <c r="P15" i="1"/>
  <c r="O19" i="1"/>
  <c r="P29" i="1"/>
  <c r="Q12" i="1"/>
  <c r="Q11" i="1"/>
  <c r="Q10" i="1"/>
  <c r="P40" i="1"/>
  <c r="P39" i="1"/>
  <c r="O34" i="1"/>
  <c r="R32" i="1"/>
  <c r="R20" i="1"/>
  <c r="R31" i="1"/>
  <c r="R19" i="1"/>
  <c r="R5" i="1"/>
  <c r="R4" i="1"/>
  <c r="R42" i="1"/>
  <c r="R30" i="1"/>
  <c r="R18" i="1"/>
  <c r="R6" i="1"/>
  <c r="R41" i="1"/>
  <c r="R29" i="1"/>
  <c r="R17" i="1"/>
  <c r="R3" i="1"/>
  <c r="R2" i="1"/>
  <c r="R40" i="1"/>
  <c r="R28" i="1"/>
  <c r="R16" i="1"/>
  <c r="R39" i="1"/>
  <c r="R27" i="1"/>
  <c r="R15" i="1"/>
  <c r="R38" i="1"/>
  <c r="R26" i="1"/>
  <c r="M43" i="1"/>
  <c r="Q26" i="1" l="1"/>
  <c r="Q15" i="1"/>
  <c r="Q27" i="1"/>
  <c r="Q28" i="1"/>
  <c r="P32" i="1"/>
  <c r="P18" i="1"/>
  <c r="P19" i="1"/>
  <c r="S9" i="1"/>
  <c r="S10" i="1"/>
  <c r="S22" i="1"/>
  <c r="S34" i="1"/>
  <c r="S41" i="1"/>
  <c r="S21" i="1"/>
  <c r="S11" i="1"/>
  <c r="S23" i="1"/>
  <c r="S35" i="1"/>
  <c r="S42" i="1"/>
  <c r="S12" i="1"/>
  <c r="S24" i="1"/>
  <c r="S36" i="1"/>
  <c r="S18" i="1"/>
  <c r="S33" i="1"/>
  <c r="S13" i="1"/>
  <c r="S25" i="1"/>
  <c r="S37" i="1"/>
  <c r="S14" i="1"/>
  <c r="S26" i="1"/>
  <c r="S38" i="1"/>
  <c r="S17" i="1"/>
  <c r="S19" i="1"/>
  <c r="S15" i="1"/>
  <c r="S27" i="1"/>
  <c r="S39" i="1"/>
  <c r="S29" i="1"/>
  <c r="S31" i="1"/>
  <c r="S16" i="1"/>
  <c r="S28" i="1"/>
  <c r="S40" i="1"/>
  <c r="S20" i="1"/>
  <c r="S30" i="1"/>
  <c r="S32" i="1"/>
  <c r="P33" i="1"/>
  <c r="P42" i="1"/>
  <c r="P21" i="1"/>
  <c r="Q40" i="1"/>
  <c r="Q17" i="1"/>
  <c r="Q38" i="1"/>
  <c r="P31" i="1"/>
  <c r="P30" i="1"/>
  <c r="P20" i="1"/>
  <c r="P34" i="1"/>
  <c r="Q29" i="1"/>
  <c r="Q39" i="1"/>
  <c r="Q41" i="1"/>
  <c r="Q16" i="1"/>
  <c r="Q14" i="1"/>
  <c r="S7" i="1"/>
  <c r="S4" i="1"/>
  <c r="S5" i="1"/>
  <c r="S8" i="1"/>
  <c r="S6" i="1"/>
  <c r="S2" i="1"/>
  <c r="S3" i="1"/>
  <c r="N43" i="1"/>
  <c r="Q20" i="1" l="1"/>
  <c r="Q31" i="1"/>
  <c r="Q18" i="1"/>
  <c r="Q42" i="1"/>
  <c r="Q32" i="1"/>
  <c r="Q34" i="1"/>
  <c r="Q21" i="1"/>
  <c r="Q30" i="1"/>
  <c r="T5" i="1"/>
  <c r="T38" i="1"/>
  <c r="T39" i="1"/>
  <c r="T16" i="1"/>
  <c r="T29" i="1"/>
  <c r="T15" i="1"/>
  <c r="T36" i="1"/>
  <c r="T13" i="1"/>
  <c r="T27" i="1"/>
  <c r="T28" i="1"/>
  <c r="T17" i="1"/>
  <c r="T10" i="1"/>
  <c r="T22" i="1"/>
  <c r="T24" i="1"/>
  <c r="T25" i="1"/>
  <c r="T14" i="1"/>
  <c r="T41" i="1"/>
  <c r="T11" i="1"/>
  <c r="T23" i="1"/>
  <c r="T35" i="1"/>
  <c r="T12" i="1"/>
  <c r="T37" i="1"/>
  <c r="T26" i="1"/>
  <c r="T40" i="1"/>
  <c r="T32" i="1"/>
  <c r="T34" i="1"/>
  <c r="T18" i="1"/>
  <c r="T30" i="1"/>
  <c r="T31" i="1"/>
  <c r="T21" i="1"/>
  <c r="T42" i="1"/>
  <c r="T33" i="1"/>
  <c r="T20" i="1"/>
  <c r="T19" i="1"/>
  <c r="Q19" i="1"/>
  <c r="Q33" i="1"/>
  <c r="T6" i="1"/>
  <c r="T8" i="1"/>
  <c r="T9" i="1"/>
  <c r="T2" i="1"/>
  <c r="T7" i="1"/>
  <c r="T4" i="1"/>
  <c r="T3" i="1"/>
  <c r="O43" i="1"/>
  <c r="U12" i="1" l="1"/>
  <c r="U13" i="1"/>
  <c r="U22" i="1"/>
  <c r="U37" i="1"/>
  <c r="U11" i="1"/>
  <c r="U24" i="1"/>
  <c r="U10" i="1"/>
  <c r="U23" i="1"/>
  <c r="U36" i="1"/>
  <c r="U25" i="1"/>
  <c r="U35" i="1"/>
  <c r="U14" i="1"/>
  <c r="U16" i="1"/>
  <c r="U41" i="1"/>
  <c r="U39" i="1"/>
  <c r="U15" i="1"/>
  <c r="U17" i="1"/>
  <c r="U40" i="1"/>
  <c r="U27" i="1"/>
  <c r="U38" i="1"/>
  <c r="U29" i="1"/>
  <c r="U26" i="1"/>
  <c r="U28" i="1"/>
  <c r="U34" i="1"/>
  <c r="U42" i="1"/>
  <c r="U33" i="1"/>
  <c r="U19" i="1"/>
  <c r="U20" i="1"/>
  <c r="U21" i="1"/>
  <c r="U32" i="1"/>
  <c r="U31" i="1"/>
  <c r="U30" i="1"/>
  <c r="U18" i="1"/>
  <c r="U9" i="1"/>
  <c r="U8" i="1"/>
  <c r="U7" i="1"/>
  <c r="U6" i="1"/>
  <c r="U3" i="1"/>
  <c r="U4" i="1"/>
  <c r="U2" i="1"/>
  <c r="U5" i="1"/>
  <c r="P43" i="1"/>
  <c r="V11" i="1" l="1"/>
  <c r="V24" i="1"/>
  <c r="V36" i="1"/>
  <c r="V25" i="1"/>
  <c r="V23" i="1"/>
  <c r="V10" i="1"/>
  <c r="V22" i="1"/>
  <c r="V12" i="1"/>
  <c r="V37" i="1"/>
  <c r="V35" i="1"/>
  <c r="V13" i="1"/>
  <c r="V16" i="1"/>
  <c r="V26" i="1"/>
  <c r="V29" i="1"/>
  <c r="V39" i="1"/>
  <c r="V15" i="1"/>
  <c r="V14" i="1"/>
  <c r="V17" i="1"/>
  <c r="V38" i="1"/>
  <c r="V27" i="1"/>
  <c r="V41" i="1"/>
  <c r="V28" i="1"/>
  <c r="V40" i="1"/>
  <c r="V20" i="1"/>
  <c r="V31" i="1"/>
  <c r="V19" i="1"/>
  <c r="V21" i="1"/>
  <c r="V18" i="1"/>
  <c r="V32" i="1"/>
  <c r="V42" i="1"/>
  <c r="V33" i="1"/>
  <c r="V30" i="1"/>
  <c r="V34" i="1"/>
  <c r="Q43" i="1"/>
  <c r="V9" i="1"/>
  <c r="V8" i="1"/>
  <c r="V4" i="1"/>
  <c r="V3" i="1"/>
  <c r="V6" i="1"/>
  <c r="V7" i="1"/>
  <c r="V2" i="1"/>
  <c r="V5" i="1"/>
  <c r="W5" i="1" l="1"/>
  <c r="W37" i="1"/>
  <c r="W11" i="1"/>
  <c r="W10" i="1"/>
  <c r="W36" i="1"/>
  <c r="W25" i="1"/>
  <c r="W12" i="1"/>
  <c r="W13" i="1"/>
  <c r="W24" i="1"/>
  <c r="W22" i="1"/>
  <c r="W23" i="1"/>
  <c r="W35" i="1"/>
  <c r="W40" i="1"/>
  <c r="W17" i="1"/>
  <c r="W41" i="1"/>
  <c r="W28" i="1"/>
  <c r="W29" i="1"/>
  <c r="W15" i="1"/>
  <c r="W38" i="1"/>
  <c r="W14" i="1"/>
  <c r="W39" i="1"/>
  <c r="W16" i="1"/>
  <c r="W27" i="1"/>
  <c r="W26" i="1"/>
  <c r="W18" i="1"/>
  <c r="W21" i="1"/>
  <c r="W20" i="1"/>
  <c r="W31" i="1"/>
  <c r="W19" i="1"/>
  <c r="W33" i="1"/>
  <c r="W42" i="1"/>
  <c r="W32" i="1"/>
  <c r="W34" i="1"/>
  <c r="W30" i="1"/>
  <c r="W3" i="1"/>
  <c r="W4" i="1"/>
  <c r="W6" i="1"/>
  <c r="W9" i="1"/>
  <c r="W8" i="1"/>
  <c r="W7" i="1"/>
  <c r="W2" i="1"/>
</calcChain>
</file>

<file path=xl/sharedStrings.xml><?xml version="1.0" encoding="utf-8"?>
<sst xmlns="http://schemas.openxmlformats.org/spreadsheetml/2006/main" count="115" uniqueCount="87">
  <si>
    <t>ФИО</t>
  </si>
  <si>
    <t>Старт</t>
  </si>
  <si>
    <t>Плавание</t>
  </si>
  <si>
    <t>Т1</t>
  </si>
  <si>
    <t>Вело</t>
  </si>
  <si>
    <t>Т2</t>
  </si>
  <si>
    <t>Бег</t>
  </si>
  <si>
    <t>Т1_</t>
  </si>
  <si>
    <t>Плавание_</t>
  </si>
  <si>
    <t>Вело_</t>
  </si>
  <si>
    <t>Т2_</t>
  </si>
  <si>
    <t>Бег_</t>
  </si>
  <si>
    <t>Общее время</t>
  </si>
  <si>
    <t>Место</t>
  </si>
  <si>
    <t>Возраст</t>
  </si>
  <si>
    <t>Tolkachev Dmitriy</t>
  </si>
  <si>
    <t>Тылиндус Александр</t>
  </si>
  <si>
    <t>Борисёнок Павел</t>
  </si>
  <si>
    <t>Плавание отставание</t>
  </si>
  <si>
    <t>Т1 отставание</t>
  </si>
  <si>
    <t>Вело отставание</t>
  </si>
  <si>
    <t>Т2 отставание</t>
  </si>
  <si>
    <t>Бег отставание</t>
  </si>
  <si>
    <t>Старт отставание</t>
  </si>
  <si>
    <t>Минимум</t>
  </si>
  <si>
    <t>Остапюк Андрей</t>
  </si>
  <si>
    <t>Слободько Дмитрий</t>
  </si>
  <si>
    <t>Третьяк Виктор</t>
  </si>
  <si>
    <t>Григорьева Алёна</t>
  </si>
  <si>
    <t>Куделко Катерина</t>
  </si>
  <si>
    <t>Rutsky Nickolas</t>
  </si>
  <si>
    <t>LESIUKOU ALIAKSANDR</t>
  </si>
  <si>
    <t>Город</t>
  </si>
  <si>
    <t>Клуб</t>
  </si>
  <si>
    <t>Минск</t>
  </si>
  <si>
    <t>д. Минск</t>
  </si>
  <si>
    <t>Tristyle</t>
  </si>
  <si>
    <t>On-Bike Team</t>
  </si>
  <si>
    <t>Новозыбков</t>
  </si>
  <si>
    <t>Витебск х.</t>
  </si>
  <si>
    <t xml:space="preserve"> Минск</t>
  </si>
  <si>
    <t>Могилев</t>
  </si>
  <si>
    <t>uTribe</t>
  </si>
  <si>
    <t>Новополоцк</t>
  </si>
  <si>
    <t>Minsk</t>
  </si>
  <si>
    <t>Кочержук Александр</t>
  </si>
  <si>
    <t>Кудрявцев Александр</t>
  </si>
  <si>
    <t>GN.TEAM &amp; TRISTYLE MINSK</t>
  </si>
  <si>
    <t>Гурчик Павел</t>
  </si>
  <si>
    <t>Вашкевич Антон</t>
  </si>
  <si>
    <t>Жодино</t>
  </si>
  <si>
    <t>Юрков Александр</t>
  </si>
  <si>
    <t>Горбунов Дмитрий</t>
  </si>
  <si>
    <t>Филиппов Игорь</t>
  </si>
  <si>
    <t>Аист</t>
  </si>
  <si>
    <t>Тарасенко Артем</t>
  </si>
  <si>
    <t>Витебск</t>
  </si>
  <si>
    <t>Тумаш Василий</t>
  </si>
  <si>
    <t>Сморгонь</t>
  </si>
  <si>
    <t>Телятко Алексей</t>
  </si>
  <si>
    <t>Лепель</t>
  </si>
  <si>
    <t>Автушко Михаил</t>
  </si>
  <si>
    <t>Алексейчиков Иван</t>
  </si>
  <si>
    <t>Бобышев Иван</t>
  </si>
  <si>
    <t>Белоусов Александр</t>
  </si>
  <si>
    <t>Левчук Василий</t>
  </si>
  <si>
    <t>Малевич Леонид</t>
  </si>
  <si>
    <t>Мунтян Сергей</t>
  </si>
  <si>
    <t>Grebenstar</t>
  </si>
  <si>
    <t>Автушко Сергей</t>
  </si>
  <si>
    <t>Pletenev Ilya</t>
  </si>
  <si>
    <t>Михнович Владимир</t>
  </si>
  <si>
    <t>Арикова Ясунори</t>
  </si>
  <si>
    <t>Бохан Олег</t>
  </si>
  <si>
    <t>Elrefaey Taha</t>
  </si>
  <si>
    <t>Minsk city</t>
  </si>
  <si>
    <t xml:space="preserve">TRIVIDA </t>
  </si>
  <si>
    <t>Лукьянов Александр</t>
  </si>
  <si>
    <t>Попов Алексей</t>
  </si>
  <si>
    <t>Перхурович Игорь</t>
  </si>
  <si>
    <t>Матус Игорь</t>
  </si>
  <si>
    <t>Зайцев Александр</t>
  </si>
  <si>
    <t>Буковец Анатолий</t>
  </si>
  <si>
    <t>Матюш Александр</t>
  </si>
  <si>
    <t>Борисов</t>
  </si>
  <si>
    <t>KAMLIUK ANATOLI</t>
  </si>
  <si>
    <t>a/g ZDANOVICHI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</si>
</sst>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1" fontId="0" fillId="0" borderId="0" xfId="0" applyNumberFormat="1"/>
    <xf numFmtId="164" fontId="1" fillId="2" borderId="2" xfId="0" applyNumberFormat="1" applyFont="1" applyFill="1" applyBorder="1"/>
    <xf numFmtId="164" fontId="0" fillId="3" borderId="2" xfId="0" applyNumberForma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164" fontId="0" fillId="3" borderId="0" xfId="0" applyNumberFormat="1" applyFill="1"/>
    <xf numFmtId="164" fontId="1" fillId="2" borderId="0" xfId="0" applyNumberFormat="1" applyFont="1" applyFill="1"/>
  </cellXfs>
  <cellStyles count="1">
    <cellStyle name="Normal" xfId="0" builtinId="0"/>
  </cellStyles>
  <dxfs count="41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4" formatCode="[$-F400]h:mm:ss\ AM/PM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прохождения дистанции, Лепель кросс-триатлон 18 июня 2023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1</c:v>
                </c:pt>
                <c:pt idx="1">
                  <c:v>Tolkachev Dmitriy</c:v>
                </c:pt>
                <c:pt idx="2">
                  <c:v>52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Sheet1!$R$2:$W$2</c:f>
              <c:numCache>
                <c:formatCode>[$-F400]h:mm:ss\ AM/PM</c:formatCode>
                <c:ptCount val="6"/>
                <c:pt idx="0">
                  <c:v>0</c:v>
                </c:pt>
                <c:pt idx="1">
                  <c:v>1.6319444444444445E-3</c:v>
                </c:pt>
                <c:pt idx="2">
                  <c:v>1.6550925925925934E-3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1-F944-B4E9-8B56D4467F0B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2</c:v>
                </c:pt>
                <c:pt idx="1">
                  <c:v>Тылиндус Александр</c:v>
                </c:pt>
                <c:pt idx="2">
                  <c:v>38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Sheet1!$R$3:$W$3</c:f>
              <c:numCache>
                <c:formatCode>[$-F400]h:mm:ss\ AM/PM</c:formatCode>
                <c:ptCount val="6"/>
                <c:pt idx="0">
                  <c:v>0</c:v>
                </c:pt>
                <c:pt idx="1">
                  <c:v>2.3611111111111124E-3</c:v>
                </c:pt>
                <c:pt idx="2">
                  <c:v>2.1296296296296306E-3</c:v>
                </c:pt>
                <c:pt idx="3">
                  <c:v>4.4675925925925924E-3</c:v>
                </c:pt>
                <c:pt idx="4">
                  <c:v>4.5717592592592615E-3</c:v>
                </c:pt>
                <c:pt idx="5">
                  <c:v>3.8425925925925919E-3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1-F944-B4E9-8B56D4467F0B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3</c:v>
                </c:pt>
                <c:pt idx="1">
                  <c:v>Кочержук Александр</c:v>
                </c:pt>
                <c:pt idx="2">
                  <c:v>39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Sheet1!$R$4:$W$4</c:f>
              <c:numCache>
                <c:formatCode>[$-F400]h:mm:ss\ AM/PM</c:formatCode>
                <c:ptCount val="6"/>
                <c:pt idx="0">
                  <c:v>0</c:v>
                </c:pt>
                <c:pt idx="1">
                  <c:v>3.9467592592592592E-3</c:v>
                </c:pt>
                <c:pt idx="2">
                  <c:v>3.784722222222224E-3</c:v>
                </c:pt>
                <c:pt idx="3">
                  <c:v>4.6296296296296224E-3</c:v>
                </c:pt>
                <c:pt idx="4">
                  <c:v>4.7569444444444386E-3</c:v>
                </c:pt>
                <c:pt idx="5">
                  <c:v>4.0046296296296219E-3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1-F944-B4E9-8B56D4467F0B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4</c:v>
                </c:pt>
                <c:pt idx="1">
                  <c:v>Борисёнок Павел</c:v>
                </c:pt>
                <c:pt idx="2">
                  <c:v>40</c:v>
                </c:pt>
                <c:pt idx="3">
                  <c:v>Новозыбков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Sheet1!$R$5:$W$5</c:f>
              <c:numCache>
                <c:formatCode>[$-F400]h:mm:ss\ AM/PM</c:formatCode>
                <c:ptCount val="6"/>
                <c:pt idx="0">
                  <c:v>0</c:v>
                </c:pt>
                <c:pt idx="1">
                  <c:v>1.9097222222222224E-3</c:v>
                </c:pt>
                <c:pt idx="2">
                  <c:v>1.6087962962962974E-3</c:v>
                </c:pt>
                <c:pt idx="3">
                  <c:v>5.5787037037036899E-3</c:v>
                </c:pt>
                <c:pt idx="4">
                  <c:v>5.7407407407407268E-3</c:v>
                </c:pt>
                <c:pt idx="5">
                  <c:v>9.2592592592592449E-3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1-F944-B4E9-8B56D4467F0B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5</c:v>
                </c:pt>
                <c:pt idx="1">
                  <c:v>Третьяк Виктор</c:v>
                </c:pt>
                <c:pt idx="2">
                  <c:v>35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Sheet1!$R$6:$W$6</c:f>
              <c:numCache>
                <c:formatCode>[$-F400]h:mm:ss\ AM/PM</c:formatCode>
                <c:ptCount val="6"/>
                <c:pt idx="0">
                  <c:v>0</c:v>
                </c:pt>
                <c:pt idx="1">
                  <c:v>9.6064814814814797E-4</c:v>
                </c:pt>
                <c:pt idx="2">
                  <c:v>8.7962962962962951E-4</c:v>
                </c:pt>
                <c:pt idx="3">
                  <c:v>5.7638888888888878E-3</c:v>
                </c:pt>
                <c:pt idx="4">
                  <c:v>5.7754629629629614E-3</c:v>
                </c:pt>
                <c:pt idx="5">
                  <c:v>1.0416666666666657E-2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C1-F944-B4E9-8B56D4467F0B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6</c:v>
                </c:pt>
                <c:pt idx="1">
                  <c:v>Кудрявцев Александр</c:v>
                </c:pt>
                <c:pt idx="2">
                  <c:v>37</c:v>
                </c:pt>
                <c:pt idx="3">
                  <c:v>д. Минск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Sheet1!$R$7:$W$7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5.2546296296296282E-3</c:v>
                </c:pt>
                <c:pt idx="2">
                  <c:v>5.0694444444444424E-3</c:v>
                </c:pt>
                <c:pt idx="3">
                  <c:v>9.9421296296296202E-3</c:v>
                </c:pt>
                <c:pt idx="4">
                  <c:v>9.8958333333333259E-3</c:v>
                </c:pt>
                <c:pt idx="5">
                  <c:v>1.1087962962962952E-2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C1-F944-B4E9-8B56D4467F0B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7</c:v>
                </c:pt>
                <c:pt idx="1">
                  <c:v>Слободько Дмитрий</c:v>
                </c:pt>
                <c:pt idx="2">
                  <c:v>38</c:v>
                </c:pt>
                <c:pt idx="3">
                  <c:v> Минск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Sheet1!$R$8:$W$8</c:f>
              <c:numCache>
                <c:formatCode>[$-F400]h:mm:ss\ AM/PM</c:formatCode>
                <c:ptCount val="6"/>
                <c:pt idx="0">
                  <c:v>0</c:v>
                </c:pt>
                <c:pt idx="1">
                  <c:v>8.3680555555555539E-3</c:v>
                </c:pt>
                <c:pt idx="2">
                  <c:v>8.3333333333333315E-3</c:v>
                </c:pt>
                <c:pt idx="3">
                  <c:v>7.6967592592592504E-3</c:v>
                </c:pt>
                <c:pt idx="4">
                  <c:v>7.8819444444444345E-3</c:v>
                </c:pt>
                <c:pt idx="5">
                  <c:v>1.1527777777777762E-2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C1-F944-B4E9-8B56D4467F0B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8</c:v>
                </c:pt>
                <c:pt idx="1">
                  <c:v>Куделко Катерина</c:v>
                </c:pt>
                <c:pt idx="2">
                  <c:v>40</c:v>
                </c:pt>
                <c:pt idx="3">
                  <c:v>д. Минск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Sheet1!$R$9:$W$9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7.6273148148148142E-3</c:v>
                </c:pt>
                <c:pt idx="2">
                  <c:v>8.0439814814814818E-3</c:v>
                </c:pt>
                <c:pt idx="3">
                  <c:v>1.08449074074074E-2</c:v>
                </c:pt>
                <c:pt idx="4">
                  <c:v>1.0960648148148143E-2</c:v>
                </c:pt>
                <c:pt idx="5">
                  <c:v>1.2083333333333321E-2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C1-F944-B4E9-8B56D4467F0B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9</c:v>
                </c:pt>
                <c:pt idx="1">
                  <c:v>Гурчик Павел</c:v>
                </c:pt>
                <c:pt idx="2">
                  <c:v>43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Sheet1!$R$10:$W$10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5.6249999999999998E-3</c:v>
                </c:pt>
                <c:pt idx="2">
                  <c:v>5.8796296296296305E-3</c:v>
                </c:pt>
                <c:pt idx="3">
                  <c:v>1.0173611111111105E-2</c:v>
                </c:pt>
                <c:pt idx="4">
                  <c:v>9.9884259259259214E-3</c:v>
                </c:pt>
                <c:pt idx="5">
                  <c:v>1.2453703703703689E-2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C1-F944-B4E9-8B56D4467F0B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10</c:v>
                </c:pt>
                <c:pt idx="1">
                  <c:v>Остапюк Андрей</c:v>
                </c:pt>
                <c:pt idx="2">
                  <c:v>33</c:v>
                </c:pt>
                <c:pt idx="3">
                  <c:v>Витебск х.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Sheet1!$R$11:$W$11</c:f>
              <c:numCache>
                <c:formatCode>[$-F400]h:mm:ss\ AM/PM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8.0671296296296185E-3</c:v>
                </c:pt>
                <c:pt idx="4">
                  <c:v>7.9861111111111036E-3</c:v>
                </c:pt>
                <c:pt idx="5">
                  <c:v>1.2557870370370358E-2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C1-F944-B4E9-8B56D4467F0B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11</c:v>
                </c:pt>
                <c:pt idx="1">
                  <c:v>Вашкевич Антон</c:v>
                </c:pt>
                <c:pt idx="2">
                  <c:v>37</c:v>
                </c:pt>
                <c:pt idx="3">
                  <c:v>Жодино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Sheet1!$R$12:$W$12</c:f>
            </c:numRef>
          </c:val>
          <c:smooth val="0"/>
          <c:extLst>
            <c:ext xmlns:c16="http://schemas.microsoft.com/office/drawing/2014/chart" uri="{C3380CC4-5D6E-409C-BE32-E72D297353CC}">
              <c16:uniqueId val="{0000000A-AEC1-F944-B4E9-8B56D4467F0B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12</c:v>
                </c:pt>
                <c:pt idx="1">
                  <c:v>Юрков Александр</c:v>
                </c:pt>
                <c:pt idx="2">
                  <c:v>43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Sheet1!$R$13:$W$13</c:f>
            </c:numRef>
          </c:val>
          <c:smooth val="0"/>
          <c:extLst>
            <c:ext xmlns:c16="http://schemas.microsoft.com/office/drawing/2014/chart" uri="{C3380CC4-5D6E-409C-BE32-E72D297353CC}">
              <c16:uniqueId val="{0000000B-AEC1-F944-B4E9-8B56D4467F0B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13</c:v>
                </c:pt>
                <c:pt idx="1">
                  <c:v>Горбунов Дмитрий</c:v>
                </c:pt>
                <c:pt idx="2">
                  <c:v>36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Sheet1!$R$14:$W$14</c:f>
            </c:numRef>
          </c:val>
          <c:smooth val="0"/>
          <c:extLst>
            <c:ext xmlns:c16="http://schemas.microsoft.com/office/drawing/2014/chart" uri="{C3380CC4-5D6E-409C-BE32-E72D297353CC}">
              <c16:uniqueId val="{0000000C-AEC1-F944-B4E9-8B56D4467F0B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14</c:v>
                </c:pt>
                <c:pt idx="1">
                  <c:v>Филиппов Игорь</c:v>
                </c:pt>
                <c:pt idx="2">
                  <c:v>39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Sheet1!$R$15:$W$15</c:f>
            </c:numRef>
          </c:val>
          <c:smooth val="0"/>
          <c:extLst>
            <c:ext xmlns:c16="http://schemas.microsoft.com/office/drawing/2014/chart" uri="{C3380CC4-5D6E-409C-BE32-E72D297353CC}">
              <c16:uniqueId val="{0000000D-AEC1-F944-B4E9-8B56D4467F0B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15</c:v>
                </c:pt>
                <c:pt idx="1">
                  <c:v>Тарасенко Артем</c:v>
                </c:pt>
                <c:pt idx="2">
                  <c:v>37</c:v>
                </c:pt>
                <c:pt idx="3">
                  <c:v>Витебск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Sheet1!$R$16:$W$16</c:f>
            </c:numRef>
          </c:val>
          <c:smooth val="0"/>
          <c:extLst>
            <c:ext xmlns:c16="http://schemas.microsoft.com/office/drawing/2014/chart" uri="{C3380CC4-5D6E-409C-BE32-E72D297353CC}">
              <c16:uniqueId val="{0000000E-AEC1-F944-B4E9-8B56D4467F0B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16</c:v>
                </c:pt>
                <c:pt idx="1">
                  <c:v>Тумаш Василий</c:v>
                </c:pt>
                <c:pt idx="2">
                  <c:v>53</c:v>
                </c:pt>
                <c:pt idx="3">
                  <c:v>Сморгонь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Sheet1!$R$17:$W$17</c:f>
            </c:numRef>
          </c:val>
          <c:smooth val="0"/>
          <c:extLst>
            <c:ext xmlns:c16="http://schemas.microsoft.com/office/drawing/2014/chart" uri="{C3380CC4-5D6E-409C-BE32-E72D297353CC}">
              <c16:uniqueId val="{0000000F-AEC1-F944-B4E9-8B56D4467F0B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17</c:v>
                </c:pt>
                <c:pt idx="1">
                  <c:v>Телятко Алексей</c:v>
                </c:pt>
                <c:pt idx="2">
                  <c:v>42</c:v>
                </c:pt>
                <c:pt idx="3">
                  <c:v>Лепель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Sheet1!$R$18:$W$18</c:f>
            </c:numRef>
          </c:val>
          <c:smooth val="0"/>
          <c:extLst>
            <c:ext xmlns:c16="http://schemas.microsoft.com/office/drawing/2014/chart" uri="{C3380CC4-5D6E-409C-BE32-E72D297353CC}">
              <c16:uniqueId val="{00000010-AEC1-F944-B4E9-8B56D4467F0B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18</c:v>
                </c:pt>
                <c:pt idx="1">
                  <c:v>Автушко Михаил</c:v>
                </c:pt>
                <c:pt idx="2">
                  <c:v>33</c:v>
                </c:pt>
                <c:pt idx="3">
                  <c:v>Лепель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Sheet1!$R$19:$W$19</c:f>
            </c:numRef>
          </c:val>
          <c:smooth val="0"/>
          <c:extLst>
            <c:ext xmlns:c16="http://schemas.microsoft.com/office/drawing/2014/chart" uri="{C3380CC4-5D6E-409C-BE32-E72D297353CC}">
              <c16:uniqueId val="{00000011-AEC1-F944-B4E9-8B56D4467F0B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19</c:v>
                </c:pt>
                <c:pt idx="1">
                  <c:v>Алексейчиков Иван</c:v>
                </c:pt>
                <c:pt idx="2">
                  <c:v>47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Sheet1!$R$20:$W$20</c:f>
            </c:numRef>
          </c:val>
          <c:smooth val="0"/>
          <c:extLst>
            <c:ext xmlns:c16="http://schemas.microsoft.com/office/drawing/2014/chart" uri="{C3380CC4-5D6E-409C-BE32-E72D297353CC}">
              <c16:uniqueId val="{00000012-AEC1-F944-B4E9-8B56D4467F0B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20</c:v>
                </c:pt>
                <c:pt idx="1">
                  <c:v>Бобышев Иван</c:v>
                </c:pt>
                <c:pt idx="2">
                  <c:v>46</c:v>
                </c:pt>
                <c:pt idx="3">
                  <c:v>Витебск х.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Sheet1!$R$21:$W$21</c:f>
            </c:numRef>
          </c:val>
          <c:smooth val="0"/>
          <c:extLst>
            <c:ext xmlns:c16="http://schemas.microsoft.com/office/drawing/2014/chart" uri="{C3380CC4-5D6E-409C-BE32-E72D297353CC}">
              <c16:uniqueId val="{00000013-AEC1-F944-B4E9-8B56D4467F0B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21</c:v>
                </c:pt>
                <c:pt idx="1">
                  <c:v>Белоусов Александр</c:v>
                </c:pt>
                <c:pt idx="2">
                  <c:v>41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Sheet1!$R$22:$W$22</c:f>
            </c:numRef>
          </c:val>
          <c:smooth val="0"/>
          <c:extLst>
            <c:ext xmlns:c16="http://schemas.microsoft.com/office/drawing/2014/chart" uri="{C3380CC4-5D6E-409C-BE32-E72D297353CC}">
              <c16:uniqueId val="{00000014-AEC1-F944-B4E9-8B56D4467F0B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22</c:v>
                </c:pt>
                <c:pt idx="1">
                  <c:v>Левчук Василий</c:v>
                </c:pt>
                <c:pt idx="2">
                  <c:v>38</c:v>
                </c:pt>
                <c:pt idx="3">
                  <c:v>д. Минск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Sheet1!$R$23:$W$23</c:f>
            </c:numRef>
          </c:val>
          <c:smooth val="0"/>
          <c:extLst>
            <c:ext xmlns:c16="http://schemas.microsoft.com/office/drawing/2014/chart" uri="{C3380CC4-5D6E-409C-BE32-E72D297353CC}">
              <c16:uniqueId val="{00000015-AEC1-F944-B4E9-8B56D4467F0B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23</c:v>
                </c:pt>
                <c:pt idx="1">
                  <c:v>Малевич Леонид</c:v>
                </c:pt>
                <c:pt idx="2">
                  <c:v>41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Sheet1!$R$24:$W$24</c:f>
            </c:numRef>
          </c:val>
          <c:smooth val="0"/>
          <c:extLst>
            <c:ext xmlns:c16="http://schemas.microsoft.com/office/drawing/2014/chart" uri="{C3380CC4-5D6E-409C-BE32-E72D297353CC}">
              <c16:uniqueId val="{00000016-AEC1-F944-B4E9-8B56D4467F0B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24</c:v>
                </c:pt>
                <c:pt idx="1">
                  <c:v>Мунтян Сергей</c:v>
                </c:pt>
                <c:pt idx="2">
                  <c:v>37</c:v>
                </c:pt>
                <c:pt idx="3">
                  <c:v>Minsk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Sheet1!$R$25:$W$25</c:f>
            </c:numRef>
          </c:val>
          <c:smooth val="0"/>
          <c:extLst>
            <c:ext xmlns:c16="http://schemas.microsoft.com/office/drawing/2014/chart" uri="{C3380CC4-5D6E-409C-BE32-E72D297353CC}">
              <c16:uniqueId val="{00000017-AEC1-F944-B4E9-8B56D4467F0B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25</c:v>
                </c:pt>
                <c:pt idx="1">
                  <c:v>Rutsky Nickolas</c:v>
                </c:pt>
                <c:pt idx="2">
                  <c:v>47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Sheet1!$R$26:$W$26</c:f>
            </c:numRef>
          </c:val>
          <c:smooth val="0"/>
          <c:extLst>
            <c:ext xmlns:c16="http://schemas.microsoft.com/office/drawing/2014/chart" uri="{C3380CC4-5D6E-409C-BE32-E72D297353CC}">
              <c16:uniqueId val="{00000018-AEC1-F944-B4E9-8B56D4467F0B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26</c:v>
                </c:pt>
                <c:pt idx="1">
                  <c:v>Автушко Сергей</c:v>
                </c:pt>
                <c:pt idx="2">
                  <c:v>40</c:v>
                </c:pt>
                <c:pt idx="3">
                  <c:v>Лепель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Sheet1!$R$27:$W$27</c:f>
            </c:numRef>
          </c:val>
          <c:smooth val="0"/>
          <c:extLst>
            <c:ext xmlns:c16="http://schemas.microsoft.com/office/drawing/2014/chart" uri="{C3380CC4-5D6E-409C-BE32-E72D297353CC}">
              <c16:uniqueId val="{00000019-AEC1-F944-B4E9-8B56D4467F0B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27</c:v>
                </c:pt>
                <c:pt idx="1">
                  <c:v>Pletenev Ilya</c:v>
                </c:pt>
                <c:pt idx="2">
                  <c:v>40</c:v>
                </c:pt>
                <c:pt idx="3">
                  <c:v>Новополоцк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Sheet1!$R$28:$W$28</c:f>
            </c:numRef>
          </c:val>
          <c:smooth val="0"/>
          <c:extLst>
            <c:ext xmlns:c16="http://schemas.microsoft.com/office/drawing/2014/chart" uri="{C3380CC4-5D6E-409C-BE32-E72D297353CC}">
              <c16:uniqueId val="{0000001A-AEC1-F944-B4E9-8B56D4467F0B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28</c:v>
                </c:pt>
                <c:pt idx="1">
                  <c:v>Михнович Владимир</c:v>
                </c:pt>
                <c:pt idx="2">
                  <c:v>53</c:v>
                </c:pt>
                <c:pt idx="3">
                  <c:v>Новополоцк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Sheet1!$R$29:$W$29</c:f>
            </c:numRef>
          </c:val>
          <c:smooth val="0"/>
          <c:extLst>
            <c:ext xmlns:c16="http://schemas.microsoft.com/office/drawing/2014/chart" uri="{C3380CC4-5D6E-409C-BE32-E72D297353CC}">
              <c16:uniqueId val="{0000001B-AEC1-F944-B4E9-8B56D4467F0B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29</c:v>
                </c:pt>
                <c:pt idx="1">
                  <c:v>Арикова Ясунори</c:v>
                </c:pt>
                <c:pt idx="2">
                  <c:v>45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Sheet1!$R$30:$W$30</c:f>
            </c:numRef>
          </c:val>
          <c:smooth val="0"/>
          <c:extLst>
            <c:ext xmlns:c16="http://schemas.microsoft.com/office/drawing/2014/chart" uri="{C3380CC4-5D6E-409C-BE32-E72D297353CC}">
              <c16:uniqueId val="{0000001C-AEC1-F944-B4E9-8B56D4467F0B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30</c:v>
                </c:pt>
                <c:pt idx="1">
                  <c:v>Бохан Олег</c:v>
                </c:pt>
                <c:pt idx="2">
                  <c:v>52</c:v>
                </c:pt>
                <c:pt idx="3">
                  <c:v>Лепель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Sheet1!$R$31:$W$31</c:f>
            </c:numRef>
          </c:val>
          <c:smooth val="0"/>
          <c:extLst>
            <c:ext xmlns:c16="http://schemas.microsoft.com/office/drawing/2014/chart" uri="{C3380CC4-5D6E-409C-BE32-E72D297353CC}">
              <c16:uniqueId val="{0000001D-AEC1-F944-B4E9-8B56D4467F0B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31</c:v>
                </c:pt>
                <c:pt idx="1">
                  <c:v>Elrefaey Taha</c:v>
                </c:pt>
                <c:pt idx="2">
                  <c:v>36</c:v>
                </c:pt>
                <c:pt idx="3">
                  <c:v>Minsk city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Sheet1!$R$32:$W$32</c:f>
            </c:numRef>
          </c:val>
          <c:smooth val="0"/>
          <c:extLst>
            <c:ext xmlns:c16="http://schemas.microsoft.com/office/drawing/2014/chart" uri="{C3380CC4-5D6E-409C-BE32-E72D297353CC}">
              <c16:uniqueId val="{0000001E-AEC1-F944-B4E9-8B56D4467F0B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32</c:v>
                </c:pt>
                <c:pt idx="1">
                  <c:v>Лукьянов Александр</c:v>
                </c:pt>
                <c:pt idx="2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Sheet1!$R$33:$W$33</c:f>
            </c:numRef>
          </c:val>
          <c:smooth val="0"/>
          <c:extLst>
            <c:ext xmlns:c16="http://schemas.microsoft.com/office/drawing/2014/chart" uri="{C3380CC4-5D6E-409C-BE32-E72D297353CC}">
              <c16:uniqueId val="{0000001F-AEC1-F944-B4E9-8B56D4467F0B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33</c:v>
                </c:pt>
                <c:pt idx="1">
                  <c:v>Попов Алексей</c:v>
                </c:pt>
                <c:pt idx="2">
                  <c:v>40</c:v>
                </c:pt>
                <c:pt idx="3">
                  <c:v>Лепель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Sheet1!$R$34:$W$34</c:f>
            </c:numRef>
          </c:val>
          <c:smooth val="0"/>
          <c:extLst>
            <c:ext xmlns:c16="http://schemas.microsoft.com/office/drawing/2014/chart" uri="{C3380CC4-5D6E-409C-BE32-E72D297353CC}">
              <c16:uniqueId val="{00000020-AEC1-F944-B4E9-8B56D4467F0B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34</c:v>
                </c:pt>
                <c:pt idx="1">
                  <c:v>Перхурович Игорь</c:v>
                </c:pt>
                <c:pt idx="2">
                  <c:v>54</c:v>
                </c:pt>
                <c:pt idx="3">
                  <c:v>Лепель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Sheet1!$R$35:$W$35</c:f>
            </c:numRef>
          </c:val>
          <c:smooth val="0"/>
          <c:extLst>
            <c:ext xmlns:c16="http://schemas.microsoft.com/office/drawing/2014/chart" uri="{C3380CC4-5D6E-409C-BE32-E72D297353CC}">
              <c16:uniqueId val="{00000021-AEC1-F944-B4E9-8B56D4467F0B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35</c:v>
                </c:pt>
                <c:pt idx="1">
                  <c:v>LESIUKOU ALIAKSANDR</c:v>
                </c:pt>
                <c:pt idx="2">
                  <c:v>29</c:v>
                </c:pt>
                <c:pt idx="3">
                  <c:v>Могилев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Sheet1!$R$36:$W$36</c:f>
            </c:numRef>
          </c:val>
          <c:smooth val="0"/>
          <c:extLst>
            <c:ext xmlns:c16="http://schemas.microsoft.com/office/drawing/2014/chart" uri="{C3380CC4-5D6E-409C-BE32-E72D297353CC}">
              <c16:uniqueId val="{00000022-AEC1-F944-B4E9-8B56D4467F0B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36</c:v>
                </c:pt>
                <c:pt idx="1">
                  <c:v>Матус Игорь</c:v>
                </c:pt>
                <c:pt idx="2">
                  <c:v>36</c:v>
                </c:pt>
                <c:pt idx="3">
                  <c:v>д. Минск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Sheet1!$R$37:$W$37</c:f>
            </c:numRef>
          </c:val>
          <c:smooth val="0"/>
          <c:extLst>
            <c:ext xmlns:c16="http://schemas.microsoft.com/office/drawing/2014/chart" uri="{C3380CC4-5D6E-409C-BE32-E72D297353CC}">
              <c16:uniqueId val="{00000023-AEC1-F944-B4E9-8B56D4467F0B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37</c:v>
                </c:pt>
                <c:pt idx="1">
                  <c:v>Зайцев Александр</c:v>
                </c:pt>
                <c:pt idx="2">
                  <c:v>53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Sheet1!$R$38:$W$38</c:f>
            </c:numRef>
          </c:val>
          <c:smooth val="0"/>
          <c:extLst>
            <c:ext xmlns:c16="http://schemas.microsoft.com/office/drawing/2014/chart" uri="{C3380CC4-5D6E-409C-BE32-E72D297353CC}">
              <c16:uniqueId val="{00000024-AEC1-F944-B4E9-8B56D4467F0B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38</c:v>
                </c:pt>
                <c:pt idx="1">
                  <c:v>Григорьева Алёна</c:v>
                </c:pt>
                <c:pt idx="2">
                  <c:v>40</c:v>
                </c:pt>
                <c:pt idx="3">
                  <c:v>Минск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Sheet1!$R$39:$W$39</c:f>
            </c:numRef>
          </c:val>
          <c:smooth val="0"/>
          <c:extLst>
            <c:ext xmlns:c16="http://schemas.microsoft.com/office/drawing/2014/chart" uri="{C3380CC4-5D6E-409C-BE32-E72D297353CC}">
              <c16:uniqueId val="{00000025-AEC1-F944-B4E9-8B56D4467F0B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39</c:v>
                </c:pt>
                <c:pt idx="1">
                  <c:v>Буковец Анатолий</c:v>
                </c:pt>
                <c:pt idx="2">
                  <c:v>73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Sheet1!$R$40:$W$40</c:f>
            </c:numRef>
          </c:val>
          <c:smooth val="0"/>
          <c:extLst>
            <c:ext xmlns:c16="http://schemas.microsoft.com/office/drawing/2014/chart" uri="{C3380CC4-5D6E-409C-BE32-E72D297353CC}">
              <c16:uniqueId val="{00000026-AEC1-F944-B4E9-8B56D4467F0B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40</c:v>
                </c:pt>
                <c:pt idx="1">
                  <c:v>Матюш Александр</c:v>
                </c:pt>
                <c:pt idx="2">
                  <c:v>53</c:v>
                </c:pt>
                <c:pt idx="3">
                  <c:v>Борисов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Sheet1!$R$41:$W$41</c:f>
            </c:numRef>
          </c:val>
          <c:smooth val="0"/>
          <c:extLst>
            <c:ext xmlns:c16="http://schemas.microsoft.com/office/drawing/2014/chart" uri="{C3380CC4-5D6E-409C-BE32-E72D297353CC}">
              <c16:uniqueId val="{00000027-AEC1-F944-B4E9-8B56D4467F0B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41</c:v>
                </c:pt>
                <c:pt idx="1">
                  <c:v>KAMLIUK ANATOLI</c:v>
                </c:pt>
                <c:pt idx="2">
                  <c:v>65</c:v>
                </c:pt>
                <c:pt idx="3">
                  <c:v>a/g ZDANOVICHI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Sheet1!$R$1:$W$1</c:f>
              <c:strCache>
                <c:ptCount val="6"/>
                <c:pt idx="0">
                  <c:v>Старт отставание</c:v>
                </c:pt>
                <c:pt idx="1">
                  <c:v>Плавание отставание</c:v>
                </c:pt>
                <c:pt idx="2">
                  <c:v>Т1 отставание</c:v>
                </c:pt>
                <c:pt idx="3">
                  <c:v>Вело отставание</c:v>
                </c:pt>
                <c:pt idx="4">
                  <c:v>Т2 отставание</c:v>
                </c:pt>
                <c:pt idx="5">
                  <c:v>Бег отставание</c:v>
                </c:pt>
              </c:strCache>
            </c:strRef>
          </c:cat>
          <c:val>
            <c:numRef>
              <c:f>Sheet1!$R$42:$W$42</c:f>
            </c:numRef>
          </c:val>
          <c:smooth val="0"/>
          <c:extLst>
            <c:ext xmlns:c16="http://schemas.microsoft.com/office/drawing/2014/chart" uri="{C3380CC4-5D6E-409C-BE32-E72D297353CC}">
              <c16:uniqueId val="{00000028-AEC1-F944-B4E9-8B56D446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929616"/>
        <c:axId val="1330365616"/>
      </c:lineChart>
      <c:catAx>
        <c:axId val="13299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330365616"/>
        <c:crosses val="autoZero"/>
        <c:auto val="1"/>
        <c:lblAlgn val="ctr"/>
        <c:lblOffset val="100"/>
        <c:noMultiLvlLbl val="0"/>
      </c:catAx>
      <c:valAx>
        <c:axId val="13303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32992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375782504872919E-2"/>
          <c:y val="6.8370772005692013E-2"/>
          <c:w val="0.16778766296712458"/>
          <c:h val="0.30845209712074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6743</xdr:colOff>
      <xdr:row>46</xdr:row>
      <xdr:rowOff>5168</xdr:rowOff>
    </xdr:from>
    <xdr:to>
      <xdr:col>16</xdr:col>
      <xdr:colOff>1135133</xdr:colOff>
      <xdr:row>91</xdr:row>
      <xdr:rowOff>11237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A5398-BBE1-804F-FDC9-7D107367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68DEE-049E-D345-80AD-94E32AA70645}" name="Table2" displayName="Table2" ref="A1:W43" totalsRowCount="1" headerRowDxfId="40" dataDxfId="39" tableBorderDxfId="38">
  <autoFilter ref="A1:W42" xr:uid="{BE568DEE-049E-D345-80AD-94E32AA70645}">
    <filterColumn colId="0">
      <customFilters>
        <customFilter operator="lessThanOrEqual" val="10"/>
      </customFilters>
    </filterColumn>
  </autoFilter>
  <tableColumns count="23">
    <tableColumn id="1" xr3:uid="{C95F952C-E1DB-5C4A-9927-31A205A58B6A}" name="Место" totalsRowLabel="Минимум"/>
    <tableColumn id="2" xr3:uid="{461752A4-930A-9A47-AAE7-204D532534BE}" name="ФИО"/>
    <tableColumn id="3" xr3:uid="{59CEC855-DFFB-D046-81AC-9D6C22ED08C7}" name="Возраст"/>
    <tableColumn id="22" xr3:uid="{EE99249F-2F30-F641-90C0-40BAC9F4E7E4}" name="Город" dataDxfId="37"/>
    <tableColumn id="23" xr3:uid="{77747F12-5D83-5941-8DD8-A9CF54272F12}" name="Клуб" dataDxfId="36"/>
    <tableColumn id="4" xr3:uid="{0D852FC1-0B76-054F-B224-AA626726C204}" name="Плавание_" totalsRowFunction="min" dataDxfId="35" totalsRowDxfId="17"/>
    <tableColumn id="5" xr3:uid="{17EB590A-CA71-7E43-9B7A-CA212DD0DCA9}" name="Т1_" totalsRowFunction="min" dataDxfId="34" totalsRowDxfId="16"/>
    <tableColumn id="6" xr3:uid="{66FFF9DE-E7B6-D34E-97DA-18BDF34D5D3F}" name="Вело_" totalsRowFunction="min" dataDxfId="33" totalsRowDxfId="15"/>
    <tableColumn id="7" xr3:uid="{72AD77D0-EA9A-E34C-A9F1-8A80F0792D55}" name="Т2_" totalsRowFunction="min" dataDxfId="32" totalsRowDxfId="14"/>
    <tableColumn id="8" xr3:uid="{60DEEE66-2942-F842-BE57-ACB2D2234B5D}" name="Бег_" totalsRowFunction="min" dataDxfId="31" totalsRowDxfId="13"/>
    <tableColumn id="9" xr3:uid="{3A3D37C5-4270-B945-96F1-A39D06738488}" name="Общее время" totalsRowFunction="min" dataDxfId="30" totalsRowDxfId="12"/>
    <tableColumn id="10" xr3:uid="{62B1538C-325D-5C40-8AD2-36B5D894F32A}" name="Старт" totalsRowFunction="min" dataDxfId="29" totalsRowDxfId="11"/>
    <tableColumn id="11" xr3:uid="{174E089A-E1DA-1249-9FBB-0159E32286C3}" name="Плавание" totalsRowFunction="min" dataDxfId="28" totalsRowDxfId="10">
      <calculatedColumnFormula>SUM(Table2[[#This Row],[Старт]],Table2[[#This Row],[Плавание_]])</calculatedColumnFormula>
    </tableColumn>
    <tableColumn id="12" xr3:uid="{7BE8F15D-5619-A74C-86B0-307F5F7D7642}" name="Т1" totalsRowFunction="min" dataDxfId="27" totalsRowDxfId="9">
      <calculatedColumnFormula>SUM(M2,Sheet1!$G2)</calculatedColumnFormula>
    </tableColumn>
    <tableColumn id="13" xr3:uid="{4A945704-7C33-3E4B-8B5C-8097AFD62E0E}" name="Вело" totalsRowFunction="min" dataDxfId="26" totalsRowDxfId="8">
      <calculatedColumnFormula>SUM(N2,Sheet1!$H2)</calculatedColumnFormula>
    </tableColumn>
    <tableColumn id="14" xr3:uid="{9F4E4999-D9EE-A242-9ECB-F6C001ACBD98}" name="Т2" totalsRowFunction="min" dataDxfId="25" totalsRowDxfId="7">
      <calculatedColumnFormula>SUM(O2,Sheet1!$I2)</calculatedColumnFormula>
    </tableColumn>
    <tableColumn id="15" xr3:uid="{12CAD0B4-4263-A94F-91B6-DF2191075BF8}" name="Бег" totalsRowFunction="min" dataDxfId="24" totalsRowDxfId="6">
      <calculatedColumnFormula>SUM(P2,Sheet1!$J2)</calculatedColumnFormula>
    </tableColumn>
    <tableColumn id="21" xr3:uid="{DFDA4711-BDD3-2E48-9BA4-6BF74B68A24D}" name="Старт отставание" dataDxfId="23" totalsRowDxfId="5">
      <calculatedColumnFormula>Table2[[#This Row],[Старт]]-Table2[[#Totals],[Старт]]</calculatedColumnFormula>
    </tableColumn>
    <tableColumn id="16" xr3:uid="{31FC8077-C5E2-5144-A93C-437859F01C09}" name="Плавание отставание" dataDxfId="22" totalsRowDxfId="4">
      <calculatedColumnFormula>Table2[[#This Row],[Плавание]]-Table2[[#Totals],[Плавание]]</calculatedColumnFormula>
    </tableColumn>
    <tableColumn id="17" xr3:uid="{7D44BCE0-0520-004A-843A-08ADEDFE8AB5}" name="Т1 отставание" dataDxfId="21" totalsRowDxfId="3">
      <calculatedColumnFormula>Table2[[#This Row],[Т1]]-Table2[[#Totals],[Т1]]</calculatedColumnFormula>
    </tableColumn>
    <tableColumn id="18" xr3:uid="{CFBD9865-739A-6647-854F-9BEB39C04D8A}" name="Вело отставание" dataDxfId="20" totalsRowDxfId="2">
      <calculatedColumnFormula>Table2[[#This Row],[Вело]]-Table2[[#Totals],[Вело]]</calculatedColumnFormula>
    </tableColumn>
    <tableColumn id="19" xr3:uid="{CF5A515B-55E8-A347-90FA-24B93606F528}" name="Т2 отставание" dataDxfId="19" totalsRowDxfId="1">
      <calculatedColumnFormula>Table2[[#This Row],[Т2]]-Table2[[#Totals],[Т2]]</calculatedColumnFormula>
    </tableColumn>
    <tableColumn id="20" xr3:uid="{58EA7C7A-91A5-C347-BF54-945CD2133020}" name="Бег отставание" dataDxfId="18" totalsRowDxfId="0">
      <calculatedColumnFormula>Table2[[#This Row],[Бег]]-Table2[[#Totals],[Бег]]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5395-2C56-B443-9B9E-6B5AB07EF6F9}">
  <dimension ref="A1:W43"/>
  <sheetViews>
    <sheetView tabSelected="1" zoomScale="113" workbookViewId="0">
      <selection activeCell="A2" sqref="A2"/>
    </sheetView>
  </sheetViews>
  <sheetFormatPr baseColWidth="10" defaultRowHeight="16" x14ac:dyDescent="0.2"/>
  <cols>
    <col min="2" max="2" width="26.5" customWidth="1"/>
    <col min="3" max="5" width="15.83203125" customWidth="1"/>
    <col min="6" max="6" width="13" customWidth="1"/>
    <col min="7" max="10" width="10.83203125" customWidth="1"/>
    <col min="11" max="11" width="15.33203125" customWidth="1"/>
    <col min="12" max="12" width="10.83203125" style="1" customWidth="1"/>
    <col min="13" max="13" width="16.83203125" customWidth="1"/>
    <col min="14" max="14" width="20.33203125" customWidth="1"/>
    <col min="15" max="15" width="17.33203125" customWidth="1"/>
    <col min="16" max="16" width="18.83203125" customWidth="1"/>
    <col min="17" max="17" width="15" customWidth="1"/>
    <col min="18" max="19" width="17.33203125" customWidth="1"/>
    <col min="20" max="20" width="17" customWidth="1"/>
    <col min="21" max="21" width="17.6640625" customWidth="1"/>
    <col min="22" max="22" width="16.6640625" customWidth="1"/>
    <col min="23" max="23" width="20.33203125" customWidth="1"/>
  </cols>
  <sheetData>
    <row r="1" spans="1:23" x14ac:dyDescent="0.2">
      <c r="A1" t="s">
        <v>13</v>
      </c>
      <c r="B1" s="5" t="s">
        <v>0</v>
      </c>
      <c r="C1" s="6" t="s">
        <v>14</v>
      </c>
      <c r="D1" s="6" t="s">
        <v>32</v>
      </c>
      <c r="E1" s="6" t="s">
        <v>33</v>
      </c>
      <c r="F1" s="6" t="s">
        <v>8</v>
      </c>
      <c r="G1" s="6" t="s">
        <v>7</v>
      </c>
      <c r="H1" s="6" t="s">
        <v>9</v>
      </c>
      <c r="I1" s="6" t="s">
        <v>10</v>
      </c>
      <c r="J1" s="6" t="s">
        <v>11</v>
      </c>
      <c r="K1" s="6" t="s">
        <v>12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9" t="s">
        <v>23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>
        <v>1</v>
      </c>
      <c r="B2" t="s">
        <v>15</v>
      </c>
      <c r="C2">
        <v>52</v>
      </c>
      <c r="D2" s="2" t="s">
        <v>34</v>
      </c>
      <c r="E2" s="2"/>
      <c r="F2" s="2">
        <v>1.3530092592592594E-2</v>
      </c>
      <c r="G2" s="2">
        <v>8.6805555555555551E-4</v>
      </c>
      <c r="H2" s="2">
        <v>3.6134259259259262E-2</v>
      </c>
      <c r="I2" s="2">
        <v>3.5879629629629635E-4</v>
      </c>
      <c r="J2" s="2">
        <v>2.4108796296296298E-2</v>
      </c>
      <c r="K2" s="2">
        <v>7.4999999999999997E-2</v>
      </c>
      <c r="L2" s="4">
        <v>0</v>
      </c>
      <c r="M2" s="4">
        <f>SUM(Table2[[#This Row],[Старт]],Table2[[#This Row],[Плавание_]])</f>
        <v>1.3530092592592594E-2</v>
      </c>
      <c r="N2" s="4">
        <f>SUM(M2,Sheet1!$G2)</f>
        <v>1.4398148148148149E-2</v>
      </c>
      <c r="O2" s="4">
        <f>SUM(N2,Sheet1!$H2)</f>
        <v>5.0532407407407415E-2</v>
      </c>
      <c r="P2" s="4">
        <f>SUM(O2,Sheet1!$I2)</f>
        <v>5.0891203703703709E-2</v>
      </c>
      <c r="Q2" s="4">
        <f>SUM(P2,Sheet1!$J2)</f>
        <v>7.5000000000000011E-2</v>
      </c>
      <c r="R2" s="8">
        <f>Table2[[#This Row],[Старт]]-Table2[[#Totals],[Старт]]</f>
        <v>0</v>
      </c>
      <c r="S2" s="8">
        <f>Table2[[#This Row],[Плавание]]-Table2[[#Totals],[Плавание]]</f>
        <v>1.6319444444444445E-3</v>
      </c>
      <c r="T2" s="8">
        <f>Table2[[#This Row],[Т1]]-Table2[[#Totals],[Т1]]</f>
        <v>1.6550925925925934E-3</v>
      </c>
      <c r="U2" s="8">
        <f>Table2[[#This Row],[Вело]]-Table2[[#Totals],[Вело]]</f>
        <v>0</v>
      </c>
      <c r="V2" s="8">
        <f>Table2[[#This Row],[Т2]]-Table2[[#Totals],[Т2]]</f>
        <v>0</v>
      </c>
      <c r="W2" s="8">
        <f>Table2[[#This Row],[Бег]]-Table2[[#Totals],[Бег]]</f>
        <v>0</v>
      </c>
    </row>
    <row r="3" spans="1:23" x14ac:dyDescent="0.2">
      <c r="A3">
        <v>2</v>
      </c>
      <c r="B3" t="s">
        <v>16</v>
      </c>
      <c r="C3">
        <v>38</v>
      </c>
      <c r="D3" s="2" t="s">
        <v>34</v>
      </c>
      <c r="E3" s="2" t="s">
        <v>36</v>
      </c>
      <c r="F3" s="2">
        <v>1.4259259259259261E-2</v>
      </c>
      <c r="G3" s="2">
        <v>6.134259259259259E-4</v>
      </c>
      <c r="H3" s="2">
        <v>4.0127314814814817E-2</v>
      </c>
      <c r="I3" s="2">
        <v>4.6296296296296293E-4</v>
      </c>
      <c r="J3" s="2">
        <v>2.3379629629629629E-2</v>
      </c>
      <c r="K3" s="2">
        <v>7.885416666666667E-2</v>
      </c>
      <c r="L3" s="4">
        <v>0</v>
      </c>
      <c r="M3" s="4">
        <f>SUM(Table2[[#This Row],[Старт]],Table2[[#This Row],[Плавание_]])</f>
        <v>1.4259259259259261E-2</v>
      </c>
      <c r="N3" s="4">
        <f>SUM(M3,Sheet1!$G3)</f>
        <v>1.4872685185185187E-2</v>
      </c>
      <c r="O3" s="4">
        <f>SUM(N3,Sheet1!$H3)</f>
        <v>5.5000000000000007E-2</v>
      </c>
      <c r="P3" s="4">
        <f>SUM(O3,Sheet1!$I3)</f>
        <v>5.5462962962962971E-2</v>
      </c>
      <c r="Q3" s="4">
        <f>SUM(P3,Sheet1!$J3)</f>
        <v>7.8842592592592603E-2</v>
      </c>
      <c r="R3" s="8">
        <f>Table2[[#This Row],[Старт]]-Table2[[#Totals],[Старт]]</f>
        <v>0</v>
      </c>
      <c r="S3" s="8">
        <f>Table2[[#This Row],[Плавание]]-Table2[[#Totals],[Плавание]]</f>
        <v>2.3611111111111124E-3</v>
      </c>
      <c r="T3" s="8">
        <f>Table2[[#This Row],[Т1]]-Table2[[#Totals],[Т1]]</f>
        <v>2.1296296296296306E-3</v>
      </c>
      <c r="U3" s="8">
        <f>Table2[[#This Row],[Вело]]-Table2[[#Totals],[Вело]]</f>
        <v>4.4675925925925924E-3</v>
      </c>
      <c r="V3" s="8">
        <f>Table2[[#This Row],[Т2]]-Table2[[#Totals],[Т2]]</f>
        <v>4.5717592592592615E-3</v>
      </c>
      <c r="W3" s="8">
        <f>Table2[[#This Row],[Бег]]-Table2[[#Totals],[Бег]]</f>
        <v>3.8425925925925919E-3</v>
      </c>
    </row>
    <row r="4" spans="1:23" x14ac:dyDescent="0.2">
      <c r="A4">
        <v>3</v>
      </c>
      <c r="B4" t="s">
        <v>45</v>
      </c>
      <c r="C4">
        <v>39</v>
      </c>
      <c r="D4" s="2" t="s">
        <v>34</v>
      </c>
      <c r="E4" s="2" t="s">
        <v>37</v>
      </c>
      <c r="F4" s="2">
        <v>1.5844907407407408E-2</v>
      </c>
      <c r="G4" s="2">
        <v>6.8287037037037025E-4</v>
      </c>
      <c r="H4" s="2">
        <v>3.8634259259259257E-2</v>
      </c>
      <c r="I4" s="2">
        <v>4.8611111111111104E-4</v>
      </c>
      <c r="J4" s="2">
        <v>2.3356481481481482E-2</v>
      </c>
      <c r="K4" s="2">
        <v>7.9004629629629633E-2</v>
      </c>
      <c r="L4" s="4">
        <v>0</v>
      </c>
      <c r="M4" s="4">
        <f>SUM(Table2[[#This Row],[Старт]],Table2[[#This Row],[Плавание_]])</f>
        <v>1.5844907407407408E-2</v>
      </c>
      <c r="N4" s="4">
        <f>SUM(M4,Sheet1!$G4)</f>
        <v>1.652777777777778E-2</v>
      </c>
      <c r="O4" s="4">
        <f>SUM(N4,Sheet1!$H4)</f>
        <v>5.5162037037037037E-2</v>
      </c>
      <c r="P4" s="4">
        <f>SUM(O4,Sheet1!$I4)</f>
        <v>5.5648148148148148E-2</v>
      </c>
      <c r="Q4" s="4">
        <f>SUM(P4,Sheet1!$J4)</f>
        <v>7.9004629629629633E-2</v>
      </c>
      <c r="R4" s="8">
        <f>Table2[[#This Row],[Старт]]-Table2[[#Totals],[Старт]]</f>
        <v>0</v>
      </c>
      <c r="S4" s="8">
        <f>Table2[[#This Row],[Плавание]]-Table2[[#Totals],[Плавание]]</f>
        <v>3.9467592592592592E-3</v>
      </c>
      <c r="T4" s="8">
        <f>Table2[[#This Row],[Т1]]-Table2[[#Totals],[Т1]]</f>
        <v>3.784722222222224E-3</v>
      </c>
      <c r="U4" s="8">
        <f>Table2[[#This Row],[Вело]]-Table2[[#Totals],[Вело]]</f>
        <v>4.6296296296296224E-3</v>
      </c>
      <c r="V4" s="8">
        <f>Table2[[#This Row],[Т2]]-Table2[[#Totals],[Т2]]</f>
        <v>4.7569444444444386E-3</v>
      </c>
      <c r="W4" s="8">
        <f>Table2[[#This Row],[Бег]]-Table2[[#Totals],[Бег]]</f>
        <v>4.0046296296296219E-3</v>
      </c>
    </row>
    <row r="5" spans="1:23" x14ac:dyDescent="0.2">
      <c r="A5">
        <v>4</v>
      </c>
      <c r="B5" t="s">
        <v>17</v>
      </c>
      <c r="C5">
        <v>40</v>
      </c>
      <c r="D5" s="2" t="s">
        <v>38</v>
      </c>
      <c r="E5" s="2"/>
      <c r="F5" s="2">
        <v>1.3807870370370371E-2</v>
      </c>
      <c r="G5" s="2">
        <v>5.4398148148148144E-4</v>
      </c>
      <c r="H5" s="2">
        <v>4.1759259259259253E-2</v>
      </c>
      <c r="I5" s="2">
        <v>5.2083333333333333E-4</v>
      </c>
      <c r="J5" s="2">
        <v>2.7627314814814813E-2</v>
      </c>
      <c r="K5" s="2">
        <v>8.4259259259259256E-2</v>
      </c>
      <c r="L5" s="4">
        <v>0</v>
      </c>
      <c r="M5" s="4">
        <f>SUM(Table2[[#This Row],[Старт]],Table2[[#This Row],[Плавание_]])</f>
        <v>1.3807870370370371E-2</v>
      </c>
      <c r="N5" s="4">
        <f>SUM(M5,Sheet1!$G5)</f>
        <v>1.4351851851851853E-2</v>
      </c>
      <c r="O5" s="4">
        <f>SUM(N5,Sheet1!$H5)</f>
        <v>5.6111111111111105E-2</v>
      </c>
      <c r="P5" s="4">
        <f>SUM(O5,Sheet1!$I5)</f>
        <v>5.6631944444444436E-2</v>
      </c>
      <c r="Q5" s="4">
        <f>SUM(P5,Sheet1!$J5)</f>
        <v>8.4259259259259256E-2</v>
      </c>
      <c r="R5" s="8">
        <f>Table2[[#This Row],[Старт]]-Table2[[#Totals],[Старт]]</f>
        <v>0</v>
      </c>
      <c r="S5" s="8">
        <f>Table2[[#This Row],[Плавание]]-Table2[[#Totals],[Плавание]]</f>
        <v>1.9097222222222224E-3</v>
      </c>
      <c r="T5" s="8">
        <f>Table2[[#This Row],[Т1]]-Table2[[#Totals],[Т1]]</f>
        <v>1.6087962962962974E-3</v>
      </c>
      <c r="U5" s="8">
        <f>Table2[[#This Row],[Вело]]-Table2[[#Totals],[Вело]]</f>
        <v>5.5787037037036899E-3</v>
      </c>
      <c r="V5" s="8">
        <f>Table2[[#This Row],[Т2]]-Table2[[#Totals],[Т2]]</f>
        <v>5.7407407407407268E-3</v>
      </c>
      <c r="W5" s="8">
        <f>Table2[[#This Row],[Бег]]-Table2[[#Totals],[Бег]]</f>
        <v>9.2592592592592449E-3</v>
      </c>
    </row>
    <row r="6" spans="1:23" x14ac:dyDescent="0.2">
      <c r="A6">
        <v>5</v>
      </c>
      <c r="B6" t="s">
        <v>27</v>
      </c>
      <c r="C6">
        <v>35</v>
      </c>
      <c r="D6" s="2" t="s">
        <v>34</v>
      </c>
      <c r="E6" s="2"/>
      <c r="F6" s="2">
        <v>1.2858796296296297E-2</v>
      </c>
      <c r="G6" s="2">
        <v>7.6388888888888893E-4</v>
      </c>
      <c r="H6" s="2">
        <v>4.2673611111111114E-2</v>
      </c>
      <c r="I6" s="2">
        <v>3.7037037037037035E-4</v>
      </c>
      <c r="J6" s="2">
        <v>2.8749999999999998E-2</v>
      </c>
      <c r="K6" s="2">
        <v>8.5405092592592588E-2</v>
      </c>
      <c r="L6" s="4">
        <v>0</v>
      </c>
      <c r="M6" s="4">
        <f>SUM(Table2[[#This Row],[Старт]],Table2[[#This Row],[Плавание_]])</f>
        <v>1.2858796296296297E-2</v>
      </c>
      <c r="N6" s="4">
        <f>SUM(M6,Sheet1!$G6)</f>
        <v>1.3622685185185186E-2</v>
      </c>
      <c r="O6" s="4">
        <f>SUM(N6,Sheet1!$H6)</f>
        <v>5.6296296296296303E-2</v>
      </c>
      <c r="P6" s="4">
        <f>SUM(O6,Sheet1!$I6)</f>
        <v>5.6666666666666671E-2</v>
      </c>
      <c r="Q6" s="4">
        <f>SUM(P6,Sheet1!$J6)</f>
        <v>8.5416666666666669E-2</v>
      </c>
      <c r="R6" s="8">
        <f>Table2[[#This Row],[Старт]]-Table2[[#Totals],[Старт]]</f>
        <v>0</v>
      </c>
      <c r="S6" s="8">
        <f>Table2[[#This Row],[Плавание]]-Table2[[#Totals],[Плавание]]</f>
        <v>9.6064814814814797E-4</v>
      </c>
      <c r="T6" s="8">
        <f>Table2[[#This Row],[Т1]]-Table2[[#Totals],[Т1]]</f>
        <v>8.7962962962962951E-4</v>
      </c>
      <c r="U6" s="8">
        <f>Table2[[#This Row],[Вело]]-Table2[[#Totals],[Вело]]</f>
        <v>5.7638888888888878E-3</v>
      </c>
      <c r="V6" s="8">
        <f>Table2[[#This Row],[Т2]]-Table2[[#Totals],[Т2]]</f>
        <v>5.7754629629629614E-3</v>
      </c>
      <c r="W6" s="8">
        <f>Table2[[#This Row],[Бег]]-Table2[[#Totals],[Бег]]</f>
        <v>1.0416666666666657E-2</v>
      </c>
    </row>
    <row r="7" spans="1:23" x14ac:dyDescent="0.2">
      <c r="A7">
        <v>6</v>
      </c>
      <c r="B7" t="s">
        <v>46</v>
      </c>
      <c r="C7">
        <v>37</v>
      </c>
      <c r="D7" s="2" t="s">
        <v>35</v>
      </c>
      <c r="E7" s="2"/>
      <c r="F7" s="2">
        <v>1.7152777777777777E-2</v>
      </c>
      <c r="G7" s="2">
        <v>6.5972222222222213E-4</v>
      </c>
      <c r="H7" s="2">
        <v>4.2662037037037033E-2</v>
      </c>
      <c r="I7" s="2">
        <v>3.1250000000000001E-4</v>
      </c>
      <c r="J7" s="2">
        <v>2.5300925925925925E-2</v>
      </c>
      <c r="K7" s="2">
        <v>8.6087962962962963E-2</v>
      </c>
      <c r="L7" s="4">
        <v>0</v>
      </c>
      <c r="M7" s="4">
        <f>SUM(Table2[[#This Row],[Старт]],Table2[[#This Row],[Плавание_]])</f>
        <v>1.7152777777777777E-2</v>
      </c>
      <c r="N7" s="4">
        <f>SUM(M7,Sheet1!$G7)</f>
        <v>1.7812499999999998E-2</v>
      </c>
      <c r="O7" s="4">
        <f>SUM(N7,Sheet1!$H7)</f>
        <v>6.0474537037037035E-2</v>
      </c>
      <c r="P7" s="4">
        <f>SUM(O7,Sheet1!$I7)</f>
        <v>6.0787037037037035E-2</v>
      </c>
      <c r="Q7" s="4">
        <f>SUM(P7,Sheet1!$J7)</f>
        <v>8.6087962962962963E-2</v>
      </c>
      <c r="R7" s="8">
        <f>Table2[[#This Row],[Старт]]-Table2[[#Totals],[Старт]]</f>
        <v>0</v>
      </c>
      <c r="S7" s="8">
        <f>Table2[[#This Row],[Плавание]]-Table2[[#Totals],[Плавание]]</f>
        <v>5.2546296296296282E-3</v>
      </c>
      <c r="T7" s="8">
        <f>Table2[[#This Row],[Т1]]-Table2[[#Totals],[Т1]]</f>
        <v>5.0694444444444424E-3</v>
      </c>
      <c r="U7" s="8">
        <f>Table2[[#This Row],[Вело]]-Table2[[#Totals],[Вело]]</f>
        <v>9.9421296296296202E-3</v>
      </c>
      <c r="V7" s="8">
        <f>Table2[[#This Row],[Т2]]-Table2[[#Totals],[Т2]]</f>
        <v>9.8958333333333259E-3</v>
      </c>
      <c r="W7" s="8">
        <f>Table2[[#This Row],[Бег]]-Table2[[#Totals],[Бег]]</f>
        <v>1.1087962962962952E-2</v>
      </c>
    </row>
    <row r="8" spans="1:23" x14ac:dyDescent="0.2">
      <c r="A8">
        <v>7</v>
      </c>
      <c r="B8" t="s">
        <v>26</v>
      </c>
      <c r="C8">
        <v>38</v>
      </c>
      <c r="D8" s="2" t="s">
        <v>40</v>
      </c>
      <c r="E8" s="2" t="s">
        <v>37</v>
      </c>
      <c r="F8" s="2">
        <v>2.0266203703703703E-2</v>
      </c>
      <c r="G8" s="2">
        <v>8.1018518518518516E-4</v>
      </c>
      <c r="H8" s="2">
        <v>3.7152777777777778E-2</v>
      </c>
      <c r="I8" s="2">
        <v>5.4398148148148144E-4</v>
      </c>
      <c r="J8" s="2">
        <v>2.7754629629629629E-2</v>
      </c>
      <c r="K8" s="2">
        <v>8.6527777777777773E-2</v>
      </c>
      <c r="L8" s="4">
        <v>0</v>
      </c>
      <c r="M8" s="4">
        <f>SUM(Table2[[#This Row],[Старт]],Table2[[#This Row],[Плавание_]])</f>
        <v>2.0266203703703703E-2</v>
      </c>
      <c r="N8" s="4">
        <f>SUM(M8,Sheet1!$G8)</f>
        <v>2.1076388888888888E-2</v>
      </c>
      <c r="O8" s="4">
        <f>SUM(N8,Sheet1!$H8)</f>
        <v>5.8229166666666665E-2</v>
      </c>
      <c r="P8" s="4">
        <f>SUM(O8,Sheet1!$I8)</f>
        <v>5.8773148148148144E-2</v>
      </c>
      <c r="Q8" s="4">
        <f>SUM(P8,Sheet1!$J8)</f>
        <v>8.6527777777777773E-2</v>
      </c>
      <c r="R8" s="8">
        <f>Table2[[#This Row],[Старт]]-Table2[[#Totals],[Старт]]</f>
        <v>0</v>
      </c>
      <c r="S8" s="8">
        <f>Table2[[#This Row],[Плавание]]-Table2[[#Totals],[Плавание]]</f>
        <v>8.3680555555555539E-3</v>
      </c>
      <c r="T8" s="8">
        <f>Table2[[#This Row],[Т1]]-Table2[[#Totals],[Т1]]</f>
        <v>8.3333333333333315E-3</v>
      </c>
      <c r="U8" s="8">
        <f>Table2[[#This Row],[Вело]]-Table2[[#Totals],[Вело]]</f>
        <v>7.6967592592592504E-3</v>
      </c>
      <c r="V8" s="8">
        <f>Table2[[#This Row],[Т2]]-Table2[[#Totals],[Т2]]</f>
        <v>7.8819444444444345E-3</v>
      </c>
      <c r="W8" s="8">
        <f>Table2[[#This Row],[Бег]]-Table2[[#Totals],[Бег]]</f>
        <v>1.1527777777777762E-2</v>
      </c>
    </row>
    <row r="9" spans="1:23" x14ac:dyDescent="0.2">
      <c r="A9">
        <v>8</v>
      </c>
      <c r="B9" t="s">
        <v>29</v>
      </c>
      <c r="C9">
        <v>40</v>
      </c>
      <c r="D9" s="2" t="s">
        <v>35</v>
      </c>
      <c r="E9" s="2" t="s">
        <v>47</v>
      </c>
      <c r="F9" s="2">
        <v>1.9525462962962963E-2</v>
      </c>
      <c r="G9" s="2">
        <v>1.261574074074074E-3</v>
      </c>
      <c r="H9" s="2">
        <v>4.0590277777777781E-2</v>
      </c>
      <c r="I9" s="2">
        <v>4.7453703703703704E-4</v>
      </c>
      <c r="J9" s="2">
        <v>2.5231481481481483E-2</v>
      </c>
      <c r="K9" s="2">
        <v>8.7071759259259252E-2</v>
      </c>
      <c r="L9" s="4">
        <v>0</v>
      </c>
      <c r="M9" s="4">
        <f>SUM(Table2[[#This Row],[Старт]],Table2[[#This Row],[Плавание_]])</f>
        <v>1.9525462962962963E-2</v>
      </c>
      <c r="N9" s="4">
        <f>SUM(M9,Sheet1!$G9)</f>
        <v>2.0787037037037038E-2</v>
      </c>
      <c r="O9" s="4">
        <f>SUM(N9,Sheet1!$H9)</f>
        <v>6.1377314814814815E-2</v>
      </c>
      <c r="P9" s="4">
        <f>SUM(O9,Sheet1!$I9)</f>
        <v>6.1851851851851852E-2</v>
      </c>
      <c r="Q9" s="4">
        <f>SUM(P9,Sheet1!$J9)</f>
        <v>8.7083333333333332E-2</v>
      </c>
      <c r="R9" s="8">
        <f>Table2[[#This Row],[Старт]]-Table2[[#Totals],[Старт]]</f>
        <v>0</v>
      </c>
      <c r="S9" s="8">
        <f>Table2[[#This Row],[Плавание]]-Table2[[#Totals],[Плавание]]</f>
        <v>7.6273148148148142E-3</v>
      </c>
      <c r="T9" s="8">
        <f>Table2[[#This Row],[Т1]]-Table2[[#Totals],[Т1]]</f>
        <v>8.0439814814814818E-3</v>
      </c>
      <c r="U9" s="8">
        <f>Table2[[#This Row],[Вело]]-Table2[[#Totals],[Вело]]</f>
        <v>1.08449074074074E-2</v>
      </c>
      <c r="V9" s="8">
        <f>Table2[[#This Row],[Т2]]-Table2[[#Totals],[Т2]]</f>
        <v>1.0960648148148143E-2</v>
      </c>
      <c r="W9" s="8">
        <f>Table2[[#This Row],[Бег]]-Table2[[#Totals],[Бег]]</f>
        <v>1.2083333333333321E-2</v>
      </c>
    </row>
    <row r="10" spans="1:23" x14ac:dyDescent="0.2">
      <c r="A10">
        <v>9</v>
      </c>
      <c r="B10" t="s">
        <v>48</v>
      </c>
      <c r="C10">
        <v>43</v>
      </c>
      <c r="D10" s="2"/>
      <c r="E10" s="2"/>
      <c r="F10" s="2">
        <v>1.7523148148148149E-2</v>
      </c>
      <c r="G10" s="2">
        <v>1.0995370370370371E-3</v>
      </c>
      <c r="H10" s="2">
        <v>4.2083333333333334E-2</v>
      </c>
      <c r="I10" s="2">
        <v>1.7361111111111112E-4</v>
      </c>
      <c r="J10" s="2">
        <v>2.6574074074074073E-2</v>
      </c>
      <c r="K10" s="2">
        <v>8.744212962962962E-2</v>
      </c>
      <c r="L10" s="4">
        <v>0</v>
      </c>
      <c r="M10" s="4">
        <f>SUM(Table2[[#This Row],[Старт]],Table2[[#This Row],[Плавание_]])</f>
        <v>1.7523148148148149E-2</v>
      </c>
      <c r="N10" s="4">
        <f>SUM(M10,Sheet1!$G10)</f>
        <v>1.8622685185185187E-2</v>
      </c>
      <c r="O10" s="4">
        <f>SUM(N10,Sheet1!$H10)</f>
        <v>6.070601851851852E-2</v>
      </c>
      <c r="P10" s="4">
        <f>SUM(O10,Sheet1!$I10)</f>
        <v>6.0879629629629631E-2</v>
      </c>
      <c r="Q10" s="4">
        <f>SUM(P10,Sheet1!$J10)</f>
        <v>8.74537037037037E-2</v>
      </c>
      <c r="R10" s="8">
        <f>Table2[[#This Row],[Старт]]-Table2[[#Totals],[Старт]]</f>
        <v>0</v>
      </c>
      <c r="S10" s="4">
        <f>Table2[[#This Row],[Плавание]]-Table2[[#Totals],[Плавание]]</f>
        <v>5.6249999999999998E-3</v>
      </c>
      <c r="T10" s="4">
        <f>Table2[[#This Row],[Т1]]-Table2[[#Totals],[Т1]]</f>
        <v>5.8796296296296305E-3</v>
      </c>
      <c r="U10" s="4">
        <f>Table2[[#This Row],[Вело]]-Table2[[#Totals],[Вело]]</f>
        <v>1.0173611111111105E-2</v>
      </c>
      <c r="V10" s="4">
        <f>Table2[[#This Row],[Т2]]-Table2[[#Totals],[Т2]]</f>
        <v>9.9884259259259214E-3</v>
      </c>
      <c r="W10" s="4">
        <f>Table2[[#This Row],[Бег]]-Table2[[#Totals],[Бег]]</f>
        <v>1.2453703703703689E-2</v>
      </c>
    </row>
    <row r="11" spans="1:23" x14ac:dyDescent="0.2">
      <c r="A11">
        <v>10</v>
      </c>
      <c r="B11" t="s">
        <v>25</v>
      </c>
      <c r="C11">
        <v>33</v>
      </c>
      <c r="D11" s="2" t="s">
        <v>39</v>
      </c>
      <c r="E11" s="2"/>
      <c r="F11" s="2">
        <v>1.1898148148148149E-2</v>
      </c>
      <c r="G11" s="2">
        <v>8.449074074074075E-4</v>
      </c>
      <c r="H11" s="2">
        <v>4.5856481481481477E-2</v>
      </c>
      <c r="I11" s="2">
        <v>2.7777777777777778E-4</v>
      </c>
      <c r="J11" s="2">
        <v>2.8680555555555553E-2</v>
      </c>
      <c r="K11" s="2">
        <v>8.7546296296296289E-2</v>
      </c>
      <c r="L11" s="4">
        <v>0</v>
      </c>
      <c r="M11" s="8">
        <f>SUM(Table2[[#This Row],[Старт]],Table2[[#This Row],[Плавание_]])</f>
        <v>1.1898148148148149E-2</v>
      </c>
      <c r="N11" s="8">
        <f>SUM(M11,Sheet1!$G11)</f>
        <v>1.2743055555555556E-2</v>
      </c>
      <c r="O11" s="8">
        <f>SUM(N11,Sheet1!$H11)</f>
        <v>5.8599537037037033E-2</v>
      </c>
      <c r="P11" s="8">
        <f>SUM(O11,Sheet1!$I11)</f>
        <v>5.8877314814814813E-2</v>
      </c>
      <c r="Q11" s="8">
        <f>SUM(P11,Sheet1!$J11)</f>
        <v>8.7557870370370369E-2</v>
      </c>
      <c r="R11" s="8">
        <f>Table2[[#This Row],[Старт]]-Table2[[#Totals],[Старт]]</f>
        <v>0</v>
      </c>
      <c r="S11" s="8">
        <f>Table2[[#This Row],[Плавание]]-Table2[[#Totals],[Плавание]]</f>
        <v>0</v>
      </c>
      <c r="T11" s="8">
        <f>Table2[[#This Row],[Т1]]-Table2[[#Totals],[Т1]]</f>
        <v>0</v>
      </c>
      <c r="U11" s="8">
        <f>Table2[[#This Row],[Вело]]-Table2[[#Totals],[Вело]]</f>
        <v>8.0671296296296185E-3</v>
      </c>
      <c r="V11" s="8">
        <f>Table2[[#This Row],[Т2]]-Table2[[#Totals],[Т2]]</f>
        <v>7.9861111111111036E-3</v>
      </c>
      <c r="W11" s="8">
        <f>Table2[[#This Row],[Бег]]-Table2[[#Totals],[Бег]]</f>
        <v>1.2557870370370358E-2</v>
      </c>
    </row>
    <row r="12" spans="1:23" hidden="1" x14ac:dyDescent="0.2">
      <c r="A12">
        <v>11</v>
      </c>
      <c r="B12" t="s">
        <v>49</v>
      </c>
      <c r="C12">
        <v>37</v>
      </c>
      <c r="D12" s="2" t="s">
        <v>50</v>
      </c>
      <c r="E12" s="2"/>
      <c r="F12" s="2">
        <v>1.4270833333333335E-2</v>
      </c>
      <c r="G12" s="2">
        <v>8.1018518518518516E-4</v>
      </c>
      <c r="H12" s="2">
        <v>4.3310185185185181E-2</v>
      </c>
      <c r="I12" s="2">
        <v>1.8518518518518518E-4</v>
      </c>
      <c r="J12" s="2">
        <v>2.9444444444444443E-2</v>
      </c>
      <c r="K12" s="2">
        <v>8.8009259259259245E-2</v>
      </c>
      <c r="L12" s="4">
        <v>0</v>
      </c>
      <c r="M12" s="8">
        <f>SUM(Table2[[#This Row],[Старт]],Table2[[#This Row],[Плавание_]])</f>
        <v>1.4270833333333335E-2</v>
      </c>
      <c r="N12" s="8">
        <f>SUM(M12,Sheet1!$G12)</f>
        <v>1.508101851851852E-2</v>
      </c>
      <c r="O12" s="8">
        <f>SUM(N12,Sheet1!$H12)</f>
        <v>5.8391203703703702E-2</v>
      </c>
      <c r="P12" s="8">
        <f>SUM(O12,Sheet1!$I12)</f>
        <v>5.8576388888888886E-2</v>
      </c>
      <c r="Q12" s="8">
        <f>SUM(P12,Sheet1!$J12)</f>
        <v>8.8020833333333326E-2</v>
      </c>
      <c r="R12" s="8">
        <f>Table2[[#This Row],[Старт]]-Table2[[#Totals],[Старт]]</f>
        <v>0</v>
      </c>
      <c r="S12" s="8">
        <f>Table2[[#This Row],[Плавание]]-Table2[[#Totals],[Плавание]]</f>
        <v>2.372685185185186E-3</v>
      </c>
      <c r="T12" s="8">
        <f>Table2[[#This Row],[Т1]]-Table2[[#Totals],[Т1]]</f>
        <v>2.3379629629629636E-3</v>
      </c>
      <c r="U12" s="8">
        <f>Table2[[#This Row],[Вело]]-Table2[[#Totals],[Вело]]</f>
        <v>7.8587962962962873E-3</v>
      </c>
      <c r="V12" s="8">
        <f>Table2[[#This Row],[Т2]]-Table2[[#Totals],[Т2]]</f>
        <v>7.6851851851851768E-3</v>
      </c>
      <c r="W12" s="8">
        <f>Table2[[#This Row],[Бег]]-Table2[[#Totals],[Бег]]</f>
        <v>1.3020833333333315E-2</v>
      </c>
    </row>
    <row r="13" spans="1:23" hidden="1" x14ac:dyDescent="0.2">
      <c r="A13">
        <v>12</v>
      </c>
      <c r="B13" t="s">
        <v>51</v>
      </c>
      <c r="C13">
        <v>43</v>
      </c>
      <c r="D13" s="2" t="s">
        <v>34</v>
      </c>
      <c r="E13" s="2"/>
      <c r="F13" s="2">
        <v>1.7083333333333336E-2</v>
      </c>
      <c r="G13" s="2">
        <v>1.1921296296296296E-3</v>
      </c>
      <c r="H13" s="2">
        <v>4.2465277777777775E-2</v>
      </c>
      <c r="I13" s="2">
        <v>1.7361111111111112E-4</v>
      </c>
      <c r="J13" s="2">
        <v>2.7800925925925923E-2</v>
      </c>
      <c r="K13" s="2">
        <v>8.8715277777777782E-2</v>
      </c>
      <c r="L13" s="4">
        <v>0</v>
      </c>
      <c r="M13" s="8">
        <f>SUM(Table2[[#This Row],[Старт]],Table2[[#This Row],[Плавание_]])</f>
        <v>1.7083333333333336E-2</v>
      </c>
      <c r="N13" s="8">
        <f>SUM(M13,Sheet1!$G13)</f>
        <v>1.8275462962962966E-2</v>
      </c>
      <c r="O13" s="8">
        <f>SUM(N13,Sheet1!$H13)</f>
        <v>6.0740740740740741E-2</v>
      </c>
      <c r="P13" s="8">
        <f>SUM(O13,Sheet1!$I13)</f>
        <v>6.0914351851851851E-2</v>
      </c>
      <c r="Q13" s="8">
        <f>SUM(P13,Sheet1!$J13)</f>
        <v>8.8715277777777768E-2</v>
      </c>
      <c r="R13" s="8">
        <f>Table2[[#This Row],[Старт]]-Table2[[#Totals],[Старт]]</f>
        <v>0</v>
      </c>
      <c r="S13" s="8">
        <f>Table2[[#This Row],[Плавание]]-Table2[[#Totals],[Плавание]]</f>
        <v>5.1851851851851868E-3</v>
      </c>
      <c r="T13" s="8">
        <f>Table2[[#This Row],[Т1]]-Table2[[#Totals],[Т1]]</f>
        <v>5.5324074074074095E-3</v>
      </c>
      <c r="U13" s="8">
        <f>Table2[[#This Row],[Вело]]-Table2[[#Totals],[Вело]]</f>
        <v>1.0208333333333326E-2</v>
      </c>
      <c r="V13" s="8">
        <f>Table2[[#This Row],[Т2]]-Table2[[#Totals],[Т2]]</f>
        <v>1.0023148148148142E-2</v>
      </c>
      <c r="W13" s="8">
        <f>Table2[[#This Row],[Бег]]-Table2[[#Totals],[Бег]]</f>
        <v>1.3715277777777757E-2</v>
      </c>
    </row>
    <row r="14" spans="1:23" hidden="1" x14ac:dyDescent="0.2">
      <c r="A14">
        <v>13</v>
      </c>
      <c r="B14" t="s">
        <v>52</v>
      </c>
      <c r="C14">
        <v>36</v>
      </c>
      <c r="D14" s="2" t="s">
        <v>34</v>
      </c>
      <c r="E14" s="2"/>
      <c r="F14" s="2">
        <v>1.7453703703703704E-2</v>
      </c>
      <c r="G14" s="2">
        <v>1.2037037037037038E-3</v>
      </c>
      <c r="H14" s="2">
        <v>4.3032407407407408E-2</v>
      </c>
      <c r="I14" s="2">
        <v>2.0833333333333335E-4</v>
      </c>
      <c r="J14" s="2">
        <v>2.7534722222222221E-2</v>
      </c>
      <c r="K14" s="2">
        <v>8.9432870370370357E-2</v>
      </c>
      <c r="L14" s="4">
        <v>0</v>
      </c>
      <c r="M14" s="8">
        <f>SUM(Table2[[#This Row],[Старт]],Table2[[#This Row],[Плавание_]])</f>
        <v>1.7453703703703704E-2</v>
      </c>
      <c r="N14" s="8">
        <f>SUM(M14,Sheet1!$G14)</f>
        <v>1.8657407407407407E-2</v>
      </c>
      <c r="O14" s="8">
        <f>SUM(N14,Sheet1!$H14)</f>
        <v>6.1689814814814815E-2</v>
      </c>
      <c r="P14" s="8">
        <f>SUM(O14,Sheet1!$I14)</f>
        <v>6.1898148148148147E-2</v>
      </c>
      <c r="Q14" s="8">
        <f>SUM(P14,Sheet1!$J14)</f>
        <v>8.9432870370370371E-2</v>
      </c>
      <c r="R14" s="8">
        <f>Table2[[#This Row],[Старт]]-Table2[[#Totals],[Старт]]</f>
        <v>0</v>
      </c>
      <c r="S14" s="8">
        <f>Table2[[#This Row],[Плавание]]-Table2[[#Totals],[Плавание]]</f>
        <v>5.5555555555555549E-3</v>
      </c>
      <c r="T14" s="8">
        <f>Table2[[#This Row],[Т1]]-Table2[[#Totals],[Т1]]</f>
        <v>5.9143518518518512E-3</v>
      </c>
      <c r="U14" s="8">
        <f>Table2[[#This Row],[Вело]]-Table2[[#Totals],[Вело]]</f>
        <v>1.1157407407407401E-2</v>
      </c>
      <c r="V14" s="8">
        <f>Table2[[#This Row],[Т2]]-Table2[[#Totals],[Т2]]</f>
        <v>1.1006944444444437E-2</v>
      </c>
      <c r="W14" s="8">
        <f>Table2[[#This Row],[Бег]]-Table2[[#Totals],[Бег]]</f>
        <v>1.443287037037036E-2</v>
      </c>
    </row>
    <row r="15" spans="1:23" hidden="1" x14ac:dyDescent="0.2">
      <c r="A15">
        <v>14</v>
      </c>
      <c r="B15" t="s">
        <v>53</v>
      </c>
      <c r="C15">
        <v>39</v>
      </c>
      <c r="D15" s="2"/>
      <c r="E15" s="2" t="s">
        <v>54</v>
      </c>
      <c r="F15" s="2">
        <v>1.8645833333333334E-2</v>
      </c>
      <c r="G15" s="2">
        <v>9.1435185185185185E-4</v>
      </c>
      <c r="H15" s="2">
        <v>4.5636574074074072E-2</v>
      </c>
      <c r="I15" s="2">
        <v>2.3148148148148146E-4</v>
      </c>
      <c r="J15" s="2">
        <v>2.4131944444444445E-2</v>
      </c>
      <c r="K15" s="2">
        <v>8.9560185185185173E-2</v>
      </c>
      <c r="L15" s="4">
        <v>0</v>
      </c>
      <c r="M15" s="8">
        <f>SUM(Table2[[#This Row],[Старт]],Table2[[#This Row],[Плавание_]])</f>
        <v>1.8645833333333334E-2</v>
      </c>
      <c r="N15" s="8">
        <f>SUM(M15,Sheet1!$G15)</f>
        <v>1.9560185185185184E-2</v>
      </c>
      <c r="O15" s="8">
        <f>SUM(N15,Sheet1!$H15)</f>
        <v>6.519675925925926E-2</v>
      </c>
      <c r="P15" s="8">
        <f>SUM(O15,Sheet1!$I15)</f>
        <v>6.5428240740740745E-2</v>
      </c>
      <c r="Q15" s="8">
        <f>SUM(P15,Sheet1!$J15)</f>
        <v>8.9560185185185187E-2</v>
      </c>
      <c r="R15" s="8">
        <f>Table2[[#This Row],[Старт]]-Table2[[#Totals],[Старт]]</f>
        <v>0</v>
      </c>
      <c r="S15" s="8">
        <f>Table2[[#This Row],[Плавание]]-Table2[[#Totals],[Плавание]]</f>
        <v>6.7476851851851847E-3</v>
      </c>
      <c r="T15" s="8">
        <f>Table2[[#This Row],[Т1]]-Table2[[#Totals],[Т1]]</f>
        <v>6.8171296296296278E-3</v>
      </c>
      <c r="U15" s="8">
        <f>Table2[[#This Row],[Вело]]-Table2[[#Totals],[Вело]]</f>
        <v>1.4664351851851845E-2</v>
      </c>
      <c r="V15" s="8">
        <f>Table2[[#This Row],[Т2]]-Table2[[#Totals],[Т2]]</f>
        <v>1.4537037037037036E-2</v>
      </c>
      <c r="W15" s="8">
        <f>Table2[[#This Row],[Бег]]-Table2[[#Totals],[Бег]]</f>
        <v>1.4560185185185176E-2</v>
      </c>
    </row>
    <row r="16" spans="1:23" hidden="1" x14ac:dyDescent="0.2">
      <c r="A16">
        <v>15</v>
      </c>
      <c r="B16" t="s">
        <v>55</v>
      </c>
      <c r="C16">
        <v>37</v>
      </c>
      <c r="D16" s="2" t="s">
        <v>56</v>
      </c>
      <c r="E16" s="2"/>
      <c r="F16" s="2">
        <v>1.4120370370370368E-2</v>
      </c>
      <c r="G16" s="2">
        <v>8.9120370370370362E-4</v>
      </c>
      <c r="H16" s="2">
        <v>4.6458333333333331E-2</v>
      </c>
      <c r="I16" s="2">
        <v>4.8611111111111104E-4</v>
      </c>
      <c r="J16" s="2">
        <v>2.8125000000000001E-2</v>
      </c>
      <c r="K16" s="2">
        <v>9.0081018518518519E-2</v>
      </c>
      <c r="L16" s="4">
        <v>0</v>
      </c>
      <c r="M16" s="8">
        <f>SUM(Table2[[#This Row],[Старт]],Table2[[#This Row],[Плавание_]])</f>
        <v>1.4120370370370368E-2</v>
      </c>
      <c r="N16" s="8">
        <f>SUM(M16,Sheet1!$G16)</f>
        <v>1.5011574074074071E-2</v>
      </c>
      <c r="O16" s="8">
        <f>SUM(N16,Sheet1!$H16)</f>
        <v>6.1469907407407404E-2</v>
      </c>
      <c r="P16" s="8">
        <f>SUM(O16,Sheet1!$I16)</f>
        <v>6.1956018518518514E-2</v>
      </c>
      <c r="Q16" s="8">
        <f>SUM(P16,Sheet1!$J16)</f>
        <v>9.0081018518518519E-2</v>
      </c>
      <c r="R16" s="8">
        <f>Table2[[#This Row],[Старт]]-Table2[[#Totals],[Старт]]</f>
        <v>0</v>
      </c>
      <c r="S16" s="8">
        <f>Table2[[#This Row],[Плавание]]-Table2[[#Totals],[Плавание]]</f>
        <v>2.2222222222222192E-3</v>
      </c>
      <c r="T16" s="8">
        <f>Table2[[#This Row],[Т1]]-Table2[[#Totals],[Т1]]</f>
        <v>2.2685185185185152E-3</v>
      </c>
      <c r="U16" s="8">
        <f>Table2[[#This Row],[Вело]]-Table2[[#Totals],[Вело]]</f>
        <v>1.0937499999999989E-2</v>
      </c>
      <c r="V16" s="8">
        <f>Table2[[#This Row],[Т2]]-Table2[[#Totals],[Т2]]</f>
        <v>1.1064814814814805E-2</v>
      </c>
      <c r="W16" s="8">
        <f>Table2[[#This Row],[Бег]]-Table2[[#Totals],[Бег]]</f>
        <v>1.5081018518518507E-2</v>
      </c>
    </row>
    <row r="17" spans="1:23" hidden="1" x14ac:dyDescent="0.2">
      <c r="A17">
        <v>16</v>
      </c>
      <c r="B17" t="s">
        <v>57</v>
      </c>
      <c r="C17">
        <v>53</v>
      </c>
      <c r="D17" s="2" t="s">
        <v>58</v>
      </c>
      <c r="E17" s="2"/>
      <c r="F17" s="2">
        <v>1.9363425925925926E-2</v>
      </c>
      <c r="G17" s="2">
        <v>1.4004629629629629E-3</v>
      </c>
      <c r="H17" s="2">
        <v>4.1053240740740744E-2</v>
      </c>
      <c r="I17" s="2">
        <v>3.2407407407407406E-4</v>
      </c>
      <c r="J17" s="2">
        <v>2.8136574074074074E-2</v>
      </c>
      <c r="K17" s="2">
        <v>9.0277777777777776E-2</v>
      </c>
      <c r="L17" s="4">
        <v>0</v>
      </c>
      <c r="M17" s="8">
        <f>SUM(Table2[[#This Row],[Старт]],Table2[[#This Row],[Плавание_]])</f>
        <v>1.9363425925925926E-2</v>
      </c>
      <c r="N17" s="8">
        <f>SUM(M17,Sheet1!$G17)</f>
        <v>2.0763888888888891E-2</v>
      </c>
      <c r="O17" s="8">
        <f>SUM(N17,Sheet1!$H17)</f>
        <v>6.1817129629629639E-2</v>
      </c>
      <c r="P17" s="8">
        <f>SUM(O17,Sheet1!$I17)</f>
        <v>6.2141203703703712E-2</v>
      </c>
      <c r="Q17" s="8">
        <f>SUM(P17,Sheet1!$J17)</f>
        <v>9.027777777777779E-2</v>
      </c>
      <c r="R17" s="8">
        <f>Table2[[#This Row],[Старт]]-Table2[[#Totals],[Старт]]</f>
        <v>0</v>
      </c>
      <c r="S17" s="8">
        <f>Table2[[#This Row],[Плавание]]-Table2[[#Totals],[Плавание]]</f>
        <v>7.4652777777777773E-3</v>
      </c>
      <c r="T17" s="8">
        <f>Table2[[#This Row],[Т1]]-Table2[[#Totals],[Т1]]</f>
        <v>8.0208333333333347E-3</v>
      </c>
      <c r="U17" s="8">
        <f>Table2[[#This Row],[Вело]]-Table2[[#Totals],[Вело]]</f>
        <v>1.1284722222222224E-2</v>
      </c>
      <c r="V17" s="8">
        <f>Table2[[#This Row],[Т2]]-Table2[[#Totals],[Т2]]</f>
        <v>1.1250000000000003E-2</v>
      </c>
      <c r="W17" s="8">
        <f>Table2[[#This Row],[Бег]]-Table2[[#Totals],[Бег]]</f>
        <v>1.5277777777777779E-2</v>
      </c>
    </row>
    <row r="18" spans="1:23" hidden="1" x14ac:dyDescent="0.2">
      <c r="A18">
        <v>17</v>
      </c>
      <c r="B18" t="s">
        <v>59</v>
      </c>
      <c r="C18">
        <v>42</v>
      </c>
      <c r="D18" s="2" t="s">
        <v>60</v>
      </c>
      <c r="E18" s="2"/>
      <c r="F18" s="2">
        <v>1.8761574074074073E-2</v>
      </c>
      <c r="G18" s="2">
        <v>8.9120370370370362E-4</v>
      </c>
      <c r="H18" s="2">
        <v>4.3391203703703703E-2</v>
      </c>
      <c r="I18" s="2">
        <v>3.4722222222222224E-4</v>
      </c>
      <c r="J18" s="2">
        <v>2.7141203703703706E-2</v>
      </c>
      <c r="K18" s="2">
        <v>9.0520833333333328E-2</v>
      </c>
      <c r="L18" s="4">
        <v>0</v>
      </c>
      <c r="M18" s="8">
        <f>SUM(Table2[[#This Row],[Старт]],Table2[[#This Row],[Плавание_]])</f>
        <v>1.8761574074074073E-2</v>
      </c>
      <c r="N18" s="8">
        <f>SUM(M18,Sheet1!$G18)</f>
        <v>1.9652777777777776E-2</v>
      </c>
      <c r="O18" s="8">
        <f>SUM(N18,Sheet1!$H18)</f>
        <v>6.3043981481481479E-2</v>
      </c>
      <c r="P18" s="8">
        <f>SUM(O18,Sheet1!$I18)</f>
        <v>6.33912037037037E-2</v>
      </c>
      <c r="Q18" s="8">
        <f>SUM(P18,Sheet1!$J18)</f>
        <v>9.0532407407407409E-2</v>
      </c>
      <c r="R18" s="8">
        <f>Table2[[#This Row],[Старт]]-Table2[[#Totals],[Старт]]</f>
        <v>0</v>
      </c>
      <c r="S18" s="8">
        <f>Table2[[#This Row],[Плавание]]-Table2[[#Totals],[Плавание]]</f>
        <v>6.8634259259259239E-3</v>
      </c>
      <c r="T18" s="8">
        <f>Table2[[#This Row],[Т1]]-Table2[[#Totals],[Т1]]</f>
        <v>6.9097222222222199E-3</v>
      </c>
      <c r="U18" s="8">
        <f>Table2[[#This Row],[Вело]]-Table2[[#Totals],[Вело]]</f>
        <v>1.2511574074074064E-2</v>
      </c>
      <c r="V18" s="8">
        <f>Table2[[#This Row],[Т2]]-Table2[[#Totals],[Т2]]</f>
        <v>1.249999999999999E-2</v>
      </c>
      <c r="W18" s="8">
        <f>Table2[[#This Row],[Бег]]-Table2[[#Totals],[Бег]]</f>
        <v>1.5532407407407398E-2</v>
      </c>
    </row>
    <row r="19" spans="1:23" hidden="1" x14ac:dyDescent="0.2">
      <c r="A19">
        <v>18</v>
      </c>
      <c r="B19" t="s">
        <v>61</v>
      </c>
      <c r="C19">
        <v>33</v>
      </c>
      <c r="D19" s="2" t="s">
        <v>60</v>
      </c>
      <c r="E19" s="2" t="s">
        <v>54</v>
      </c>
      <c r="F19" s="2">
        <v>1.6377314814814813E-2</v>
      </c>
      <c r="G19" s="2">
        <v>1.1574074074074073E-3</v>
      </c>
      <c r="H19" s="2">
        <v>4.4282407407407409E-2</v>
      </c>
      <c r="I19" s="2">
        <v>3.0092592592592595E-4</v>
      </c>
      <c r="J19" s="2">
        <v>2.9259259259259259E-2</v>
      </c>
      <c r="K19" s="2">
        <v>9.1377314814814814E-2</v>
      </c>
      <c r="L19" s="4">
        <v>0</v>
      </c>
      <c r="M19" s="8">
        <f>SUM(Table2[[#This Row],[Старт]],Table2[[#This Row],[Плавание_]])</f>
        <v>1.6377314814814813E-2</v>
      </c>
      <c r="N19" s="8">
        <f>SUM(M19,Sheet1!$G19)</f>
        <v>1.7534722222222222E-2</v>
      </c>
      <c r="O19" s="8">
        <f>SUM(N19,Sheet1!$H19)</f>
        <v>6.1817129629629632E-2</v>
      </c>
      <c r="P19" s="8">
        <f>SUM(O19,Sheet1!$I19)</f>
        <v>6.2118055555555558E-2</v>
      </c>
      <c r="Q19" s="8">
        <f>SUM(P19,Sheet1!$J19)</f>
        <v>9.1377314814814814E-2</v>
      </c>
      <c r="R19" s="8">
        <f>Table2[[#This Row],[Старт]]-Table2[[#Totals],[Старт]]</f>
        <v>0</v>
      </c>
      <c r="S19" s="8">
        <f>Table2[[#This Row],[Плавание]]-Table2[[#Totals],[Плавание]]</f>
        <v>4.4791666666666643E-3</v>
      </c>
      <c r="T19" s="8">
        <f>Table2[[#This Row],[Т1]]-Table2[[#Totals],[Т1]]</f>
        <v>4.7916666666666663E-3</v>
      </c>
      <c r="U19" s="8">
        <f>Table2[[#This Row],[Вело]]-Table2[[#Totals],[Вело]]</f>
        <v>1.1284722222222217E-2</v>
      </c>
      <c r="V19" s="8">
        <f>Table2[[#This Row],[Т2]]-Table2[[#Totals],[Т2]]</f>
        <v>1.1226851851851849E-2</v>
      </c>
      <c r="W19" s="8">
        <f>Table2[[#This Row],[Бег]]-Table2[[#Totals],[Бег]]</f>
        <v>1.6377314814814803E-2</v>
      </c>
    </row>
    <row r="20" spans="1:23" hidden="1" x14ac:dyDescent="0.2">
      <c r="A20">
        <v>19</v>
      </c>
      <c r="B20" t="s">
        <v>62</v>
      </c>
      <c r="C20">
        <v>47</v>
      </c>
      <c r="D20" s="2"/>
      <c r="E20" s="2"/>
      <c r="F20" s="2">
        <v>1.3634259259259257E-2</v>
      </c>
      <c r="G20" s="2">
        <v>6.5972222222222213E-4</v>
      </c>
      <c r="H20" s="2">
        <v>4.3263888888888886E-2</v>
      </c>
      <c r="I20" s="2">
        <v>4.1666666666666669E-4</v>
      </c>
      <c r="J20" s="2">
        <v>3.425925925925926E-2</v>
      </c>
      <c r="K20" s="2">
        <v>9.2222222222222219E-2</v>
      </c>
      <c r="L20" s="4">
        <v>0</v>
      </c>
      <c r="M20" s="8">
        <f>SUM(Table2[[#This Row],[Старт]],Table2[[#This Row],[Плавание_]])</f>
        <v>1.3634259259259257E-2</v>
      </c>
      <c r="N20" s="8">
        <f>SUM(M20,Sheet1!$G20)</f>
        <v>1.429398148148148E-2</v>
      </c>
      <c r="O20" s="8">
        <f>SUM(N20,Sheet1!$H20)</f>
        <v>5.755787037037037E-2</v>
      </c>
      <c r="P20" s="8">
        <f>SUM(O20,Sheet1!$I20)</f>
        <v>5.797453703703704E-2</v>
      </c>
      <c r="Q20" s="8">
        <f>SUM(P20,Sheet1!$J20)</f>
        <v>9.22337962962963E-2</v>
      </c>
      <c r="R20" s="8">
        <f>Table2[[#This Row],[Старт]]-Table2[[#Totals],[Старт]]</f>
        <v>0</v>
      </c>
      <c r="S20" s="8">
        <f>Table2[[#This Row],[Плавание]]-Table2[[#Totals],[Плавание]]</f>
        <v>1.7361111111111084E-3</v>
      </c>
      <c r="T20" s="8">
        <f>Table2[[#This Row],[Т1]]-Table2[[#Totals],[Т1]]</f>
        <v>1.5509259259259243E-3</v>
      </c>
      <c r="U20" s="8">
        <f>Table2[[#This Row],[Вело]]-Table2[[#Totals],[Вело]]</f>
        <v>7.0254629629629556E-3</v>
      </c>
      <c r="V20" s="8">
        <f>Table2[[#This Row],[Т2]]-Table2[[#Totals],[Т2]]</f>
        <v>7.0833333333333304E-3</v>
      </c>
      <c r="W20" s="8">
        <f>Table2[[#This Row],[Бег]]-Table2[[#Totals],[Бег]]</f>
        <v>1.7233796296296289E-2</v>
      </c>
    </row>
    <row r="21" spans="1:23" hidden="1" x14ac:dyDescent="0.2">
      <c r="A21">
        <v>20</v>
      </c>
      <c r="B21" t="s">
        <v>63</v>
      </c>
      <c r="C21">
        <v>46</v>
      </c>
      <c r="D21" s="2" t="s">
        <v>39</v>
      </c>
      <c r="E21" s="2"/>
      <c r="F21" s="2">
        <v>1.8958333333333334E-2</v>
      </c>
      <c r="G21" s="2">
        <v>9.0277777777777784E-4</v>
      </c>
      <c r="H21" s="2">
        <v>4.3993055555555556E-2</v>
      </c>
      <c r="I21" s="2">
        <v>5.2083333333333333E-4</v>
      </c>
      <c r="J21" s="2">
        <v>2.8287037037037038E-2</v>
      </c>
      <c r="K21" s="2">
        <v>9.2662037037037029E-2</v>
      </c>
      <c r="L21" s="4">
        <v>0</v>
      </c>
      <c r="M21" s="8">
        <f>SUM(Table2[[#This Row],[Старт]],Table2[[#This Row],[Плавание_]])</f>
        <v>1.8958333333333334E-2</v>
      </c>
      <c r="N21" s="8">
        <f>SUM(M21,Sheet1!$G21)</f>
        <v>1.9861111111111111E-2</v>
      </c>
      <c r="O21" s="8">
        <f>SUM(N21,Sheet1!$H21)</f>
        <v>6.385416666666667E-2</v>
      </c>
      <c r="P21" s="8">
        <f>SUM(O21,Sheet1!$I21)</f>
        <v>6.4375000000000002E-2</v>
      </c>
      <c r="Q21" s="8">
        <f>SUM(P21,Sheet1!$J21)</f>
        <v>9.2662037037037043E-2</v>
      </c>
      <c r="R21" s="8">
        <f>Table2[[#This Row],[Старт]]-Table2[[#Totals],[Старт]]</f>
        <v>0</v>
      </c>
      <c r="S21" s="8">
        <f>Table2[[#This Row],[Плавание]]-Table2[[#Totals],[Плавание]]</f>
        <v>7.060185185185185E-3</v>
      </c>
      <c r="T21" s="8">
        <f>Table2[[#This Row],[Т1]]-Table2[[#Totals],[Т1]]</f>
        <v>7.1180555555555546E-3</v>
      </c>
      <c r="U21" s="8">
        <f>Table2[[#This Row],[Вело]]-Table2[[#Totals],[Вело]]</f>
        <v>1.3321759259259255E-2</v>
      </c>
      <c r="V21" s="8">
        <f>Table2[[#This Row],[Т2]]-Table2[[#Totals],[Т2]]</f>
        <v>1.3483796296296292E-2</v>
      </c>
      <c r="W21" s="8">
        <f>Table2[[#This Row],[Бег]]-Table2[[#Totals],[Бег]]</f>
        <v>1.7662037037037032E-2</v>
      </c>
    </row>
    <row r="22" spans="1:23" hidden="1" x14ac:dyDescent="0.2">
      <c r="A22">
        <v>21</v>
      </c>
      <c r="B22" t="s">
        <v>64</v>
      </c>
      <c r="C22">
        <v>41</v>
      </c>
      <c r="D22" s="2"/>
      <c r="E22" s="2" t="s">
        <v>54</v>
      </c>
      <c r="F22" s="2">
        <v>1.6458333333333332E-2</v>
      </c>
      <c r="G22" s="2">
        <v>1.4814814814814814E-3</v>
      </c>
      <c r="H22" s="2">
        <v>4.4016203703703703E-2</v>
      </c>
      <c r="I22" s="2">
        <v>4.3981481481481481E-4</v>
      </c>
      <c r="J22" s="2">
        <v>3.1863425925925927E-2</v>
      </c>
      <c r="K22" s="2">
        <v>9.4247685185185184E-2</v>
      </c>
      <c r="L22" s="4">
        <v>0</v>
      </c>
      <c r="M22" s="8">
        <f>SUM(Table2[[#This Row],[Старт]],Table2[[#This Row],[Плавание_]])</f>
        <v>1.6458333333333332E-2</v>
      </c>
      <c r="N22" s="8">
        <f>SUM(M22,Sheet1!$G22)</f>
        <v>1.7939814814814815E-2</v>
      </c>
      <c r="O22" s="8">
        <f>SUM(N22,Sheet1!$H22)</f>
        <v>6.1956018518518521E-2</v>
      </c>
      <c r="P22" s="8">
        <f>SUM(O22,Sheet1!$I22)</f>
        <v>6.2395833333333338E-2</v>
      </c>
      <c r="Q22" s="8">
        <f>SUM(P22,Sheet1!$J22)</f>
        <v>9.4259259259259265E-2</v>
      </c>
      <c r="R22" s="8">
        <f>Table2[[#This Row],[Старт]]-Table2[[#Totals],[Старт]]</f>
        <v>0</v>
      </c>
      <c r="S22" s="8">
        <f>Table2[[#This Row],[Плавание]]-Table2[[#Totals],[Плавание]]</f>
        <v>4.5601851851851827E-3</v>
      </c>
      <c r="T22" s="8">
        <f>Table2[[#This Row],[Т1]]-Table2[[#Totals],[Т1]]</f>
        <v>5.1967592592592586E-3</v>
      </c>
      <c r="U22" s="8">
        <f>Table2[[#This Row],[Вело]]-Table2[[#Totals],[Вело]]</f>
        <v>1.1423611111111107E-2</v>
      </c>
      <c r="V22" s="8">
        <f>Table2[[#This Row],[Т2]]-Table2[[#Totals],[Т2]]</f>
        <v>1.1504629629629629E-2</v>
      </c>
      <c r="W22" s="8">
        <f>Table2[[#This Row],[Бег]]-Table2[[#Totals],[Бег]]</f>
        <v>1.9259259259259254E-2</v>
      </c>
    </row>
    <row r="23" spans="1:23" hidden="1" x14ac:dyDescent="0.2">
      <c r="A23">
        <v>22</v>
      </c>
      <c r="B23" t="s">
        <v>65</v>
      </c>
      <c r="C23">
        <v>38</v>
      </c>
      <c r="D23" s="2" t="s">
        <v>35</v>
      </c>
      <c r="E23" s="2"/>
      <c r="F23" s="2">
        <v>1.5648148148148151E-2</v>
      </c>
      <c r="G23" s="2">
        <v>1.5509259259259261E-3</v>
      </c>
      <c r="H23" s="2">
        <v>4.9050925925925921E-2</v>
      </c>
      <c r="I23" s="2">
        <v>2.4305555555555552E-4</v>
      </c>
      <c r="J23" s="2">
        <v>2.7766203703703706E-2</v>
      </c>
      <c r="K23" s="2">
        <v>9.4247685185185184E-2</v>
      </c>
      <c r="L23" s="4">
        <v>0</v>
      </c>
      <c r="M23" s="8">
        <f>SUM(Table2[[#This Row],[Старт]],Table2[[#This Row],[Плавание_]])</f>
        <v>1.5648148148148151E-2</v>
      </c>
      <c r="N23" s="8">
        <f>SUM(M23,Sheet1!$G23)</f>
        <v>1.7199074074074075E-2</v>
      </c>
      <c r="O23" s="8">
        <f>SUM(N23,Sheet1!$H23)</f>
        <v>6.6250000000000003E-2</v>
      </c>
      <c r="P23" s="8">
        <f>SUM(O23,Sheet1!$I23)</f>
        <v>6.6493055555555555E-2</v>
      </c>
      <c r="Q23" s="8">
        <f>SUM(P23,Sheet1!$J23)</f>
        <v>9.4259259259259265E-2</v>
      </c>
      <c r="R23" s="8">
        <f>Table2[[#This Row],[Старт]]-Table2[[#Totals],[Старт]]</f>
        <v>0</v>
      </c>
      <c r="S23" s="8">
        <f>Table2[[#This Row],[Плавание]]-Table2[[#Totals],[Плавание]]</f>
        <v>3.7500000000000016E-3</v>
      </c>
      <c r="T23" s="8">
        <f>Table2[[#This Row],[Т1]]-Table2[[#Totals],[Т1]]</f>
        <v>4.4560185185185189E-3</v>
      </c>
      <c r="U23" s="8">
        <f>Table2[[#This Row],[Вело]]-Table2[[#Totals],[Вело]]</f>
        <v>1.5717592592592589E-2</v>
      </c>
      <c r="V23" s="8">
        <f>Table2[[#This Row],[Т2]]-Table2[[#Totals],[Т2]]</f>
        <v>1.5601851851851846E-2</v>
      </c>
      <c r="W23" s="8">
        <f>Table2[[#This Row],[Бег]]-Table2[[#Totals],[Бег]]</f>
        <v>1.9259259259259254E-2</v>
      </c>
    </row>
    <row r="24" spans="1:23" hidden="1" x14ac:dyDescent="0.2">
      <c r="A24">
        <v>23</v>
      </c>
      <c r="B24" t="s">
        <v>66</v>
      </c>
      <c r="C24">
        <v>41</v>
      </c>
      <c r="D24" s="2"/>
      <c r="E24" s="2"/>
      <c r="F24" s="2">
        <v>1.8402777777777778E-2</v>
      </c>
      <c r="G24" s="2">
        <v>1.0069444444444444E-3</v>
      </c>
      <c r="H24" s="2">
        <v>4.5266203703703704E-2</v>
      </c>
      <c r="I24" s="2">
        <v>6.134259259259259E-4</v>
      </c>
      <c r="J24" s="2">
        <v>2.9120370370370366E-2</v>
      </c>
      <c r="K24" s="2">
        <v>9.4409722222222214E-2</v>
      </c>
      <c r="L24" s="4">
        <v>0</v>
      </c>
      <c r="M24" s="8">
        <f>SUM(Table2[[#This Row],[Старт]],Table2[[#This Row],[Плавание_]])</f>
        <v>1.8402777777777778E-2</v>
      </c>
      <c r="N24" s="8">
        <f>SUM(M24,Sheet1!$G24)</f>
        <v>1.9409722222222224E-2</v>
      </c>
      <c r="O24" s="8">
        <f>SUM(N24,Sheet1!$H24)</f>
        <v>6.4675925925925928E-2</v>
      </c>
      <c r="P24" s="8">
        <f>SUM(O24,Sheet1!$I24)</f>
        <v>6.5289351851851848E-2</v>
      </c>
      <c r="Q24" s="8">
        <f>SUM(P24,Sheet1!$J24)</f>
        <v>9.4409722222222214E-2</v>
      </c>
      <c r="R24" s="8">
        <f>Table2[[#This Row],[Старт]]-Table2[[#Totals],[Старт]]</f>
        <v>0</v>
      </c>
      <c r="S24" s="8">
        <f>Table2[[#This Row],[Плавание]]-Table2[[#Totals],[Плавание]]</f>
        <v>6.5046296296296293E-3</v>
      </c>
      <c r="T24" s="8">
        <f>Table2[[#This Row],[Т1]]-Table2[[#Totals],[Т1]]</f>
        <v>6.666666666666668E-3</v>
      </c>
      <c r="U24" s="8">
        <f>Table2[[#This Row],[Вело]]-Table2[[#Totals],[Вело]]</f>
        <v>1.4143518518518514E-2</v>
      </c>
      <c r="V24" s="8">
        <f>Table2[[#This Row],[Т2]]-Table2[[#Totals],[Т2]]</f>
        <v>1.4398148148148139E-2</v>
      </c>
      <c r="W24" s="8">
        <f>Table2[[#This Row],[Бег]]-Table2[[#Totals],[Бег]]</f>
        <v>1.9409722222222203E-2</v>
      </c>
    </row>
    <row r="25" spans="1:23" hidden="1" x14ac:dyDescent="0.2">
      <c r="A25">
        <v>24</v>
      </c>
      <c r="B25" t="s">
        <v>67</v>
      </c>
      <c r="C25">
        <v>37</v>
      </c>
      <c r="D25" s="2" t="s">
        <v>44</v>
      </c>
      <c r="E25" s="2" t="s">
        <v>68</v>
      </c>
      <c r="F25" s="2">
        <v>1.5069444444444443E-2</v>
      </c>
      <c r="G25" s="2">
        <v>9.7222222222222209E-4</v>
      </c>
      <c r="H25" s="2">
        <v>5.2835648148148145E-2</v>
      </c>
      <c r="I25" s="2">
        <v>8.564814814814815E-4</v>
      </c>
      <c r="J25" s="2">
        <v>2.5046296296296299E-2</v>
      </c>
      <c r="K25" s="2">
        <v>9.4756944444444449E-2</v>
      </c>
      <c r="L25" s="4">
        <v>0</v>
      </c>
      <c r="M25" s="8">
        <f>SUM(Table2[[#This Row],[Старт]],Table2[[#This Row],[Плавание_]])</f>
        <v>1.5069444444444443E-2</v>
      </c>
      <c r="N25" s="8">
        <f>SUM(M25,Sheet1!$G25)</f>
        <v>1.6041666666666666E-2</v>
      </c>
      <c r="O25" s="8">
        <f>SUM(N25,Sheet1!$H25)</f>
        <v>6.8877314814814808E-2</v>
      </c>
      <c r="P25" s="8">
        <f>SUM(O25,Sheet1!$I25)</f>
        <v>6.9733796296296294E-2</v>
      </c>
      <c r="Q25" s="8">
        <f>SUM(P25,Sheet1!$J25)</f>
        <v>9.4780092592592596E-2</v>
      </c>
      <c r="R25" s="8">
        <f>Table2[[#This Row],[Старт]]-Table2[[#Totals],[Старт]]</f>
        <v>0</v>
      </c>
      <c r="S25" s="8">
        <f>Table2[[#This Row],[Плавание]]-Table2[[#Totals],[Плавание]]</f>
        <v>3.1712962962962936E-3</v>
      </c>
      <c r="T25" s="8">
        <f>Table2[[#This Row],[Т1]]-Table2[[#Totals],[Т1]]</f>
        <v>3.2986111111111098E-3</v>
      </c>
      <c r="U25" s="8">
        <f>Table2[[#This Row],[Вело]]-Table2[[#Totals],[Вело]]</f>
        <v>1.8344907407407393E-2</v>
      </c>
      <c r="V25" s="8">
        <f>Table2[[#This Row],[Т2]]-Table2[[#Totals],[Т2]]</f>
        <v>1.8842592592592584E-2</v>
      </c>
      <c r="W25" s="8">
        <f>Table2[[#This Row],[Бег]]-Table2[[#Totals],[Бег]]</f>
        <v>1.9780092592592585E-2</v>
      </c>
    </row>
    <row r="26" spans="1:23" hidden="1" x14ac:dyDescent="0.2">
      <c r="A26">
        <v>25</v>
      </c>
      <c r="B26" t="s">
        <v>30</v>
      </c>
      <c r="C26">
        <v>47</v>
      </c>
      <c r="D26" s="2"/>
      <c r="E26" s="2"/>
      <c r="F26" s="2">
        <v>2.2361111111111113E-2</v>
      </c>
      <c r="G26" s="2">
        <v>1.25E-3</v>
      </c>
      <c r="H26" s="2">
        <v>4.2731481481481481E-2</v>
      </c>
      <c r="I26" s="2">
        <v>2.4305555555555552E-4</v>
      </c>
      <c r="J26" s="2">
        <v>2.8402777777777777E-2</v>
      </c>
      <c r="K26" s="2">
        <v>9.4988425925925934E-2</v>
      </c>
      <c r="L26" s="4">
        <v>0</v>
      </c>
      <c r="M26" s="8">
        <f>SUM(Table2[[#This Row],[Старт]],Table2[[#This Row],[Плавание_]])</f>
        <v>2.2361111111111113E-2</v>
      </c>
      <c r="N26" s="8">
        <f>SUM(M26,Sheet1!$G26)</f>
        <v>2.3611111111111114E-2</v>
      </c>
      <c r="O26" s="8">
        <f>SUM(N26,Sheet1!$H26)</f>
        <v>6.6342592592592592E-2</v>
      </c>
      <c r="P26" s="8">
        <f>SUM(O26,Sheet1!$I26)</f>
        <v>6.6585648148148144E-2</v>
      </c>
      <c r="Q26" s="8">
        <f>SUM(P26,Sheet1!$J26)</f>
        <v>9.4988425925925921E-2</v>
      </c>
      <c r="R26" s="8">
        <f>Table2[[#This Row],[Старт]]-Table2[[#Totals],[Старт]]</f>
        <v>0</v>
      </c>
      <c r="S26" s="8">
        <f>Table2[[#This Row],[Плавание]]-Table2[[#Totals],[Плавание]]</f>
        <v>1.0462962962962964E-2</v>
      </c>
      <c r="T26" s="8">
        <f>Table2[[#This Row],[Т1]]-Table2[[#Totals],[Т1]]</f>
        <v>1.0868055555555558E-2</v>
      </c>
      <c r="U26" s="8">
        <f>Table2[[#This Row],[Вело]]-Table2[[#Totals],[Вело]]</f>
        <v>1.5810185185185177E-2</v>
      </c>
      <c r="V26" s="8">
        <f>Table2[[#This Row],[Т2]]-Table2[[#Totals],[Т2]]</f>
        <v>1.5694444444444434E-2</v>
      </c>
      <c r="W26" s="8">
        <f>Table2[[#This Row],[Бег]]-Table2[[#Totals],[Бег]]</f>
        <v>1.9988425925925909E-2</v>
      </c>
    </row>
    <row r="27" spans="1:23" hidden="1" x14ac:dyDescent="0.2">
      <c r="A27">
        <v>26</v>
      </c>
      <c r="B27" t="s">
        <v>69</v>
      </c>
      <c r="C27">
        <v>40</v>
      </c>
      <c r="D27" s="2" t="s">
        <v>60</v>
      </c>
      <c r="E27" s="2" t="s">
        <v>54</v>
      </c>
      <c r="F27" s="2">
        <v>1.892361111111111E-2</v>
      </c>
      <c r="G27" s="2">
        <v>1.0648148148148147E-3</v>
      </c>
      <c r="H27" s="2">
        <v>4.4733796296296292E-2</v>
      </c>
      <c r="I27" s="2">
        <v>7.5231481481481471E-4</v>
      </c>
      <c r="J27" s="2">
        <v>2.988425925925926E-2</v>
      </c>
      <c r="K27" s="2">
        <v>9.5347222222222208E-2</v>
      </c>
      <c r="L27" s="4">
        <v>0</v>
      </c>
      <c r="M27" s="8">
        <f>SUM(Table2[[#This Row],[Старт]],Table2[[#This Row],[Плавание_]])</f>
        <v>1.892361111111111E-2</v>
      </c>
      <c r="N27" s="8">
        <f>SUM(M27,Sheet1!$G27)</f>
        <v>1.9988425925925923E-2</v>
      </c>
      <c r="O27" s="8">
        <f>SUM(N27,Sheet1!$H27)</f>
        <v>6.4722222222222209E-2</v>
      </c>
      <c r="P27" s="8">
        <f>SUM(O27,Sheet1!$I27)</f>
        <v>6.5474537037037026E-2</v>
      </c>
      <c r="Q27" s="8">
        <f>SUM(P27,Sheet1!$J27)</f>
        <v>9.5358796296296289E-2</v>
      </c>
      <c r="R27" s="8">
        <f>Table2[[#This Row],[Старт]]-Table2[[#Totals],[Старт]]</f>
        <v>0</v>
      </c>
      <c r="S27" s="8">
        <f>Table2[[#This Row],[Плавание]]-Table2[[#Totals],[Плавание]]</f>
        <v>7.0254629629629608E-3</v>
      </c>
      <c r="T27" s="8">
        <f>Table2[[#This Row],[Т1]]-Table2[[#Totals],[Т1]]</f>
        <v>7.2453703703703673E-3</v>
      </c>
      <c r="U27" s="8">
        <f>Table2[[#This Row],[Вело]]-Table2[[#Totals],[Вело]]</f>
        <v>1.4189814814814794E-2</v>
      </c>
      <c r="V27" s="8">
        <f>Table2[[#This Row],[Т2]]-Table2[[#Totals],[Т2]]</f>
        <v>1.4583333333333316E-2</v>
      </c>
      <c r="W27" s="8">
        <f>Table2[[#This Row],[Бег]]-Table2[[#Totals],[Бег]]</f>
        <v>2.0358796296296278E-2</v>
      </c>
    </row>
    <row r="28" spans="1:23" hidden="1" x14ac:dyDescent="0.2">
      <c r="A28">
        <v>27</v>
      </c>
      <c r="B28" t="s">
        <v>70</v>
      </c>
      <c r="C28">
        <v>40</v>
      </c>
      <c r="D28" s="2" t="s">
        <v>43</v>
      </c>
      <c r="E28" s="2" t="s">
        <v>54</v>
      </c>
      <c r="F28" s="2">
        <v>1.7604166666666667E-2</v>
      </c>
      <c r="G28" s="2">
        <v>1.4814814814814814E-3</v>
      </c>
      <c r="H28" s="2">
        <v>4.8275462962962958E-2</v>
      </c>
      <c r="I28" s="2">
        <v>3.7037037037037035E-4</v>
      </c>
      <c r="J28" s="2">
        <v>2.7708333333333331E-2</v>
      </c>
      <c r="K28" s="2">
        <v>9.5439814814814825E-2</v>
      </c>
      <c r="L28" s="4">
        <v>0</v>
      </c>
      <c r="M28" s="8">
        <f>SUM(Table2[[#This Row],[Старт]],Table2[[#This Row],[Плавание_]])</f>
        <v>1.7604166666666667E-2</v>
      </c>
      <c r="N28" s="8">
        <f>SUM(M28,Sheet1!$G28)</f>
        <v>1.908564814814815E-2</v>
      </c>
      <c r="O28" s="8">
        <f>SUM(N28,Sheet1!$H28)</f>
        <v>6.7361111111111108E-2</v>
      </c>
      <c r="P28" s="8">
        <f>SUM(O28,Sheet1!$I28)</f>
        <v>6.7731481481481476E-2</v>
      </c>
      <c r="Q28" s="8">
        <f>SUM(P28,Sheet1!$J28)</f>
        <v>9.5439814814814811E-2</v>
      </c>
      <c r="R28" s="8">
        <f>Table2[[#This Row],[Старт]]-Table2[[#Totals],[Старт]]</f>
        <v>0</v>
      </c>
      <c r="S28" s="8">
        <f>Table2[[#This Row],[Плавание]]-Table2[[#Totals],[Плавание]]</f>
        <v>5.7060185185185183E-3</v>
      </c>
      <c r="T28" s="8">
        <f>Table2[[#This Row],[Т1]]-Table2[[#Totals],[Т1]]</f>
        <v>6.3425925925925941E-3</v>
      </c>
      <c r="U28" s="8">
        <f>Table2[[#This Row],[Вело]]-Table2[[#Totals],[Вело]]</f>
        <v>1.6828703703703693E-2</v>
      </c>
      <c r="V28" s="8">
        <f>Table2[[#This Row],[Т2]]-Table2[[#Totals],[Т2]]</f>
        <v>1.6840277777777767E-2</v>
      </c>
      <c r="W28" s="8">
        <f>Table2[[#This Row],[Бег]]-Table2[[#Totals],[Бег]]</f>
        <v>2.04398148148148E-2</v>
      </c>
    </row>
    <row r="29" spans="1:23" hidden="1" x14ac:dyDescent="0.2">
      <c r="A29">
        <v>28</v>
      </c>
      <c r="B29" t="s">
        <v>71</v>
      </c>
      <c r="C29">
        <v>53</v>
      </c>
      <c r="D29" s="2" t="s">
        <v>43</v>
      </c>
      <c r="E29" s="2" t="s">
        <v>54</v>
      </c>
      <c r="F29" s="2">
        <v>1.6377314814814813E-2</v>
      </c>
      <c r="G29" s="2">
        <v>2.0138888888888888E-3</v>
      </c>
      <c r="H29" s="2">
        <v>4.4305555555555549E-2</v>
      </c>
      <c r="I29" s="2">
        <v>1.3657407407407409E-3</v>
      </c>
      <c r="J29" s="2">
        <v>3.2071759259259258E-2</v>
      </c>
      <c r="K29" s="2">
        <v>9.6122685185185186E-2</v>
      </c>
      <c r="L29" s="4">
        <v>0</v>
      </c>
      <c r="M29" s="8">
        <f>SUM(Table2[[#This Row],[Старт]],Table2[[#This Row],[Плавание_]])</f>
        <v>1.6377314814814813E-2</v>
      </c>
      <c r="N29" s="8">
        <f>SUM(M29,Sheet1!$G29)</f>
        <v>1.8391203703703701E-2</v>
      </c>
      <c r="O29" s="8">
        <f>SUM(N29,Sheet1!$H29)</f>
        <v>6.2696759259259244E-2</v>
      </c>
      <c r="P29" s="8">
        <f>SUM(O29,Sheet1!$I29)</f>
        <v>6.4062499999999981E-2</v>
      </c>
      <c r="Q29" s="8">
        <f>SUM(P29,Sheet1!$J29)</f>
        <v>9.6134259259259239E-2</v>
      </c>
      <c r="R29" s="8">
        <f>Table2[[#This Row],[Старт]]-Table2[[#Totals],[Старт]]</f>
        <v>0</v>
      </c>
      <c r="S29" s="8">
        <f>Table2[[#This Row],[Плавание]]-Table2[[#Totals],[Плавание]]</f>
        <v>4.4791666666666643E-3</v>
      </c>
      <c r="T29" s="8">
        <f>Table2[[#This Row],[Т1]]-Table2[[#Totals],[Т1]]</f>
        <v>5.6481481481481452E-3</v>
      </c>
      <c r="U29" s="8">
        <f>Table2[[#This Row],[Вело]]-Table2[[#Totals],[Вело]]</f>
        <v>1.2164351851851829E-2</v>
      </c>
      <c r="V29" s="8">
        <f>Table2[[#This Row],[Т2]]-Table2[[#Totals],[Т2]]</f>
        <v>1.3171296296296271E-2</v>
      </c>
      <c r="W29" s="8">
        <f>Table2[[#This Row],[Бег]]-Table2[[#Totals],[Бег]]</f>
        <v>2.1134259259259228E-2</v>
      </c>
    </row>
    <row r="30" spans="1:23" hidden="1" x14ac:dyDescent="0.2">
      <c r="A30">
        <v>29</v>
      </c>
      <c r="B30" t="s">
        <v>72</v>
      </c>
      <c r="C30">
        <v>45</v>
      </c>
      <c r="D30" s="2" t="s">
        <v>34</v>
      </c>
      <c r="E30" s="2"/>
      <c r="F30" s="2">
        <v>1.5706018518518518E-2</v>
      </c>
      <c r="G30" s="2">
        <v>1.3888888888888889E-3</v>
      </c>
      <c r="H30" s="2">
        <v>4.9085648148148149E-2</v>
      </c>
      <c r="I30" s="2">
        <v>6.8287037037037025E-4</v>
      </c>
      <c r="J30" s="2">
        <v>2.943287037037037E-2</v>
      </c>
      <c r="K30" s="2">
        <v>9.6284722222222216E-2</v>
      </c>
      <c r="L30" s="4">
        <v>0</v>
      </c>
      <c r="M30" s="8">
        <f>SUM(Table2[[#This Row],[Старт]],Table2[[#This Row],[Плавание_]])</f>
        <v>1.5706018518518518E-2</v>
      </c>
      <c r="N30" s="8">
        <f>SUM(M30,Sheet1!$G30)</f>
        <v>1.7094907407407406E-2</v>
      </c>
      <c r="O30" s="8">
        <f>SUM(N30,Sheet1!$H30)</f>
        <v>6.6180555555555548E-2</v>
      </c>
      <c r="P30" s="8">
        <f>SUM(O30,Sheet1!$I30)</f>
        <v>6.6863425925925923E-2</v>
      </c>
      <c r="Q30" s="8">
        <f>SUM(P30,Sheet1!$J30)</f>
        <v>9.6296296296296297E-2</v>
      </c>
      <c r="R30" s="8">
        <f>Table2[[#This Row],[Старт]]-Table2[[#Totals],[Старт]]</f>
        <v>0</v>
      </c>
      <c r="S30" s="8">
        <f>Table2[[#This Row],[Плавание]]-Table2[[#Totals],[Плавание]]</f>
        <v>3.8078703703703694E-3</v>
      </c>
      <c r="T30" s="8">
        <f>Table2[[#This Row],[Т1]]-Table2[[#Totals],[Т1]]</f>
        <v>4.3518518518518498E-3</v>
      </c>
      <c r="U30" s="8">
        <f>Table2[[#This Row],[Вело]]-Table2[[#Totals],[Вело]]</f>
        <v>1.5648148148148133E-2</v>
      </c>
      <c r="V30" s="8">
        <f>Table2[[#This Row],[Т2]]-Table2[[#Totals],[Т2]]</f>
        <v>1.5972222222222214E-2</v>
      </c>
      <c r="W30" s="8">
        <f>Table2[[#This Row],[Бег]]-Table2[[#Totals],[Бег]]</f>
        <v>2.1296296296296285E-2</v>
      </c>
    </row>
    <row r="31" spans="1:23" hidden="1" x14ac:dyDescent="0.2">
      <c r="A31">
        <v>30</v>
      </c>
      <c r="B31" t="s">
        <v>73</v>
      </c>
      <c r="C31">
        <v>52</v>
      </c>
      <c r="D31" s="2" t="s">
        <v>60</v>
      </c>
      <c r="E31" s="2" t="s">
        <v>54</v>
      </c>
      <c r="F31" s="2">
        <v>2.2766203703703702E-2</v>
      </c>
      <c r="G31" s="2">
        <v>8.1018518518518516E-4</v>
      </c>
      <c r="H31" s="2">
        <v>4.3831018518518512E-2</v>
      </c>
      <c r="I31" s="2">
        <v>2.3148148148148146E-4</v>
      </c>
      <c r="J31" s="2">
        <v>2.9085648148148149E-2</v>
      </c>
      <c r="K31" s="2">
        <v>9.6724537037037039E-2</v>
      </c>
      <c r="L31" s="4">
        <v>0</v>
      </c>
      <c r="M31" s="8">
        <f>SUM(Table2[[#This Row],[Старт]],Table2[[#This Row],[Плавание_]])</f>
        <v>2.2766203703703702E-2</v>
      </c>
      <c r="N31" s="8">
        <f>SUM(M31,Sheet1!$G31)</f>
        <v>2.3576388888888886E-2</v>
      </c>
      <c r="O31" s="8">
        <f>SUM(N31,Sheet1!$H31)</f>
        <v>6.7407407407407402E-2</v>
      </c>
      <c r="P31" s="8">
        <f>SUM(O31,Sheet1!$I31)</f>
        <v>6.7638888888888887E-2</v>
      </c>
      <c r="Q31" s="8">
        <f>SUM(P31,Sheet1!$J31)</f>
        <v>9.6724537037037039E-2</v>
      </c>
      <c r="R31" s="8">
        <f>Table2[[#This Row],[Старт]]-Table2[[#Totals],[Старт]]</f>
        <v>0</v>
      </c>
      <c r="S31" s="8">
        <f>Table2[[#This Row],[Плавание]]-Table2[[#Totals],[Плавание]]</f>
        <v>1.0868055555555553E-2</v>
      </c>
      <c r="T31" s="8">
        <f>Table2[[#This Row],[Т1]]-Table2[[#Totals],[Т1]]</f>
        <v>1.083333333333333E-2</v>
      </c>
      <c r="U31" s="8">
        <f>Table2[[#This Row],[Вело]]-Table2[[#Totals],[Вело]]</f>
        <v>1.6874999999999987E-2</v>
      </c>
      <c r="V31" s="8">
        <f>Table2[[#This Row],[Т2]]-Table2[[#Totals],[Т2]]</f>
        <v>1.6747685185185178E-2</v>
      </c>
      <c r="W31" s="8">
        <f>Table2[[#This Row],[Бег]]-Table2[[#Totals],[Бег]]</f>
        <v>2.1724537037037028E-2</v>
      </c>
    </row>
    <row r="32" spans="1:23" hidden="1" x14ac:dyDescent="0.2">
      <c r="A32">
        <v>31</v>
      </c>
      <c r="B32" t="s">
        <v>74</v>
      </c>
      <c r="C32">
        <v>36</v>
      </c>
      <c r="D32" s="2" t="s">
        <v>75</v>
      </c>
      <c r="E32" s="2" t="s">
        <v>76</v>
      </c>
      <c r="F32" s="2">
        <v>1.6805555555555556E-2</v>
      </c>
      <c r="G32" s="2">
        <v>9.0277777777777784E-4</v>
      </c>
      <c r="H32" s="2">
        <v>5.486111111111111E-2</v>
      </c>
      <c r="I32" s="2">
        <v>4.1666666666666669E-4</v>
      </c>
      <c r="J32" s="2">
        <v>2.56712962962963E-2</v>
      </c>
      <c r="K32" s="2">
        <v>9.8657407407407402E-2</v>
      </c>
      <c r="L32" s="4">
        <v>0</v>
      </c>
      <c r="M32" s="8">
        <f>SUM(Table2[[#This Row],[Старт]],Table2[[#This Row],[Плавание_]])</f>
        <v>1.6805555555555556E-2</v>
      </c>
      <c r="N32" s="8">
        <f>SUM(M32,Sheet1!$G32)</f>
        <v>1.7708333333333333E-2</v>
      </c>
      <c r="O32" s="8">
        <f>SUM(N32,Sheet1!$H32)</f>
        <v>7.2569444444444436E-2</v>
      </c>
      <c r="P32" s="8">
        <f>SUM(O32,Sheet1!$I32)</f>
        <v>7.2986111111111099E-2</v>
      </c>
      <c r="Q32" s="8">
        <f>SUM(P32,Sheet1!$J32)</f>
        <v>9.8657407407407402E-2</v>
      </c>
      <c r="R32" s="8">
        <f>Table2[[#This Row],[Старт]]-Table2[[#Totals],[Старт]]</f>
        <v>0</v>
      </c>
      <c r="S32" s="8">
        <f>Table2[[#This Row],[Плавание]]-Table2[[#Totals],[Плавание]]</f>
        <v>4.9074074074074072E-3</v>
      </c>
      <c r="T32" s="8">
        <f>Table2[[#This Row],[Т1]]-Table2[[#Totals],[Т1]]</f>
        <v>4.9652777777777768E-3</v>
      </c>
      <c r="U32" s="8">
        <f>Table2[[#This Row],[Вело]]-Table2[[#Totals],[Вело]]</f>
        <v>2.2037037037037022E-2</v>
      </c>
      <c r="V32" s="8">
        <f>Table2[[#This Row],[Т2]]-Table2[[#Totals],[Т2]]</f>
        <v>2.209490740740739E-2</v>
      </c>
      <c r="W32" s="8">
        <f>Table2[[#This Row],[Бег]]-Table2[[#Totals],[Бег]]</f>
        <v>2.3657407407407391E-2</v>
      </c>
    </row>
    <row r="33" spans="1:23" hidden="1" x14ac:dyDescent="0.2">
      <c r="A33">
        <v>32</v>
      </c>
      <c r="B33" t="s">
        <v>77</v>
      </c>
      <c r="C33">
        <v>43</v>
      </c>
      <c r="D33" s="2"/>
      <c r="E33" s="2" t="s">
        <v>76</v>
      </c>
      <c r="F33" s="2">
        <v>1.4502314814814815E-2</v>
      </c>
      <c r="G33" s="2">
        <v>9.2592592592592585E-4</v>
      </c>
      <c r="H33" s="2">
        <v>5.2847222222222219E-2</v>
      </c>
      <c r="I33" s="2">
        <v>3.1250000000000001E-4</v>
      </c>
      <c r="J33" s="2">
        <v>3.0844907407407404E-2</v>
      </c>
      <c r="K33" s="2">
        <v>9.9432870370370366E-2</v>
      </c>
      <c r="L33" s="4">
        <v>0</v>
      </c>
      <c r="M33" s="8">
        <f>SUM(Table2[[#This Row],[Старт]],Table2[[#This Row],[Плавание_]])</f>
        <v>1.4502314814814815E-2</v>
      </c>
      <c r="N33" s="8">
        <f>SUM(M33,Sheet1!$G33)</f>
        <v>1.5428240740740741E-2</v>
      </c>
      <c r="O33" s="8">
        <f>SUM(N33,Sheet1!$H33)</f>
        <v>6.8275462962962954E-2</v>
      </c>
      <c r="P33" s="8">
        <f>SUM(O33,Sheet1!$I33)</f>
        <v>6.8587962962962948E-2</v>
      </c>
      <c r="Q33" s="8">
        <f>SUM(P33,Sheet1!$J33)</f>
        <v>9.9432870370370352E-2</v>
      </c>
      <c r="R33" s="8">
        <f>Table2[[#This Row],[Старт]]-Table2[[#Totals],[Старт]]</f>
        <v>0</v>
      </c>
      <c r="S33" s="8">
        <f>Table2[[#This Row],[Плавание]]-Table2[[#Totals],[Плавание]]</f>
        <v>2.6041666666666661E-3</v>
      </c>
      <c r="T33" s="8">
        <f>Table2[[#This Row],[Т1]]-Table2[[#Totals],[Т1]]</f>
        <v>2.6851851851851846E-3</v>
      </c>
      <c r="U33" s="8">
        <f>Table2[[#This Row],[Вело]]-Table2[[#Totals],[Вело]]</f>
        <v>1.774305555555554E-2</v>
      </c>
      <c r="V33" s="8">
        <f>Table2[[#This Row],[Т2]]-Table2[[#Totals],[Т2]]</f>
        <v>1.7696759259259238E-2</v>
      </c>
      <c r="W33" s="8">
        <f>Table2[[#This Row],[Бег]]-Table2[[#Totals],[Бег]]</f>
        <v>2.4432870370370341E-2</v>
      </c>
    </row>
    <row r="34" spans="1:23" hidden="1" x14ac:dyDescent="0.2">
      <c r="A34">
        <v>33</v>
      </c>
      <c r="B34" t="s">
        <v>78</v>
      </c>
      <c r="C34">
        <v>40</v>
      </c>
      <c r="D34" s="2" t="s">
        <v>60</v>
      </c>
      <c r="E34" s="2" t="s">
        <v>54</v>
      </c>
      <c r="F34" s="2">
        <v>1.5787037037037037E-2</v>
      </c>
      <c r="G34" s="2">
        <v>1.7708333333333332E-3</v>
      </c>
      <c r="H34" s="2">
        <v>5.4722222222222228E-2</v>
      </c>
      <c r="I34" s="2">
        <v>4.1666666666666669E-4</v>
      </c>
      <c r="J34" s="2">
        <v>3.0532407407407411E-2</v>
      </c>
      <c r="K34" s="2">
        <v>0.10322916666666666</v>
      </c>
      <c r="L34" s="4">
        <v>0</v>
      </c>
      <c r="M34" s="8">
        <f>SUM(Table2[[#This Row],[Старт]],Table2[[#This Row],[Плавание_]])</f>
        <v>1.5787037037037037E-2</v>
      </c>
      <c r="N34" s="8">
        <f>SUM(M34,Sheet1!$G34)</f>
        <v>1.755787037037037E-2</v>
      </c>
      <c r="O34" s="8">
        <f>SUM(N34,Sheet1!$H34)</f>
        <v>7.2280092592592604E-2</v>
      </c>
      <c r="P34" s="8">
        <f>SUM(O34,Sheet1!$I34)</f>
        <v>7.2696759259259267E-2</v>
      </c>
      <c r="Q34" s="8">
        <f>SUM(P34,Sheet1!$J34)</f>
        <v>0.10322916666666668</v>
      </c>
      <c r="R34" s="8">
        <f>Table2[[#This Row],[Старт]]-Table2[[#Totals],[Старт]]</f>
        <v>0</v>
      </c>
      <c r="S34" s="8">
        <f>Table2[[#This Row],[Плавание]]-Table2[[#Totals],[Плавание]]</f>
        <v>3.8888888888888879E-3</v>
      </c>
      <c r="T34" s="8">
        <f>Table2[[#This Row],[Т1]]-Table2[[#Totals],[Т1]]</f>
        <v>4.8148148148148134E-3</v>
      </c>
      <c r="U34" s="8">
        <f>Table2[[#This Row],[Вело]]-Table2[[#Totals],[Вело]]</f>
        <v>2.1747685185185189E-2</v>
      </c>
      <c r="V34" s="8">
        <f>Table2[[#This Row],[Т2]]-Table2[[#Totals],[Т2]]</f>
        <v>2.1805555555555557E-2</v>
      </c>
      <c r="W34" s="8">
        <f>Table2[[#This Row],[Бег]]-Table2[[#Totals],[Бег]]</f>
        <v>2.8229166666666666E-2</v>
      </c>
    </row>
    <row r="35" spans="1:23" hidden="1" x14ac:dyDescent="0.2">
      <c r="A35">
        <v>34</v>
      </c>
      <c r="B35" t="s">
        <v>79</v>
      </c>
      <c r="C35">
        <v>54</v>
      </c>
      <c r="D35" s="2" t="s">
        <v>60</v>
      </c>
      <c r="E35" s="2" t="s">
        <v>54</v>
      </c>
      <c r="F35" s="2">
        <v>2.1759259259259259E-2</v>
      </c>
      <c r="G35" s="2">
        <v>1.8402777777777777E-3</v>
      </c>
      <c r="H35" s="2">
        <v>5.0891203703703702E-2</v>
      </c>
      <c r="I35" s="2">
        <v>4.6296296296296293E-4</v>
      </c>
      <c r="J35" s="2">
        <v>3.2268518518518523E-2</v>
      </c>
      <c r="K35" s="2">
        <v>0.10722222222222222</v>
      </c>
      <c r="L35" s="4">
        <v>0</v>
      </c>
      <c r="M35" s="8">
        <f>SUM(Table2[[#This Row],[Старт]],Table2[[#This Row],[Плавание_]])</f>
        <v>2.1759259259259259E-2</v>
      </c>
      <c r="N35" s="8">
        <f>SUM(M35,Sheet1!$G35)</f>
        <v>2.3599537037037037E-2</v>
      </c>
      <c r="O35" s="8">
        <f>SUM(N35,Sheet1!$H35)</f>
        <v>7.4490740740740746E-2</v>
      </c>
      <c r="P35" s="8">
        <f>SUM(O35,Sheet1!$I35)</f>
        <v>7.4953703703703703E-2</v>
      </c>
      <c r="Q35" s="8">
        <f>SUM(P35,Sheet1!$J35)</f>
        <v>0.10722222222222222</v>
      </c>
      <c r="R35" s="8">
        <f>Table2[[#This Row],[Старт]]-Table2[[#Totals],[Старт]]</f>
        <v>0</v>
      </c>
      <c r="S35" s="8">
        <f>Table2[[#This Row],[Плавание]]-Table2[[#Totals],[Плавание]]</f>
        <v>9.8611111111111104E-3</v>
      </c>
      <c r="T35" s="8">
        <f>Table2[[#This Row],[Т1]]-Table2[[#Totals],[Т1]]</f>
        <v>1.0856481481481481E-2</v>
      </c>
      <c r="U35" s="8">
        <f>Table2[[#This Row],[Вело]]-Table2[[#Totals],[Вело]]</f>
        <v>2.3958333333333331E-2</v>
      </c>
      <c r="V35" s="8">
        <f>Table2[[#This Row],[Т2]]-Table2[[#Totals],[Т2]]</f>
        <v>2.4062499999999994E-2</v>
      </c>
      <c r="W35" s="8">
        <f>Table2[[#This Row],[Бег]]-Table2[[#Totals],[Бег]]</f>
        <v>3.2222222222222208E-2</v>
      </c>
    </row>
    <row r="36" spans="1:23" hidden="1" x14ac:dyDescent="0.2">
      <c r="A36">
        <v>35</v>
      </c>
      <c r="B36" t="s">
        <v>31</v>
      </c>
      <c r="C36">
        <v>29</v>
      </c>
      <c r="D36" s="2" t="s">
        <v>41</v>
      </c>
      <c r="E36" s="2"/>
      <c r="F36" s="2">
        <v>1.8784722222222223E-2</v>
      </c>
      <c r="G36" s="2">
        <v>1.2384259259259258E-3</v>
      </c>
      <c r="H36" s="2">
        <v>5.1354166666666666E-2</v>
      </c>
      <c r="I36" s="2">
        <v>2.6620370370370372E-4</v>
      </c>
      <c r="J36" s="2">
        <v>3.5682870370370372E-2</v>
      </c>
      <c r="K36" s="2">
        <v>0.10731481481481481</v>
      </c>
      <c r="L36" s="4">
        <v>0</v>
      </c>
      <c r="M36" s="8">
        <f>SUM(Table2[[#This Row],[Старт]],Table2[[#This Row],[Плавание_]])</f>
        <v>1.8784722222222223E-2</v>
      </c>
      <c r="N36" s="8">
        <f>SUM(M36,Sheet1!$G36)</f>
        <v>2.0023148148148151E-2</v>
      </c>
      <c r="O36" s="8">
        <f>SUM(N36,Sheet1!$H36)</f>
        <v>7.1377314814814824E-2</v>
      </c>
      <c r="P36" s="8">
        <f>SUM(O36,Sheet1!$I36)</f>
        <v>7.1643518518518523E-2</v>
      </c>
      <c r="Q36" s="8">
        <f>SUM(P36,Sheet1!$J36)</f>
        <v>0.1073263888888889</v>
      </c>
      <c r="R36" s="8">
        <f>Table2[[#This Row],[Старт]]-Table2[[#Totals],[Старт]]</f>
        <v>0</v>
      </c>
      <c r="S36" s="8">
        <f>Table2[[#This Row],[Плавание]]-Table2[[#Totals],[Плавание]]</f>
        <v>6.8865740740740745E-3</v>
      </c>
      <c r="T36" s="8">
        <f>Table2[[#This Row],[Т1]]-Table2[[#Totals],[Т1]]</f>
        <v>7.2800925925925949E-3</v>
      </c>
      <c r="U36" s="8">
        <f>Table2[[#This Row],[Вело]]-Table2[[#Totals],[Вело]]</f>
        <v>2.0844907407407409E-2</v>
      </c>
      <c r="V36" s="8">
        <f>Table2[[#This Row],[Т2]]-Table2[[#Totals],[Т2]]</f>
        <v>2.0752314814814814E-2</v>
      </c>
      <c r="W36" s="8">
        <f>Table2[[#This Row],[Бег]]-Table2[[#Totals],[Бег]]</f>
        <v>3.2326388888888891E-2</v>
      </c>
    </row>
    <row r="37" spans="1:23" hidden="1" x14ac:dyDescent="0.2">
      <c r="A37">
        <v>36</v>
      </c>
      <c r="B37" t="s">
        <v>80</v>
      </c>
      <c r="C37">
        <v>36</v>
      </c>
      <c r="D37" s="2" t="s">
        <v>35</v>
      </c>
      <c r="E37" s="2" t="s">
        <v>37</v>
      </c>
      <c r="F37" s="2">
        <v>1.9085648148148147E-2</v>
      </c>
      <c r="G37" s="2">
        <v>1.0995370370370371E-3</v>
      </c>
      <c r="H37" s="2">
        <v>5.3749999999999999E-2</v>
      </c>
      <c r="I37" s="2">
        <v>5.2083333333333333E-4</v>
      </c>
      <c r="J37" s="2">
        <v>3.3599537037037039E-2</v>
      </c>
      <c r="K37" s="2">
        <v>0.10804398148148148</v>
      </c>
      <c r="L37" s="4">
        <v>0</v>
      </c>
      <c r="M37" s="8">
        <f>SUM(Table2[[#This Row],[Старт]],Table2[[#This Row],[Плавание_]])</f>
        <v>1.9085648148148147E-2</v>
      </c>
      <c r="N37" s="8">
        <f>SUM(M37,Sheet1!$G37)</f>
        <v>2.0185185185185184E-2</v>
      </c>
      <c r="O37" s="8">
        <f>SUM(N37,Sheet1!$H37)</f>
        <v>7.3935185185185187E-2</v>
      </c>
      <c r="P37" s="8">
        <f>SUM(O37,Sheet1!$I37)</f>
        <v>7.4456018518518519E-2</v>
      </c>
      <c r="Q37" s="8">
        <f>SUM(P37,Sheet1!$J37)</f>
        <v>0.10805555555555556</v>
      </c>
      <c r="R37" s="8">
        <f>Table2[[#This Row],[Старт]]-Table2[[#Totals],[Старт]]</f>
        <v>0</v>
      </c>
      <c r="S37" s="8">
        <f>Table2[[#This Row],[Плавание]]-Table2[[#Totals],[Плавание]]</f>
        <v>7.1874999999999977E-3</v>
      </c>
      <c r="T37" s="8">
        <f>Table2[[#This Row],[Т1]]-Table2[[#Totals],[Т1]]</f>
        <v>7.4421296296296284E-3</v>
      </c>
      <c r="U37" s="8">
        <f>Table2[[#This Row],[Вело]]-Table2[[#Totals],[Вело]]</f>
        <v>2.3402777777777772E-2</v>
      </c>
      <c r="V37" s="8">
        <f>Table2[[#This Row],[Т2]]-Table2[[#Totals],[Т2]]</f>
        <v>2.3564814814814809E-2</v>
      </c>
      <c r="W37" s="8">
        <f>Table2[[#This Row],[Бег]]-Table2[[#Totals],[Бег]]</f>
        <v>3.3055555555555546E-2</v>
      </c>
    </row>
    <row r="38" spans="1:23" hidden="1" x14ac:dyDescent="0.2">
      <c r="A38">
        <v>37</v>
      </c>
      <c r="B38" t="s">
        <v>81</v>
      </c>
      <c r="C38">
        <v>53</v>
      </c>
      <c r="D38" s="2"/>
      <c r="E38" s="2"/>
      <c r="F38" s="2">
        <v>2.1678240740740738E-2</v>
      </c>
      <c r="G38" s="2">
        <v>1.7708333333333332E-3</v>
      </c>
      <c r="H38" s="2">
        <v>5.4988425925925927E-2</v>
      </c>
      <c r="I38" s="2">
        <v>3.5879629629629635E-4</v>
      </c>
      <c r="J38" s="2">
        <v>2.9259259259259259E-2</v>
      </c>
      <c r="K38" s="2">
        <v>0.10804398148148148</v>
      </c>
      <c r="L38" s="4">
        <v>0</v>
      </c>
      <c r="M38" s="8">
        <f>SUM(Table2[[#This Row],[Старт]],Table2[[#This Row],[Плавание_]])</f>
        <v>2.1678240740740738E-2</v>
      </c>
      <c r="N38" s="8">
        <f>SUM(M38,Sheet1!$G38)</f>
        <v>2.344907407407407E-2</v>
      </c>
      <c r="O38" s="8">
        <f>SUM(N38,Sheet1!$H38)</f>
        <v>7.8437499999999993E-2</v>
      </c>
      <c r="P38" s="8">
        <f>SUM(O38,Sheet1!$I38)</f>
        <v>7.8796296296296295E-2</v>
      </c>
      <c r="Q38" s="8">
        <f>SUM(P38,Sheet1!$J38)</f>
        <v>0.10805555555555556</v>
      </c>
      <c r="R38" s="8">
        <f>Table2[[#This Row],[Старт]]-Table2[[#Totals],[Старт]]</f>
        <v>0</v>
      </c>
      <c r="S38" s="8">
        <f>Table2[[#This Row],[Плавание]]-Table2[[#Totals],[Плавание]]</f>
        <v>9.7800925925925885E-3</v>
      </c>
      <c r="T38" s="8">
        <f>Table2[[#This Row],[Т1]]-Table2[[#Totals],[Т1]]</f>
        <v>1.0706018518518514E-2</v>
      </c>
      <c r="U38" s="8">
        <f>Table2[[#This Row],[Вело]]-Table2[[#Totals],[Вело]]</f>
        <v>2.7905092592592579E-2</v>
      </c>
      <c r="V38" s="8">
        <f>Table2[[#This Row],[Т2]]-Table2[[#Totals],[Т2]]</f>
        <v>2.7905092592592586E-2</v>
      </c>
      <c r="W38" s="8">
        <f>Table2[[#This Row],[Бег]]-Table2[[#Totals],[Бег]]</f>
        <v>3.3055555555555546E-2</v>
      </c>
    </row>
    <row r="39" spans="1:23" hidden="1" x14ac:dyDescent="0.2">
      <c r="A39">
        <v>38</v>
      </c>
      <c r="B39" t="s">
        <v>28</v>
      </c>
      <c r="C39">
        <v>40</v>
      </c>
      <c r="D39" s="2" t="s">
        <v>34</v>
      </c>
      <c r="E39" s="2" t="s">
        <v>42</v>
      </c>
      <c r="F39" s="2">
        <v>1.5891203703703703E-2</v>
      </c>
      <c r="G39" s="2">
        <v>1.1921296296296296E-3</v>
      </c>
      <c r="H39" s="2">
        <v>5.9270833333333335E-2</v>
      </c>
      <c r="I39" s="2">
        <v>6.9444444444444447E-4</v>
      </c>
      <c r="J39" s="2">
        <v>3.4224537037037032E-2</v>
      </c>
      <c r="K39" s="2">
        <v>0.11126157407407407</v>
      </c>
      <c r="L39" s="4">
        <v>0</v>
      </c>
      <c r="M39" s="8">
        <f>SUM(Table2[[#This Row],[Старт]],Table2[[#This Row],[Плавание_]])</f>
        <v>1.5891203703703703E-2</v>
      </c>
      <c r="N39" s="8">
        <f>SUM(M39,Sheet1!$G39)</f>
        <v>1.7083333333333332E-2</v>
      </c>
      <c r="O39" s="8">
        <f>SUM(N39,Sheet1!$H39)</f>
        <v>7.6354166666666667E-2</v>
      </c>
      <c r="P39" s="8">
        <f>SUM(O39,Sheet1!$I39)</f>
        <v>7.7048611111111109E-2</v>
      </c>
      <c r="Q39" s="8">
        <f>SUM(P39,Sheet1!$J39)</f>
        <v>0.11127314814814815</v>
      </c>
      <c r="R39" s="8">
        <f>Table2[[#This Row],[Старт]]-Table2[[#Totals],[Старт]]</f>
        <v>0</v>
      </c>
      <c r="S39" s="8">
        <f>Table2[[#This Row],[Плавание]]-Table2[[#Totals],[Плавание]]</f>
        <v>3.9930555555555535E-3</v>
      </c>
      <c r="T39" s="8">
        <f>Table2[[#This Row],[Т1]]-Table2[[#Totals],[Т1]]</f>
        <v>4.3402777777777762E-3</v>
      </c>
      <c r="U39" s="8">
        <f>Table2[[#This Row],[Вело]]-Table2[[#Totals],[Вело]]</f>
        <v>2.5821759259259253E-2</v>
      </c>
      <c r="V39" s="8">
        <f>Table2[[#This Row],[Т2]]-Table2[[#Totals],[Т2]]</f>
        <v>2.61574074074074E-2</v>
      </c>
      <c r="W39" s="8">
        <f>Table2[[#This Row],[Бег]]-Table2[[#Totals],[Бег]]</f>
        <v>3.6273148148148138E-2</v>
      </c>
    </row>
    <row r="40" spans="1:23" hidden="1" x14ac:dyDescent="0.2">
      <c r="A40">
        <v>39</v>
      </c>
      <c r="B40" t="s">
        <v>82</v>
      </c>
      <c r="C40">
        <v>73</v>
      </c>
      <c r="D40" s="2"/>
      <c r="E40" s="2"/>
      <c r="F40" s="2">
        <v>1.6562500000000001E-2</v>
      </c>
      <c r="G40" s="2">
        <v>1.1689814814814816E-3</v>
      </c>
      <c r="H40" s="2">
        <v>5.4305555555555551E-2</v>
      </c>
      <c r="I40" s="2">
        <v>3.9351851851851852E-4</v>
      </c>
      <c r="J40" s="2">
        <v>4.0810185185185185E-2</v>
      </c>
      <c r="K40" s="2">
        <v>0.11324074074074075</v>
      </c>
      <c r="L40" s="4">
        <v>0</v>
      </c>
      <c r="M40" s="8">
        <f>SUM(Table2[[#This Row],[Старт]],Table2[[#This Row],[Плавание_]])</f>
        <v>1.6562500000000001E-2</v>
      </c>
      <c r="N40" s="8">
        <f>SUM(M40,Sheet1!$G40)</f>
        <v>1.7731481481481483E-2</v>
      </c>
      <c r="O40" s="8">
        <f>SUM(N40,Sheet1!$H40)</f>
        <v>7.2037037037037038E-2</v>
      </c>
      <c r="P40" s="8">
        <f>SUM(O40,Sheet1!$I40)</f>
        <v>7.2430555555555554E-2</v>
      </c>
      <c r="Q40" s="8">
        <f>SUM(P40,Sheet1!$J40)</f>
        <v>0.11324074074074074</v>
      </c>
      <c r="R40" s="8">
        <f>Table2[[#This Row],[Старт]]-Table2[[#Totals],[Старт]]</f>
        <v>0</v>
      </c>
      <c r="S40" s="8">
        <f>Table2[[#This Row],[Плавание]]-Table2[[#Totals],[Плавание]]</f>
        <v>4.6643518518518518E-3</v>
      </c>
      <c r="T40" s="8">
        <f>Table2[[#This Row],[Т1]]-Table2[[#Totals],[Т1]]</f>
        <v>4.9884259259259274E-3</v>
      </c>
      <c r="U40" s="8">
        <f>Table2[[#This Row],[Вело]]-Table2[[#Totals],[Вело]]</f>
        <v>2.1504629629629624E-2</v>
      </c>
      <c r="V40" s="8">
        <f>Table2[[#This Row],[Т2]]-Table2[[#Totals],[Т2]]</f>
        <v>2.1539351851851844E-2</v>
      </c>
      <c r="W40" s="8">
        <f>Table2[[#This Row],[Бег]]-Table2[[#Totals],[Бег]]</f>
        <v>3.8240740740740728E-2</v>
      </c>
    </row>
    <row r="41" spans="1:23" hidden="1" x14ac:dyDescent="0.2">
      <c r="A41">
        <v>40</v>
      </c>
      <c r="B41" t="s">
        <v>83</v>
      </c>
      <c r="C41">
        <v>53</v>
      </c>
      <c r="D41" s="2" t="s">
        <v>84</v>
      </c>
      <c r="E41" s="2"/>
      <c r="F41" s="2">
        <v>1.7627314814814814E-2</v>
      </c>
      <c r="G41" s="2">
        <v>1.0416666666666667E-3</v>
      </c>
      <c r="H41" s="2">
        <v>5.4282407407407411E-2</v>
      </c>
      <c r="I41" s="2">
        <v>7.175925925925927E-4</v>
      </c>
      <c r="J41" s="2">
        <v>4.0428240740740744E-2</v>
      </c>
      <c r="K41" s="2">
        <v>0.11410879629629629</v>
      </c>
      <c r="L41" s="4">
        <v>0</v>
      </c>
      <c r="M41" s="8">
        <f>SUM(Table2[[#This Row],[Старт]],Table2[[#This Row],[Плавание_]])</f>
        <v>1.7627314814814814E-2</v>
      </c>
      <c r="N41" s="8">
        <f>SUM(M41,Sheet1!$G41)</f>
        <v>1.8668981481481481E-2</v>
      </c>
      <c r="O41" s="8">
        <f>SUM(N41,Sheet1!$H41)</f>
        <v>7.2951388888888885E-2</v>
      </c>
      <c r="P41" s="8">
        <f>SUM(O41,Sheet1!$I41)</f>
        <v>7.3668981481481474E-2</v>
      </c>
      <c r="Q41" s="8">
        <f>SUM(P41,Sheet1!$J41)</f>
        <v>0.11409722222222221</v>
      </c>
      <c r="R41" s="8">
        <f>Table2[[#This Row],[Старт]]-Table2[[#Totals],[Старт]]</f>
        <v>0</v>
      </c>
      <c r="S41" s="8">
        <f>Table2[[#This Row],[Плавание]]-Table2[[#Totals],[Плавание]]</f>
        <v>5.7291666666666654E-3</v>
      </c>
      <c r="T41" s="8">
        <f>Table2[[#This Row],[Т1]]-Table2[[#Totals],[Т1]]</f>
        <v>5.9259259259259248E-3</v>
      </c>
      <c r="U41" s="8">
        <f>Table2[[#This Row],[Вело]]-Table2[[#Totals],[Вело]]</f>
        <v>2.241898148148147E-2</v>
      </c>
      <c r="V41" s="8">
        <f>Table2[[#This Row],[Т2]]-Table2[[#Totals],[Т2]]</f>
        <v>2.2777777777777765E-2</v>
      </c>
      <c r="W41" s="8">
        <f>Table2[[#This Row],[Бег]]-Table2[[#Totals],[Бег]]</f>
        <v>3.90972222222222E-2</v>
      </c>
    </row>
    <row r="42" spans="1:23" hidden="1" x14ac:dyDescent="0.2">
      <c r="A42">
        <v>41</v>
      </c>
      <c r="B42" t="s">
        <v>85</v>
      </c>
      <c r="C42">
        <v>65</v>
      </c>
      <c r="D42" s="2" t="s">
        <v>86</v>
      </c>
      <c r="E42" s="2"/>
      <c r="F42" s="2">
        <v>1.741898148148148E-2</v>
      </c>
      <c r="G42" s="2">
        <v>1.2037037037037038E-3</v>
      </c>
      <c r="H42" s="2">
        <v>6.4606481481481473E-2</v>
      </c>
      <c r="I42" s="2">
        <v>3.1250000000000001E-4</v>
      </c>
      <c r="J42" s="2">
        <v>4.7361111111111111E-2</v>
      </c>
      <c r="K42" s="2">
        <v>0.13090277777777778</v>
      </c>
      <c r="L42" s="4">
        <v>0</v>
      </c>
      <c r="M42" s="8">
        <f>SUM(Table2[[#This Row],[Старт]],Table2[[#This Row],[Плавание_]])</f>
        <v>1.741898148148148E-2</v>
      </c>
      <c r="N42" s="8">
        <f>SUM(M42,Sheet1!$G42)</f>
        <v>1.8622685185185183E-2</v>
      </c>
      <c r="O42" s="8">
        <f>SUM(N42,Sheet1!$H42)</f>
        <v>8.322916666666666E-2</v>
      </c>
      <c r="P42" s="8">
        <f>SUM(O42,Sheet1!$I42)</f>
        <v>8.3541666666666653E-2</v>
      </c>
      <c r="Q42" s="8">
        <f>SUM(P42,Sheet1!$J42)</f>
        <v>0.13090277777777776</v>
      </c>
      <c r="R42" s="8">
        <f>Table2[[#This Row],[Старт]]-Table2[[#Totals],[Старт]]</f>
        <v>0</v>
      </c>
      <c r="S42" s="8">
        <f>Table2[[#This Row],[Плавание]]-Table2[[#Totals],[Плавание]]</f>
        <v>5.5208333333333307E-3</v>
      </c>
      <c r="T42" s="8">
        <f>Table2[[#This Row],[Т1]]-Table2[[#Totals],[Т1]]</f>
        <v>5.879629629629627E-3</v>
      </c>
      <c r="U42" s="8">
        <f>Table2[[#This Row],[Вело]]-Table2[[#Totals],[Вело]]</f>
        <v>3.2696759259259245E-2</v>
      </c>
      <c r="V42" s="8">
        <f>Table2[[#This Row],[Т2]]-Table2[[#Totals],[Т2]]</f>
        <v>3.2650462962962944E-2</v>
      </c>
      <c r="W42" s="8">
        <f>Table2[[#This Row],[Бег]]-Table2[[#Totals],[Бег]]</f>
        <v>5.5902777777777746E-2</v>
      </c>
    </row>
    <row r="43" spans="1:23" x14ac:dyDescent="0.2">
      <c r="A43" t="s">
        <v>24</v>
      </c>
      <c r="F43" s="2">
        <f>SUBTOTAL(105,Table2[Плавание_])</f>
        <v>1.1898148148148149E-2</v>
      </c>
      <c r="G43" s="2">
        <f>SUBTOTAL(105,Table2[Т1_])</f>
        <v>5.4398148148148144E-4</v>
      </c>
      <c r="H43" s="2">
        <f>SUBTOTAL(105,Table2[Вело_])</f>
        <v>3.6134259259259262E-2</v>
      </c>
      <c r="I43" s="2">
        <f>SUBTOTAL(105,Table2[Т2_])</f>
        <v>1.7361111111111112E-4</v>
      </c>
      <c r="J43" s="2">
        <f>SUBTOTAL(105,Table2[Бег_])</f>
        <v>2.3356481481481482E-2</v>
      </c>
      <c r="K43" s="2">
        <f>SUBTOTAL(105,Table2[Общее время])</f>
        <v>7.4999999999999997E-2</v>
      </c>
      <c r="L43" s="8">
        <f>SUBTOTAL(105,Table2[Старт])</f>
        <v>0</v>
      </c>
      <c r="M43" s="8">
        <f>SUBTOTAL(105,Table2[Плавание])</f>
        <v>1.1898148148148149E-2</v>
      </c>
      <c r="N43" s="8">
        <f>SUBTOTAL(105,Table2[Т1])</f>
        <v>1.2743055555555556E-2</v>
      </c>
      <c r="O43" s="8">
        <f>SUBTOTAL(105,Table2[Вело])</f>
        <v>5.0532407407407415E-2</v>
      </c>
      <c r="P43" s="8">
        <f>SUBTOTAL(105,Table2[Т2])</f>
        <v>5.0891203703703709E-2</v>
      </c>
      <c r="Q43" s="8">
        <f>SUBTOTAL(105,Table2[Бег])</f>
        <v>7.5000000000000011E-2</v>
      </c>
      <c r="R43" s="8"/>
      <c r="S43" s="7"/>
      <c r="T43" s="7"/>
      <c r="U43" s="7"/>
      <c r="V43" s="7"/>
      <c r="W43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2023-05-20T16:03:23Z</dcterms:created>
  <dcterms:modified xsi:type="dcterms:W3CDTF">2023-06-22T06:55:34Z</dcterms:modified>
</cp:coreProperties>
</file>