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ivitalij/Documents/"/>
    </mc:Choice>
  </mc:AlternateContent>
  <xr:revisionPtr revIDLastSave="0" documentId="13_ncr:1_{0A1A3BE0-74EE-6B43-84A5-3A06E1F96EB1}" xr6:coauthVersionLast="47" xr6:coauthVersionMax="47" xr10:uidLastSave="{00000000-0000-0000-0000-000000000000}"/>
  <bookViews>
    <workbookView xWindow="-38400" yWindow="1300" windowWidth="38400" windowHeight="21100" xr2:uid="{99D0C0D0-E47B-DB4A-8D8F-6FFE6E5A095D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N10" i="1" s="1"/>
  <c r="O10" i="1" s="1"/>
  <c r="P10" i="1" s="1"/>
  <c r="M11" i="1"/>
  <c r="N11" i="1" s="1"/>
  <c r="O11" i="1" s="1"/>
  <c r="P11" i="1" s="1"/>
  <c r="M12" i="1"/>
  <c r="N12" i="1" s="1"/>
  <c r="O12" i="1" s="1"/>
  <c r="P12" i="1" s="1"/>
  <c r="M13" i="1"/>
  <c r="M14" i="1"/>
  <c r="N14" i="1" s="1"/>
  <c r="O14" i="1" s="1"/>
  <c r="M15" i="1"/>
  <c r="N15" i="1" s="1"/>
  <c r="O15" i="1" s="1"/>
  <c r="M16" i="1"/>
  <c r="M17" i="1"/>
  <c r="N17" i="1" s="1"/>
  <c r="O17" i="1" s="1"/>
  <c r="M18" i="1"/>
  <c r="N18" i="1" s="1"/>
  <c r="M19" i="1"/>
  <c r="N19" i="1" s="1"/>
  <c r="M20" i="1"/>
  <c r="N20" i="1" s="1"/>
  <c r="M21" i="1"/>
  <c r="N21" i="1" s="1"/>
  <c r="M22" i="1"/>
  <c r="N22" i="1" s="1"/>
  <c r="O22" i="1" s="1"/>
  <c r="P22" i="1" s="1"/>
  <c r="M23" i="1"/>
  <c r="M24" i="1"/>
  <c r="N24" i="1" s="1"/>
  <c r="O24" i="1" s="1"/>
  <c r="P24" i="1" s="1"/>
  <c r="M25" i="1"/>
  <c r="N25" i="1" s="1"/>
  <c r="O25" i="1" s="1"/>
  <c r="P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M36" i="1"/>
  <c r="M37" i="1"/>
  <c r="N37" i="1" s="1"/>
  <c r="O37" i="1" s="1"/>
  <c r="P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O47" i="1" s="1"/>
  <c r="P47" i="1" s="1"/>
  <c r="M48" i="1"/>
  <c r="N48" i="1" s="1"/>
  <c r="O48" i="1" s="1"/>
  <c r="P48" i="1" s="1"/>
  <c r="M49" i="1"/>
  <c r="N49" i="1" s="1"/>
  <c r="O49" i="1" s="1"/>
  <c r="P49" i="1" s="1"/>
  <c r="M50" i="1"/>
  <c r="N50" i="1" s="1"/>
  <c r="O50" i="1" s="1"/>
  <c r="M51" i="1"/>
  <c r="N51" i="1" s="1"/>
  <c r="O51" i="1" s="1"/>
  <c r="M52" i="1"/>
  <c r="N52" i="1" s="1"/>
  <c r="O52" i="1" s="1"/>
  <c r="M53" i="1"/>
  <c r="N53" i="1" s="1"/>
  <c r="O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O59" i="1" s="1"/>
  <c r="P59" i="1" s="1"/>
  <c r="M60" i="1"/>
  <c r="N60" i="1" s="1"/>
  <c r="O60" i="1" s="1"/>
  <c r="P60" i="1" s="1"/>
  <c r="M61" i="1"/>
  <c r="N61" i="1" s="1"/>
  <c r="O61" i="1" s="1"/>
  <c r="P61" i="1" s="1"/>
  <c r="N13" i="1"/>
  <c r="O13" i="1" s="1"/>
  <c r="P13" i="1" s="1"/>
  <c r="N16" i="1"/>
  <c r="O16" i="1" s="1"/>
  <c r="N23" i="1"/>
  <c r="O23" i="1" s="1"/>
  <c r="P23" i="1" s="1"/>
  <c r="N35" i="1"/>
  <c r="O35" i="1" s="1"/>
  <c r="P35" i="1" s="1"/>
  <c r="N36" i="1"/>
  <c r="O36" i="1" s="1"/>
  <c r="P36" i="1" s="1"/>
  <c r="K62" i="1"/>
  <c r="J62" i="1"/>
  <c r="I62" i="1"/>
  <c r="H62" i="1"/>
  <c r="G62" i="1"/>
  <c r="F62" i="1"/>
  <c r="M9" i="1"/>
  <c r="N9" i="1" s="1"/>
  <c r="O9" i="1" s="1"/>
  <c r="P9" i="1" s="1"/>
  <c r="Q9" i="1" s="1"/>
  <c r="M8" i="1"/>
  <c r="N8" i="1" s="1"/>
  <c r="O8" i="1" s="1"/>
  <c r="P8" i="1" s="1"/>
  <c r="Q8" i="1" s="1"/>
  <c r="M7" i="1"/>
  <c r="N7" i="1" s="1"/>
  <c r="O7" i="1" s="1"/>
  <c r="P7" i="1" s="1"/>
  <c r="Q7" i="1" s="1"/>
  <c r="M5" i="1"/>
  <c r="N5" i="1" s="1"/>
  <c r="O5" i="1" s="1"/>
  <c r="P5" i="1" s="1"/>
  <c r="Q5" i="1" s="1"/>
  <c r="M4" i="1"/>
  <c r="N4" i="1" s="1"/>
  <c r="O4" i="1" s="1"/>
  <c r="P4" i="1" s="1"/>
  <c r="Q4" i="1" s="1"/>
  <c r="M3" i="1"/>
  <c r="N3" i="1" s="1"/>
  <c r="O3" i="1" s="1"/>
  <c r="P3" i="1" s="1"/>
  <c r="Q3" i="1" s="1"/>
  <c r="M2" i="1"/>
  <c r="N2" i="1" s="1"/>
  <c r="O2" i="1" s="1"/>
  <c r="P2" i="1" s="1"/>
  <c r="Q2" i="1" s="1"/>
  <c r="M6" i="1"/>
  <c r="N6" i="1" s="1"/>
  <c r="O6" i="1" s="1"/>
  <c r="P6" i="1" s="1"/>
  <c r="Q6" i="1" s="1"/>
  <c r="L62" i="1"/>
  <c r="R14" i="1" s="1"/>
  <c r="R46" i="1" l="1"/>
  <c r="R48" i="1"/>
  <c r="R10" i="1"/>
  <c r="R12" i="1"/>
  <c r="R37" i="1"/>
  <c r="R22" i="1"/>
  <c r="R13" i="1"/>
  <c r="R47" i="1"/>
  <c r="R35" i="1"/>
  <c r="R58" i="1"/>
  <c r="R25" i="1"/>
  <c r="R36" i="1"/>
  <c r="R61" i="1"/>
  <c r="R60" i="1"/>
  <c r="R34" i="1"/>
  <c r="R59" i="1"/>
  <c r="R9" i="1"/>
  <c r="R8" i="1"/>
  <c r="R57" i="1"/>
  <c r="R24" i="1"/>
  <c r="R21" i="1"/>
  <c r="R45" i="1"/>
  <c r="R11" i="1"/>
  <c r="R33" i="1"/>
  <c r="R7" i="1"/>
  <c r="R49" i="1"/>
  <c r="R23" i="1"/>
  <c r="O56" i="1"/>
  <c r="Q36" i="1"/>
  <c r="O21" i="1"/>
  <c r="O44" i="1"/>
  <c r="Q35" i="1"/>
  <c r="O43" i="1"/>
  <c r="P14" i="1"/>
  <c r="P51" i="1"/>
  <c r="Q23" i="1"/>
  <c r="P50" i="1"/>
  <c r="P28" i="1"/>
  <c r="P17" i="1"/>
  <c r="P16" i="1"/>
  <c r="O30" i="1"/>
  <c r="O42" i="1"/>
  <c r="Q24" i="1"/>
  <c r="Q22" i="1"/>
  <c r="P26" i="1"/>
  <c r="O55" i="1"/>
  <c r="Q25" i="1"/>
  <c r="Q59" i="1"/>
  <c r="Q37" i="1"/>
  <c r="O45" i="1"/>
  <c r="O20" i="1"/>
  <c r="P53" i="1"/>
  <c r="O31" i="1"/>
  <c r="P52" i="1"/>
  <c r="O18" i="1"/>
  <c r="P27" i="1"/>
  <c r="Q13" i="1"/>
  <c r="P41" i="1"/>
  <c r="P38" i="1"/>
  <c r="O33" i="1"/>
  <c r="O32" i="1"/>
  <c r="P15" i="1"/>
  <c r="O19" i="1"/>
  <c r="O54" i="1"/>
  <c r="P29" i="1"/>
  <c r="Q61" i="1"/>
  <c r="Q60" i="1"/>
  <c r="Q12" i="1"/>
  <c r="Q49" i="1"/>
  <c r="Q11" i="1"/>
  <c r="Q48" i="1"/>
  <c r="Q10" i="1"/>
  <c r="P40" i="1"/>
  <c r="O57" i="1"/>
  <c r="Q47" i="1"/>
  <c r="P39" i="1"/>
  <c r="O58" i="1"/>
  <c r="O46" i="1"/>
  <c r="O34" i="1"/>
  <c r="R56" i="1"/>
  <c r="R44" i="1"/>
  <c r="R32" i="1"/>
  <c r="R20" i="1"/>
  <c r="R55" i="1"/>
  <c r="R43" i="1"/>
  <c r="R31" i="1"/>
  <c r="R19" i="1"/>
  <c r="R5" i="1"/>
  <c r="R4" i="1"/>
  <c r="R54" i="1"/>
  <c r="R42" i="1"/>
  <c r="R30" i="1"/>
  <c r="R18" i="1"/>
  <c r="R6" i="1"/>
  <c r="R53" i="1"/>
  <c r="R41" i="1"/>
  <c r="R29" i="1"/>
  <c r="R17" i="1"/>
  <c r="R3" i="1"/>
  <c r="R2" i="1"/>
  <c r="R52" i="1"/>
  <c r="R40" i="1"/>
  <c r="R28" i="1"/>
  <c r="R16" i="1"/>
  <c r="R51" i="1"/>
  <c r="R39" i="1"/>
  <c r="R27" i="1"/>
  <c r="R15" i="1"/>
  <c r="R50" i="1"/>
  <c r="R38" i="1"/>
  <c r="R26" i="1"/>
  <c r="M62" i="1"/>
  <c r="Q26" i="1" l="1"/>
  <c r="Q15" i="1"/>
  <c r="Q27" i="1"/>
  <c r="Q28" i="1"/>
  <c r="P45" i="1"/>
  <c r="P43" i="1"/>
  <c r="P32" i="1"/>
  <c r="P18" i="1"/>
  <c r="Q50" i="1"/>
  <c r="P44" i="1"/>
  <c r="P19" i="1"/>
  <c r="S9" i="1"/>
  <c r="S10" i="1"/>
  <c r="S22" i="1"/>
  <c r="S34" i="1"/>
  <c r="S46" i="1"/>
  <c r="S58" i="1"/>
  <c r="S41" i="1"/>
  <c r="S43" i="1"/>
  <c r="S44" i="1"/>
  <c r="S21" i="1"/>
  <c r="S11" i="1"/>
  <c r="S23" i="1"/>
  <c r="S35" i="1"/>
  <c r="S47" i="1"/>
  <c r="S59" i="1"/>
  <c r="S42" i="1"/>
  <c r="S12" i="1"/>
  <c r="S24" i="1"/>
  <c r="S36" i="1"/>
  <c r="S48" i="1"/>
  <c r="S60" i="1"/>
  <c r="S53" i="1"/>
  <c r="S18" i="1"/>
  <c r="S56" i="1"/>
  <c r="S33" i="1"/>
  <c r="S13" i="1"/>
  <c r="S25" i="1"/>
  <c r="S37" i="1"/>
  <c r="S49" i="1"/>
  <c r="S61" i="1"/>
  <c r="S54" i="1"/>
  <c r="S14" i="1"/>
  <c r="S26" i="1"/>
  <c r="S38" i="1"/>
  <c r="S50" i="1"/>
  <c r="S17" i="1"/>
  <c r="S19" i="1"/>
  <c r="S15" i="1"/>
  <c r="S27" i="1"/>
  <c r="S39" i="1"/>
  <c r="S51" i="1"/>
  <c r="S29" i="1"/>
  <c r="S31" i="1"/>
  <c r="S57" i="1"/>
  <c r="S16" i="1"/>
  <c r="S28" i="1"/>
  <c r="S40" i="1"/>
  <c r="S52" i="1"/>
  <c r="S20" i="1"/>
  <c r="S30" i="1"/>
  <c r="S55" i="1"/>
  <c r="S32" i="1"/>
  <c r="S45" i="1"/>
  <c r="P46" i="1"/>
  <c r="P33" i="1"/>
  <c r="Q52" i="1"/>
  <c r="P42" i="1"/>
  <c r="P21" i="1"/>
  <c r="Q40" i="1"/>
  <c r="Q17" i="1"/>
  <c r="Q38" i="1"/>
  <c r="P31" i="1"/>
  <c r="P30" i="1"/>
  <c r="Q51" i="1"/>
  <c r="P58" i="1"/>
  <c r="P20" i="1"/>
  <c r="P57" i="1"/>
  <c r="P34" i="1"/>
  <c r="Q29" i="1"/>
  <c r="Q39" i="1"/>
  <c r="P54" i="1"/>
  <c r="Q41" i="1"/>
  <c r="P55" i="1"/>
  <c r="Q16" i="1"/>
  <c r="Q14" i="1"/>
  <c r="P56" i="1"/>
  <c r="Q53" i="1"/>
  <c r="S7" i="1"/>
  <c r="S4" i="1"/>
  <c r="S5" i="1"/>
  <c r="S8" i="1"/>
  <c r="S6" i="1"/>
  <c r="S2" i="1"/>
  <c r="S3" i="1"/>
  <c r="N62" i="1"/>
  <c r="Q44" i="1" l="1"/>
  <c r="Q45" i="1"/>
  <c r="Q46" i="1"/>
  <c r="Q55" i="1"/>
  <c r="Q20" i="1"/>
  <c r="Q31" i="1"/>
  <c r="Q18" i="1"/>
  <c r="Q42" i="1"/>
  <c r="Q32" i="1"/>
  <c r="Q34" i="1"/>
  <c r="Q57" i="1"/>
  <c r="Q21" i="1"/>
  <c r="Q54" i="1"/>
  <c r="Q30" i="1"/>
  <c r="T5" i="1"/>
  <c r="T49" i="1"/>
  <c r="T38" i="1"/>
  <c r="T39" i="1"/>
  <c r="T16" i="1"/>
  <c r="T29" i="1"/>
  <c r="T50" i="1"/>
  <c r="T15" i="1"/>
  <c r="T53" i="1"/>
  <c r="T36" i="1"/>
  <c r="T13" i="1"/>
  <c r="T61" i="1"/>
  <c r="T27" i="1"/>
  <c r="T28" i="1"/>
  <c r="T17" i="1"/>
  <c r="T10" i="1"/>
  <c r="T22" i="1"/>
  <c r="T24" i="1"/>
  <c r="T25" i="1"/>
  <c r="T14" i="1"/>
  <c r="T52" i="1"/>
  <c r="T41" i="1"/>
  <c r="T11" i="1"/>
  <c r="T23" i="1"/>
  <c r="T35" i="1"/>
  <c r="T47" i="1"/>
  <c r="T59" i="1"/>
  <c r="T12" i="1"/>
  <c r="T48" i="1"/>
  <c r="T60" i="1"/>
  <c r="T37" i="1"/>
  <c r="T26" i="1"/>
  <c r="T51" i="1"/>
  <c r="T40" i="1"/>
  <c r="T56" i="1"/>
  <c r="T55" i="1"/>
  <c r="T54" i="1"/>
  <c r="T58" i="1"/>
  <c r="T32" i="1"/>
  <c r="T34" i="1"/>
  <c r="T18" i="1"/>
  <c r="T30" i="1"/>
  <c r="T31" i="1"/>
  <c r="T21" i="1"/>
  <c r="T42" i="1"/>
  <c r="T33" i="1"/>
  <c r="T46" i="1"/>
  <c r="T20" i="1"/>
  <c r="T44" i="1"/>
  <c r="T57" i="1"/>
  <c r="T19" i="1"/>
  <c r="T45" i="1"/>
  <c r="T43" i="1"/>
  <c r="Q19" i="1"/>
  <c r="Q43" i="1"/>
  <c r="Q56" i="1"/>
  <c r="Q58" i="1"/>
  <c r="Q33" i="1"/>
  <c r="T6" i="1"/>
  <c r="T8" i="1"/>
  <c r="T9" i="1"/>
  <c r="T2" i="1"/>
  <c r="T7" i="1"/>
  <c r="T4" i="1"/>
  <c r="T3" i="1"/>
  <c r="O62" i="1"/>
  <c r="U59" i="1" l="1"/>
  <c r="U12" i="1"/>
  <c r="U13" i="1"/>
  <c r="U60" i="1"/>
  <c r="U48" i="1"/>
  <c r="U61" i="1"/>
  <c r="U22" i="1"/>
  <c r="U49" i="1"/>
  <c r="U37" i="1"/>
  <c r="U11" i="1"/>
  <c r="U24" i="1"/>
  <c r="U10" i="1"/>
  <c r="U23" i="1"/>
  <c r="U36" i="1"/>
  <c r="U25" i="1"/>
  <c r="U35" i="1"/>
  <c r="U14" i="1"/>
  <c r="U16" i="1"/>
  <c r="U41" i="1"/>
  <c r="U39" i="1"/>
  <c r="U50" i="1"/>
  <c r="U15" i="1"/>
  <c r="U17" i="1"/>
  <c r="U53" i="1"/>
  <c r="U47" i="1"/>
  <c r="U40" i="1"/>
  <c r="U27" i="1"/>
  <c r="U51" i="1"/>
  <c r="U38" i="1"/>
  <c r="U29" i="1"/>
  <c r="U52" i="1"/>
  <c r="U26" i="1"/>
  <c r="U28" i="1"/>
  <c r="U43" i="1"/>
  <c r="U44" i="1"/>
  <c r="U34" i="1"/>
  <c r="U42" i="1"/>
  <c r="U33" i="1"/>
  <c r="U57" i="1"/>
  <c r="U19" i="1"/>
  <c r="U58" i="1"/>
  <c r="U56" i="1"/>
  <c r="U20" i="1"/>
  <c r="U21" i="1"/>
  <c r="U32" i="1"/>
  <c r="U54" i="1"/>
  <c r="U31" i="1"/>
  <c r="U30" i="1"/>
  <c r="U18" i="1"/>
  <c r="U55" i="1"/>
  <c r="U45" i="1"/>
  <c r="U46" i="1"/>
  <c r="U9" i="1"/>
  <c r="U8" i="1"/>
  <c r="U7" i="1"/>
  <c r="U6" i="1"/>
  <c r="U3" i="1"/>
  <c r="U4" i="1"/>
  <c r="U2" i="1"/>
  <c r="U5" i="1"/>
  <c r="P62" i="1"/>
  <c r="V11" i="1" l="1"/>
  <c r="V24" i="1"/>
  <c r="V36" i="1"/>
  <c r="V25" i="1"/>
  <c r="V48" i="1"/>
  <c r="V23" i="1"/>
  <c r="V59" i="1"/>
  <c r="V61" i="1"/>
  <c r="V10" i="1"/>
  <c r="V60" i="1"/>
  <c r="V22" i="1"/>
  <c r="V12" i="1"/>
  <c r="V37" i="1"/>
  <c r="V49" i="1"/>
  <c r="V35" i="1"/>
  <c r="V13" i="1"/>
  <c r="V47" i="1"/>
  <c r="V51" i="1"/>
  <c r="V16" i="1"/>
  <c r="V53" i="1"/>
  <c r="V26" i="1"/>
  <c r="V29" i="1"/>
  <c r="V39" i="1"/>
  <c r="V15" i="1"/>
  <c r="V52" i="1"/>
  <c r="V14" i="1"/>
  <c r="V17" i="1"/>
  <c r="V38" i="1"/>
  <c r="V27" i="1"/>
  <c r="V41" i="1"/>
  <c r="V28" i="1"/>
  <c r="V50" i="1"/>
  <c r="V40" i="1"/>
  <c r="V20" i="1"/>
  <c r="V43" i="1"/>
  <c r="V56" i="1"/>
  <c r="V44" i="1"/>
  <c r="V31" i="1"/>
  <c r="V57" i="1"/>
  <c r="V19" i="1"/>
  <c r="V21" i="1"/>
  <c r="V45" i="1"/>
  <c r="V18" i="1"/>
  <c r="V58" i="1"/>
  <c r="V46" i="1"/>
  <c r="V32" i="1"/>
  <c r="V54" i="1"/>
  <c r="V42" i="1"/>
  <c r="V33" i="1"/>
  <c r="V55" i="1"/>
  <c r="V30" i="1"/>
  <c r="V34" i="1"/>
  <c r="Q62" i="1"/>
  <c r="V9" i="1"/>
  <c r="V8" i="1"/>
  <c r="V4" i="1"/>
  <c r="V3" i="1"/>
  <c r="V6" i="1"/>
  <c r="V7" i="1"/>
  <c r="V2" i="1"/>
  <c r="V5" i="1"/>
  <c r="W5" i="1" l="1"/>
  <c r="W37" i="1"/>
  <c r="W48" i="1"/>
  <c r="W11" i="1"/>
  <c r="W10" i="1"/>
  <c r="W36" i="1"/>
  <c r="W25" i="1"/>
  <c r="W12" i="1"/>
  <c r="W47" i="1"/>
  <c r="W60" i="1"/>
  <c r="W49" i="1"/>
  <c r="W59" i="1"/>
  <c r="W13" i="1"/>
  <c r="W24" i="1"/>
  <c r="W22" i="1"/>
  <c r="W23" i="1"/>
  <c r="W35" i="1"/>
  <c r="W61" i="1"/>
  <c r="W40" i="1"/>
  <c r="W17" i="1"/>
  <c r="W53" i="1"/>
  <c r="W52" i="1"/>
  <c r="W41" i="1"/>
  <c r="W28" i="1"/>
  <c r="W29" i="1"/>
  <c r="W15" i="1"/>
  <c r="W51" i="1"/>
  <c r="W38" i="1"/>
  <c r="W14" i="1"/>
  <c r="W50" i="1"/>
  <c r="W39" i="1"/>
  <c r="W16" i="1"/>
  <c r="W27" i="1"/>
  <c r="W26" i="1"/>
  <c r="W43" i="1"/>
  <c r="W18" i="1"/>
  <c r="W21" i="1"/>
  <c r="W20" i="1"/>
  <c r="W45" i="1"/>
  <c r="W56" i="1"/>
  <c r="W31" i="1"/>
  <c r="W44" i="1"/>
  <c r="W55" i="1"/>
  <c r="W19" i="1"/>
  <c r="W33" i="1"/>
  <c r="W42" i="1"/>
  <c r="W46" i="1"/>
  <c r="W57" i="1"/>
  <c r="W32" i="1"/>
  <c r="W34" i="1"/>
  <c r="W58" i="1"/>
  <c r="W30" i="1"/>
  <c r="W54" i="1"/>
  <c r="W3" i="1"/>
  <c r="W4" i="1"/>
  <c r="W6" i="1"/>
  <c r="W9" i="1"/>
  <c r="W8" i="1"/>
  <c r="W7" i="1"/>
  <c r="W2" i="1"/>
</calcChain>
</file>

<file path=xl/sharedStrings.xml><?xml version="1.0" encoding="utf-8"?>
<sst xmlns="http://schemas.openxmlformats.org/spreadsheetml/2006/main" count="180" uniqueCount="109">
  <si>
    <t>ФИО</t>
  </si>
  <si>
    <t>Старт</t>
  </si>
  <si>
    <t>Плавание</t>
  </si>
  <si>
    <t>Т1</t>
  </si>
  <si>
    <t>Вело</t>
  </si>
  <si>
    <t>Т2</t>
  </si>
  <si>
    <t>Бег</t>
  </si>
  <si>
    <t>Т1_</t>
  </si>
  <si>
    <t>Плавание_</t>
  </si>
  <si>
    <t>Вело_</t>
  </si>
  <si>
    <t>Т2_</t>
  </si>
  <si>
    <t>Бег_</t>
  </si>
  <si>
    <t>Общее время</t>
  </si>
  <si>
    <t>Место</t>
  </si>
  <si>
    <t>Возраст</t>
  </si>
  <si>
    <t>Novikov Anatolii</t>
  </si>
  <si>
    <t>Новицкий Александр</t>
  </si>
  <si>
    <t>Tolkachev Dmitriy</t>
  </si>
  <si>
    <t>Тылиндус Александр</t>
  </si>
  <si>
    <t>Головаченко Денис</t>
  </si>
  <si>
    <t>Харитонов Никита</t>
  </si>
  <si>
    <t>Борисёнок Павел</t>
  </si>
  <si>
    <t>Анников Валерий</t>
  </si>
  <si>
    <t>Плавание отставание</t>
  </si>
  <si>
    <t>Т1 отставание</t>
  </si>
  <si>
    <t>Вело отставание</t>
  </si>
  <si>
    <t>Т2 отставание</t>
  </si>
  <si>
    <t>Бег отставание</t>
  </si>
  <si>
    <t>Старт отставание</t>
  </si>
  <si>
    <t>Минимум</t>
  </si>
  <si>
    <t>Харитонов Виталий</t>
  </si>
  <si>
    <t>Викентьев Алексей</t>
  </si>
  <si>
    <t>Гацко Дмитрий</t>
  </si>
  <si>
    <t>Коротыш Федор</t>
  </si>
  <si>
    <t>Бакунович Роман</t>
  </si>
  <si>
    <t>Остапюк Андрей</t>
  </si>
  <si>
    <t>Креч Евгений</t>
  </si>
  <si>
    <t>Чечура Андрей</t>
  </si>
  <si>
    <t>Слободько Дмитрий</t>
  </si>
  <si>
    <t>Третьяк Виктор</t>
  </si>
  <si>
    <t>Астапкович Алексей</t>
  </si>
  <si>
    <t>Грицкевич Илья</t>
  </si>
  <si>
    <t>Kupriyanov Nikita</t>
  </si>
  <si>
    <t>Щербенок Игорь</t>
  </si>
  <si>
    <t>Шпиленя Алексей</t>
  </si>
  <si>
    <t>Bondar Ivan</t>
  </si>
  <si>
    <t>Белоногий Дмитрий</t>
  </si>
  <si>
    <t>Ворожбит Станислав</t>
  </si>
  <si>
    <t>Даниленко Виктор</t>
  </si>
  <si>
    <t>Шмерко Андрей</t>
  </si>
  <si>
    <t>Григорьева Алёна</t>
  </si>
  <si>
    <t>Куделко Катерина</t>
  </si>
  <si>
    <t>ворожун аркадий</t>
  </si>
  <si>
    <t>Выборный Кирилл</t>
  </si>
  <si>
    <t>Филитарин Дмитрий</t>
  </si>
  <si>
    <t>Golub Igor</t>
  </si>
  <si>
    <t>Kamandzenka Vitali</t>
  </si>
  <si>
    <t>Виноградов Дмитрий</t>
  </si>
  <si>
    <t>Челышев Сергей</t>
  </si>
  <si>
    <t>Полевич Антон</t>
  </si>
  <si>
    <t>Гайдук Ольга</t>
  </si>
  <si>
    <t>Mikhaylova Anna</t>
  </si>
  <si>
    <t>Rutsky Nickolas</t>
  </si>
  <si>
    <t>Шипуль Андрей</t>
  </si>
  <si>
    <t>Белявский Андрей</t>
  </si>
  <si>
    <t>Куликов Илья</t>
  </si>
  <si>
    <t>LESIUKOU ALIAKSANDR</t>
  </si>
  <si>
    <t>Klebanovich Viktoryia</t>
  </si>
  <si>
    <t>Шинкарев Алексей</t>
  </si>
  <si>
    <t>Старовойтова Ольга</t>
  </si>
  <si>
    <t>Раенок Евгений</t>
  </si>
  <si>
    <t>Шеремет Евгения</t>
  </si>
  <si>
    <t>Козявкин Евгений</t>
  </si>
  <si>
    <t>Попова Светлана</t>
  </si>
  <si>
    <t>Афитов Александр</t>
  </si>
  <si>
    <t>Гаврилова Алла</t>
  </si>
  <si>
    <t>Пашкевич Антон</t>
  </si>
  <si>
    <t>Овчинникова Наталья</t>
  </si>
  <si>
    <t>Пугач Игорь</t>
  </si>
  <si>
    <t>Тетюева Янина</t>
  </si>
  <si>
    <t>Чавлытко Александр</t>
  </si>
  <si>
    <t>Шарова Светлана</t>
  </si>
  <si>
    <t>Город</t>
  </si>
  <si>
    <t>Клуб</t>
  </si>
  <si>
    <t>Минск</t>
  </si>
  <si>
    <t>Altius!</t>
  </si>
  <si>
    <t>д. Минск</t>
  </si>
  <si>
    <t>Tristyle</t>
  </si>
  <si>
    <t>On-Bike Team</t>
  </si>
  <si>
    <t>Светлогорск</t>
  </si>
  <si>
    <t>Многобор</t>
  </si>
  <si>
    <t>Новозыбков</t>
  </si>
  <si>
    <t>Одинцово</t>
  </si>
  <si>
    <t>Шклов</t>
  </si>
  <si>
    <t>Mogilev Triathlon Team</t>
  </si>
  <si>
    <t>Витебск х.</t>
  </si>
  <si>
    <t xml:space="preserve"> Минск</t>
  </si>
  <si>
    <t>Могилев</t>
  </si>
  <si>
    <t>uTribe</t>
  </si>
  <si>
    <t>Новополоцк</t>
  </si>
  <si>
    <t>Minsk</t>
  </si>
  <si>
    <t>Юхновка</t>
  </si>
  <si>
    <t>Москва</t>
  </si>
  <si>
    <t>Гомель</t>
  </si>
  <si>
    <t>Лесной</t>
  </si>
  <si>
    <t>Могилёв</t>
  </si>
  <si>
    <t xml:space="preserve">Могилёв </t>
  </si>
  <si>
    <t>Смоленск</t>
  </si>
  <si>
    <t>Бобруйск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</si>
</sst>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21" fontId="0" fillId="0" borderId="0" xfId="0" applyNumberFormat="1"/>
    <xf numFmtId="165" fontId="1" fillId="2" borderId="2" xfId="0" applyNumberFormat="1" applyFont="1" applyFill="1" applyBorder="1"/>
    <xf numFmtId="165" fontId="0" fillId="3" borderId="2" xfId="0" applyNumberFormat="1" applyFont="1" applyFill="1" applyBorder="1"/>
    <xf numFmtId="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0" xfId="0" applyFont="1" applyFill="1" applyBorder="1"/>
    <xf numFmtId="165" fontId="0" fillId="3" borderId="0" xfId="0" applyNumberFormat="1" applyFont="1" applyFill="1" applyBorder="1"/>
    <xf numFmtId="165" fontId="1" fillId="2" borderId="0" xfId="0" applyNumberFormat="1" applyFont="1" applyFill="1"/>
    <xf numFmtId="165" fontId="1" fillId="2" borderId="0" xfId="0" applyNumberFormat="1" applyFont="1" applyFill="1" applyBorder="1"/>
    <xf numFmtId="165" fontId="0" fillId="3" borderId="0" xfId="0" applyNumberFormat="1" applyFont="1" applyFill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[$-F400]h:mm:ss\ AM/PM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прохождения дистанции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>
        <c:manualLayout>
          <c:layoutTarget val="inner"/>
          <c:xMode val="edge"/>
          <c:yMode val="edge"/>
          <c:x val="3.5783902478893466E-2"/>
          <c:y val="4.9834023945811205E-2"/>
          <c:w val="0.93727128363868917"/>
          <c:h val="0.9162538895511919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Novikov Anatolii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Sheet1!$R$2:$W$2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9.25925925925929E-5</c:v>
                </c:pt>
                <c:pt idx="2">
                  <c:v>1.0416666666666647E-4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8-1D44-90F4-CA557923A866}"/>
            </c:ext>
          </c:extLst>
        </c:ser>
        <c:ser>
          <c:idx val="2"/>
          <c:order val="1"/>
          <c:tx>
            <c:strRef>
              <c:f>Sheet1!$B$3</c:f>
              <c:strCache>
                <c:ptCount val="1"/>
                <c:pt idx="0">
                  <c:v>Новицкий Александр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Sheet1!$R$3:$W$3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7.9861111111111105E-4</c:v>
                </c:pt>
                <c:pt idx="2">
                  <c:v>7.7546296296296217E-4</c:v>
                </c:pt>
                <c:pt idx="3">
                  <c:v>6.7129629629629484E-4</c:v>
                </c:pt>
                <c:pt idx="4">
                  <c:v>6.5972222222222127E-4</c:v>
                </c:pt>
                <c:pt idx="5">
                  <c:v>1.0648148148148101E-3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98-1D44-90F4-CA557923A866}"/>
            </c:ext>
          </c:extLst>
        </c:ser>
        <c:ser>
          <c:idx val="1"/>
          <c:order val="2"/>
          <c:tx>
            <c:strRef>
              <c:f>Sheet1!$B$4</c:f>
              <c:strCache>
                <c:ptCount val="1"/>
                <c:pt idx="0">
                  <c:v>Tolkachev Dmitriy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Sheet1!$R$4:$W$4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4.3981481481481476E-4</c:v>
                </c:pt>
                <c:pt idx="2">
                  <c:v>4.1666666666666588E-4</c:v>
                </c:pt>
                <c:pt idx="3">
                  <c:v>8.3333333333333523E-4</c:v>
                </c:pt>
                <c:pt idx="4">
                  <c:v>7.5231481481481677E-4</c:v>
                </c:pt>
                <c:pt idx="5">
                  <c:v>1.3425925925925966E-3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0-AD43-85AA-6ABEB73CD7B8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Тылиндус Александр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Sheet1!$R$5:$W$5</c:f>
              <c:numCache>
                <c:formatCode>[$-F400]h:mm:ss\ AM/PM</c:formatCode>
                <c:ptCount val="6"/>
                <c:pt idx="0">
                  <c:v>0</c:v>
                </c:pt>
                <c:pt idx="1">
                  <c:v>1.006944444444444E-3</c:v>
                </c:pt>
                <c:pt idx="2">
                  <c:v>9.8379629629629511E-4</c:v>
                </c:pt>
                <c:pt idx="3">
                  <c:v>1.3773148148148139E-3</c:v>
                </c:pt>
                <c:pt idx="4">
                  <c:v>1.4351851851851852E-3</c:v>
                </c:pt>
                <c:pt idx="5">
                  <c:v>1.4814814814814795E-3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0-AD43-85AA-6ABEB73CD7B8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Головаченко Денис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Sheet1!$R$6:$W$6</c:f>
            </c:numRef>
          </c:val>
          <c:smooth val="0"/>
          <c:extLst>
            <c:ext xmlns:c16="http://schemas.microsoft.com/office/drawing/2014/chart" uri="{C3380CC4-5D6E-409C-BE32-E72D297353CC}">
              <c16:uniqueId val="{00000002-BB80-AD43-85AA-6ABEB73CD7B8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Харитонов Никита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Sheet1!$R$7:$W$7</c:f>
              <c:numCache>
                <c:formatCode>[$-F400]h:mm:ss\ AM/PM</c:formatCode>
                <c:ptCount val="6"/>
                <c:pt idx="0">
                  <c:v>0</c:v>
                </c:pt>
                <c:pt idx="1">
                  <c:v>2.3148148148148268E-4</c:v>
                </c:pt>
                <c:pt idx="2">
                  <c:v>1.7361111111111223E-4</c:v>
                </c:pt>
                <c:pt idx="3">
                  <c:v>1.3657407407407403E-3</c:v>
                </c:pt>
                <c:pt idx="4">
                  <c:v>1.2962962962962954E-3</c:v>
                </c:pt>
                <c:pt idx="5">
                  <c:v>1.9212962962962959E-3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80-AD43-85AA-6ABEB73CD7B8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Борисёнок Павел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Sheet1!$R$8:$W$8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7.9861111111111105E-4</c:v>
                </c:pt>
                <c:pt idx="2">
                  <c:v>7.638888888888886E-4</c:v>
                </c:pt>
                <c:pt idx="3">
                  <c:v>2.1527777777777778E-3</c:v>
                </c:pt>
                <c:pt idx="4">
                  <c:v>2.1412037037037042E-3</c:v>
                </c:pt>
                <c:pt idx="5">
                  <c:v>1.9791666666666707E-3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0-AD43-85AA-6ABEB73CD7B8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Анников Валерий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Sheet1!$R$9:$W$9</c:f>
              <c:numCache>
                <c:formatCode>[$-F400]h:mm:ss\ AM/PM</c:formatCode>
                <c:ptCount val="6"/>
                <c:pt idx="0">
                  <c:v>0</c:v>
                </c:pt>
                <c:pt idx="1">
                  <c:v>1.4930555555555548E-3</c:v>
                </c:pt>
                <c:pt idx="2">
                  <c:v>1.5162037037037028E-3</c:v>
                </c:pt>
                <c:pt idx="3">
                  <c:v>1.9907407407407374E-3</c:v>
                </c:pt>
                <c:pt idx="4">
                  <c:v>1.9675925925925902E-3</c:v>
                </c:pt>
                <c:pt idx="5">
                  <c:v>2.5462962962962965E-3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80-AD43-85AA-6ABEB73CD7B8}"/>
            </c:ext>
          </c:extLst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Харитонов Виталий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Sheet1!$R$10:$W$10</c:f>
              <c:numCache>
                <c:formatCode>[$-F400]h:mm:ss\ AM/PM</c:formatCode>
                <c:ptCount val="6"/>
                <c:pt idx="0">
                  <c:v>0</c:v>
                </c:pt>
                <c:pt idx="1">
                  <c:v>8.333333333333335E-4</c:v>
                </c:pt>
                <c:pt idx="2">
                  <c:v>7.9861111111111105E-4</c:v>
                </c:pt>
                <c:pt idx="3">
                  <c:v>2.3032407407407411E-3</c:v>
                </c:pt>
                <c:pt idx="4">
                  <c:v>2.1990740740740755E-3</c:v>
                </c:pt>
                <c:pt idx="5">
                  <c:v>2.6736111111111127E-3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80-AD43-85AA-6ABEB73CD7B8}"/>
            </c:ext>
          </c:extLst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Викентьев Алексей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Sheet1!$R$11:$W$11</c:f>
              <c:numCache>
                <c:formatCode>[$-F400]h:mm:ss\ AM/PM</c:formatCode>
                <c:ptCount val="6"/>
                <c:pt idx="0">
                  <c:v>0</c:v>
                </c:pt>
                <c:pt idx="1">
                  <c:v>1.574074074074075E-3</c:v>
                </c:pt>
                <c:pt idx="2">
                  <c:v>1.8171296296296303E-3</c:v>
                </c:pt>
                <c:pt idx="3">
                  <c:v>2.812499999999999E-3</c:v>
                </c:pt>
                <c:pt idx="4">
                  <c:v>2.7314814814814806E-3</c:v>
                </c:pt>
                <c:pt idx="5">
                  <c:v>2.8587962962962968E-3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80-AD43-85AA-6ABEB73CD7B8}"/>
            </c:ext>
          </c:extLst>
        </c:ser>
        <c:ser>
          <c:idx val="10"/>
          <c:order val="10"/>
          <c:tx>
            <c:strRef>
              <c:f>Sheet1!$B$12</c:f>
              <c:strCache>
                <c:ptCount val="1"/>
                <c:pt idx="0">
                  <c:v>Гацко Дмитрий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Sheet1!$R$12:$W$12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6.2500000000000056E-4</c:v>
                </c:pt>
                <c:pt idx="2">
                  <c:v>9.9537037037037042E-4</c:v>
                </c:pt>
                <c:pt idx="3">
                  <c:v>2.3611111111111124E-3</c:v>
                </c:pt>
                <c:pt idx="4">
                  <c:v>2.384259259259263E-3</c:v>
                </c:pt>
                <c:pt idx="5">
                  <c:v>2.8587962962963037E-3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80-AD43-85AA-6ABEB73CD7B8}"/>
            </c:ext>
          </c:extLst>
        </c:ser>
        <c:ser>
          <c:idx val="11"/>
          <c:order val="11"/>
          <c:tx>
            <c:strRef>
              <c:f>Sheet1!$B$13</c:f>
              <c:strCache>
                <c:ptCount val="1"/>
                <c:pt idx="0">
                  <c:v>Коротыш Федор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Sheet1!$R$13:$W$13</c:f>
            </c:numRef>
          </c:val>
          <c:smooth val="0"/>
          <c:extLst>
            <c:ext xmlns:c16="http://schemas.microsoft.com/office/drawing/2014/chart" uri="{C3380CC4-5D6E-409C-BE32-E72D297353CC}">
              <c16:uniqueId val="{00000009-BB80-AD43-85AA-6ABEB73CD7B8}"/>
            </c:ext>
          </c:extLst>
        </c:ser>
        <c:ser>
          <c:idx val="12"/>
          <c:order val="12"/>
          <c:tx>
            <c:strRef>
              <c:f>Sheet1!$B$14</c:f>
              <c:strCache>
                <c:ptCount val="1"/>
                <c:pt idx="0">
                  <c:v>Бакунович Роман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Sheet1!$R$14:$W$14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1.1226851851851849E-3</c:v>
                </c:pt>
                <c:pt idx="2">
                  <c:v>1.5509259259259252E-3</c:v>
                </c:pt>
                <c:pt idx="3">
                  <c:v>3.2638888888888891E-3</c:v>
                </c:pt>
                <c:pt idx="4">
                  <c:v>3.3796296296296317E-3</c:v>
                </c:pt>
                <c:pt idx="5">
                  <c:v>2.9513888888888923E-3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80-AD43-85AA-6ABEB73CD7B8}"/>
            </c:ext>
          </c:extLst>
        </c:ser>
        <c:ser>
          <c:idx val="13"/>
          <c:order val="13"/>
          <c:tx>
            <c:strRef>
              <c:f>Sheet1!$B$15</c:f>
              <c:strCache>
                <c:ptCount val="1"/>
                <c:pt idx="0">
                  <c:v>Остапюк Андрей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Sheet1!$R$15:$W$15</c:f>
              <c:numCache>
                <c:formatCode>[$-F400]h:mm:ss\ AM/PM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1.9444444444444466E-3</c:v>
                </c:pt>
                <c:pt idx="4">
                  <c:v>1.932870370370373E-3</c:v>
                </c:pt>
                <c:pt idx="5">
                  <c:v>2.9513888888888923E-3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80-AD43-85AA-6ABEB73CD7B8}"/>
            </c:ext>
          </c:extLst>
        </c:ser>
        <c:ser>
          <c:idx val="14"/>
          <c:order val="14"/>
          <c:tx>
            <c:strRef>
              <c:f>Sheet1!$B$16</c:f>
              <c:strCache>
                <c:ptCount val="1"/>
                <c:pt idx="0">
                  <c:v>Креч Евгений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Sheet1!$R$16:$W$16</c:f>
              <c:numCache>
                <c:formatCode>[$-F400]h:mm:ss\ AM/PM</c:formatCode>
                <c:ptCount val="6"/>
                <c:pt idx="0">
                  <c:v>0</c:v>
                </c:pt>
                <c:pt idx="1">
                  <c:v>1.5625000000000014E-3</c:v>
                </c:pt>
                <c:pt idx="2">
                  <c:v>1.7824074074074088E-3</c:v>
                </c:pt>
                <c:pt idx="3">
                  <c:v>2.6504629629629621E-3</c:v>
                </c:pt>
                <c:pt idx="4">
                  <c:v>2.6157407407407414E-3</c:v>
                </c:pt>
                <c:pt idx="5">
                  <c:v>2.9629629629629659E-3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80-AD43-85AA-6ABEB73CD7B8}"/>
            </c:ext>
          </c:extLst>
        </c:ser>
        <c:ser>
          <c:idx val="15"/>
          <c:order val="15"/>
          <c:tx>
            <c:strRef>
              <c:f>Sheet1!$B$17</c:f>
              <c:strCache>
                <c:ptCount val="1"/>
                <c:pt idx="0">
                  <c:v>Чечура Андрей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Sheet1!$R$17:$W$17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6.8287037037037014E-4</c:v>
                </c:pt>
                <c:pt idx="2">
                  <c:v>7.4074074074073973E-4</c:v>
                </c:pt>
                <c:pt idx="3">
                  <c:v>2.627314814814815E-3</c:v>
                </c:pt>
                <c:pt idx="4">
                  <c:v>2.5578703703703701E-3</c:v>
                </c:pt>
                <c:pt idx="5">
                  <c:v>3.4837962962962973E-3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80-AD43-85AA-6ABEB73CD7B8}"/>
            </c:ext>
          </c:extLst>
        </c:ser>
        <c:ser>
          <c:idx val="16"/>
          <c:order val="16"/>
          <c:tx>
            <c:strRef>
              <c:f>Sheet1!$B$18</c:f>
              <c:strCache>
                <c:ptCount val="1"/>
                <c:pt idx="0">
                  <c:v>Слободько Дмитрий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Sheet1!$R$18:$W$18</c:f>
              <c:numCache>
                <c:formatCode>[$-F400]h:mm:ss\ AM/PM</c:formatCode>
                <c:ptCount val="6"/>
                <c:pt idx="0">
                  <c:v>0</c:v>
                </c:pt>
                <c:pt idx="1">
                  <c:v>2.303240740740742E-3</c:v>
                </c:pt>
                <c:pt idx="2">
                  <c:v>2.2916666666666675E-3</c:v>
                </c:pt>
                <c:pt idx="3">
                  <c:v>3.7847222222222206E-3</c:v>
                </c:pt>
                <c:pt idx="4">
                  <c:v>3.6921296296296285E-3</c:v>
                </c:pt>
                <c:pt idx="5">
                  <c:v>4.2245370370370336E-3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80-AD43-85AA-6ABEB73CD7B8}"/>
            </c:ext>
          </c:extLst>
        </c:ser>
        <c:ser>
          <c:idx val="17"/>
          <c:order val="17"/>
          <c:tx>
            <c:strRef>
              <c:f>Sheet1!$B$19</c:f>
              <c:strCache>
                <c:ptCount val="1"/>
                <c:pt idx="0">
                  <c:v>Третьяк Виктор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Sheet1!$R$19:$W$19</c:f>
            </c:numRef>
          </c:val>
          <c:smooth val="0"/>
          <c:extLst>
            <c:ext xmlns:c16="http://schemas.microsoft.com/office/drawing/2014/chart" uri="{C3380CC4-5D6E-409C-BE32-E72D297353CC}">
              <c16:uniqueId val="{0000000F-BB80-AD43-85AA-6ABEB73CD7B8}"/>
            </c:ext>
          </c:extLst>
        </c:ser>
        <c:ser>
          <c:idx val="18"/>
          <c:order val="18"/>
          <c:tx>
            <c:strRef>
              <c:f>Sheet1!$B$20</c:f>
              <c:strCache>
                <c:ptCount val="1"/>
                <c:pt idx="0">
                  <c:v>Астапкович Алексей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Sheet1!$R$20:$W$20</c:f>
            </c:numRef>
          </c:val>
          <c:smooth val="0"/>
          <c:extLst>
            <c:ext xmlns:c16="http://schemas.microsoft.com/office/drawing/2014/chart" uri="{C3380CC4-5D6E-409C-BE32-E72D297353CC}">
              <c16:uniqueId val="{00000010-BB80-AD43-85AA-6ABEB73CD7B8}"/>
            </c:ext>
          </c:extLst>
        </c:ser>
        <c:ser>
          <c:idx val="19"/>
          <c:order val="19"/>
          <c:tx>
            <c:strRef>
              <c:f>Sheet1!$B$21</c:f>
              <c:strCache>
                <c:ptCount val="1"/>
                <c:pt idx="0">
                  <c:v>Грицкевич Илья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Sheet1!$R$21:$W$21</c:f>
            </c:numRef>
          </c:val>
          <c:smooth val="0"/>
          <c:extLst>
            <c:ext xmlns:c16="http://schemas.microsoft.com/office/drawing/2014/chart" uri="{C3380CC4-5D6E-409C-BE32-E72D297353CC}">
              <c16:uniqueId val="{00000011-BB80-AD43-85AA-6ABEB73CD7B8}"/>
            </c:ext>
          </c:extLst>
        </c:ser>
        <c:ser>
          <c:idx val="20"/>
          <c:order val="20"/>
          <c:tx>
            <c:strRef>
              <c:f>Sheet1!$B$22</c:f>
              <c:strCache>
                <c:ptCount val="1"/>
                <c:pt idx="0">
                  <c:v>Kupriyanov Nikita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Sheet1!$R$22:$W$22</c:f>
            </c:numRef>
          </c:val>
          <c:smooth val="0"/>
          <c:extLst>
            <c:ext xmlns:c16="http://schemas.microsoft.com/office/drawing/2014/chart" uri="{C3380CC4-5D6E-409C-BE32-E72D297353CC}">
              <c16:uniqueId val="{00000012-BB80-AD43-85AA-6ABEB73CD7B8}"/>
            </c:ext>
          </c:extLst>
        </c:ser>
        <c:ser>
          <c:idx val="21"/>
          <c:order val="21"/>
          <c:tx>
            <c:strRef>
              <c:f>Sheet1!$B$23</c:f>
              <c:strCache>
                <c:ptCount val="1"/>
                <c:pt idx="0">
                  <c:v>Щербенок Игорь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Sheet1!$R$23:$W$23</c:f>
            </c:numRef>
          </c:val>
          <c:smooth val="0"/>
          <c:extLst>
            <c:ext xmlns:c16="http://schemas.microsoft.com/office/drawing/2014/chart" uri="{C3380CC4-5D6E-409C-BE32-E72D297353CC}">
              <c16:uniqueId val="{00000013-BB80-AD43-85AA-6ABEB73CD7B8}"/>
            </c:ext>
          </c:extLst>
        </c:ser>
        <c:ser>
          <c:idx val="22"/>
          <c:order val="22"/>
          <c:tx>
            <c:strRef>
              <c:f>Sheet1!$B$24</c:f>
              <c:strCache>
                <c:ptCount val="1"/>
                <c:pt idx="0">
                  <c:v>Шпиленя Алексей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Sheet1!$R$24:$W$24</c:f>
            </c:numRef>
          </c:val>
          <c:smooth val="0"/>
          <c:extLst>
            <c:ext xmlns:c16="http://schemas.microsoft.com/office/drawing/2014/chart" uri="{C3380CC4-5D6E-409C-BE32-E72D297353CC}">
              <c16:uniqueId val="{00000014-BB80-AD43-85AA-6ABEB73CD7B8}"/>
            </c:ext>
          </c:extLst>
        </c:ser>
        <c:ser>
          <c:idx val="23"/>
          <c:order val="23"/>
          <c:tx>
            <c:strRef>
              <c:f>Sheet1!$B$25</c:f>
              <c:strCache>
                <c:ptCount val="1"/>
                <c:pt idx="0">
                  <c:v>Bondar Ivan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Sheet1!$R$25:$W$25</c:f>
            </c:numRef>
          </c:val>
          <c:smooth val="0"/>
          <c:extLst>
            <c:ext xmlns:c16="http://schemas.microsoft.com/office/drawing/2014/chart" uri="{C3380CC4-5D6E-409C-BE32-E72D297353CC}">
              <c16:uniqueId val="{00000015-BB80-AD43-85AA-6ABEB73CD7B8}"/>
            </c:ext>
          </c:extLst>
        </c:ser>
        <c:ser>
          <c:idx val="24"/>
          <c:order val="24"/>
          <c:tx>
            <c:strRef>
              <c:f>Sheet1!$B$26</c:f>
              <c:strCache>
                <c:ptCount val="1"/>
                <c:pt idx="0">
                  <c:v>Белоногий Дмитрий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Sheet1!$R$26:$W$26</c:f>
            </c:numRef>
          </c:val>
          <c:smooth val="0"/>
          <c:extLst>
            <c:ext xmlns:c16="http://schemas.microsoft.com/office/drawing/2014/chart" uri="{C3380CC4-5D6E-409C-BE32-E72D297353CC}">
              <c16:uniqueId val="{00000016-BB80-AD43-85AA-6ABEB73CD7B8}"/>
            </c:ext>
          </c:extLst>
        </c:ser>
        <c:ser>
          <c:idx val="25"/>
          <c:order val="25"/>
          <c:tx>
            <c:strRef>
              <c:f>Sheet1!$B$27</c:f>
              <c:strCache>
                <c:ptCount val="1"/>
                <c:pt idx="0">
                  <c:v>Ворожбит Станислав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Sheet1!$R$27:$W$27</c:f>
            </c:numRef>
          </c:val>
          <c:smooth val="0"/>
          <c:extLst>
            <c:ext xmlns:c16="http://schemas.microsoft.com/office/drawing/2014/chart" uri="{C3380CC4-5D6E-409C-BE32-E72D297353CC}">
              <c16:uniqueId val="{00000017-BB80-AD43-85AA-6ABEB73CD7B8}"/>
            </c:ext>
          </c:extLst>
        </c:ser>
        <c:ser>
          <c:idx val="26"/>
          <c:order val="26"/>
          <c:tx>
            <c:strRef>
              <c:f>Sheet1!$B$28</c:f>
              <c:strCache>
                <c:ptCount val="1"/>
                <c:pt idx="0">
                  <c:v>Даниленко Виктор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Sheet1!$R$28:$W$28</c:f>
            </c:numRef>
          </c:val>
          <c:smooth val="0"/>
          <c:extLst>
            <c:ext xmlns:c16="http://schemas.microsoft.com/office/drawing/2014/chart" uri="{C3380CC4-5D6E-409C-BE32-E72D297353CC}">
              <c16:uniqueId val="{00000018-BB80-AD43-85AA-6ABEB73CD7B8}"/>
            </c:ext>
          </c:extLst>
        </c:ser>
        <c:ser>
          <c:idx val="27"/>
          <c:order val="27"/>
          <c:tx>
            <c:strRef>
              <c:f>Sheet1!$B$29</c:f>
              <c:strCache>
                <c:ptCount val="1"/>
                <c:pt idx="0">
                  <c:v>Шмерко Андрей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Sheet1!$R$29:$W$29</c:f>
            </c:numRef>
          </c:val>
          <c:smooth val="0"/>
          <c:extLst>
            <c:ext xmlns:c16="http://schemas.microsoft.com/office/drawing/2014/chart" uri="{C3380CC4-5D6E-409C-BE32-E72D297353CC}">
              <c16:uniqueId val="{00000019-BB80-AD43-85AA-6ABEB73CD7B8}"/>
            </c:ext>
          </c:extLst>
        </c:ser>
        <c:ser>
          <c:idx val="28"/>
          <c:order val="28"/>
          <c:tx>
            <c:strRef>
              <c:f>Sheet1!$B$30</c:f>
              <c:strCache>
                <c:ptCount val="1"/>
                <c:pt idx="0">
                  <c:v>Григорьева Алёна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Sheet1!$R$30:$W$30</c:f>
            </c:numRef>
          </c:val>
          <c:smooth val="0"/>
          <c:extLst>
            <c:ext xmlns:c16="http://schemas.microsoft.com/office/drawing/2014/chart" uri="{C3380CC4-5D6E-409C-BE32-E72D297353CC}">
              <c16:uniqueId val="{0000001A-BB80-AD43-85AA-6ABEB73CD7B8}"/>
            </c:ext>
          </c:extLst>
        </c:ser>
        <c:ser>
          <c:idx val="29"/>
          <c:order val="29"/>
          <c:tx>
            <c:strRef>
              <c:f>Sheet1!$B$31</c:f>
              <c:strCache>
                <c:ptCount val="1"/>
                <c:pt idx="0">
                  <c:v>Куделко Катерина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Sheet1!$R$31:$W$31</c:f>
            </c:numRef>
          </c:val>
          <c:smooth val="0"/>
          <c:extLst>
            <c:ext xmlns:c16="http://schemas.microsoft.com/office/drawing/2014/chart" uri="{C3380CC4-5D6E-409C-BE32-E72D297353CC}">
              <c16:uniqueId val="{0000001B-BB80-AD43-85AA-6ABEB73CD7B8}"/>
            </c:ext>
          </c:extLst>
        </c:ser>
        <c:ser>
          <c:idx val="30"/>
          <c:order val="30"/>
          <c:tx>
            <c:strRef>
              <c:f>Sheet1!$B$32</c:f>
              <c:strCache>
                <c:ptCount val="1"/>
                <c:pt idx="0">
                  <c:v>ворожун аркадий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Sheet1!$R$32:$W$32</c:f>
            </c:numRef>
          </c:val>
          <c:smooth val="0"/>
          <c:extLst>
            <c:ext xmlns:c16="http://schemas.microsoft.com/office/drawing/2014/chart" uri="{C3380CC4-5D6E-409C-BE32-E72D297353CC}">
              <c16:uniqueId val="{0000001C-BB80-AD43-85AA-6ABEB73CD7B8}"/>
            </c:ext>
          </c:extLst>
        </c:ser>
        <c:ser>
          <c:idx val="31"/>
          <c:order val="31"/>
          <c:tx>
            <c:strRef>
              <c:f>Sheet1!$B$33</c:f>
              <c:strCache>
                <c:ptCount val="1"/>
                <c:pt idx="0">
                  <c:v>Выборный Кирилл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Sheet1!$R$33:$W$33</c:f>
            </c:numRef>
          </c:val>
          <c:smooth val="0"/>
          <c:extLst>
            <c:ext xmlns:c16="http://schemas.microsoft.com/office/drawing/2014/chart" uri="{C3380CC4-5D6E-409C-BE32-E72D297353CC}">
              <c16:uniqueId val="{0000001D-BB80-AD43-85AA-6ABEB73CD7B8}"/>
            </c:ext>
          </c:extLst>
        </c:ser>
        <c:ser>
          <c:idx val="32"/>
          <c:order val="32"/>
          <c:tx>
            <c:strRef>
              <c:f>Sheet1!$B$34</c:f>
              <c:strCache>
                <c:ptCount val="1"/>
                <c:pt idx="0">
                  <c:v>Филитарин Дмитрий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Sheet1!$R$34:$W$34</c:f>
            </c:numRef>
          </c:val>
          <c:smooth val="0"/>
          <c:extLst>
            <c:ext xmlns:c16="http://schemas.microsoft.com/office/drawing/2014/chart" uri="{C3380CC4-5D6E-409C-BE32-E72D297353CC}">
              <c16:uniqueId val="{0000001E-BB80-AD43-85AA-6ABEB73CD7B8}"/>
            </c:ext>
          </c:extLst>
        </c:ser>
        <c:ser>
          <c:idx val="33"/>
          <c:order val="33"/>
          <c:tx>
            <c:strRef>
              <c:f>Sheet1!$B$35</c:f>
              <c:strCache>
                <c:ptCount val="1"/>
                <c:pt idx="0">
                  <c:v>Golub Igor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Sheet1!$R$35:$W$35</c:f>
            </c:numRef>
          </c:val>
          <c:smooth val="0"/>
          <c:extLst>
            <c:ext xmlns:c16="http://schemas.microsoft.com/office/drawing/2014/chart" uri="{C3380CC4-5D6E-409C-BE32-E72D297353CC}">
              <c16:uniqueId val="{0000001F-BB80-AD43-85AA-6ABEB73CD7B8}"/>
            </c:ext>
          </c:extLst>
        </c:ser>
        <c:ser>
          <c:idx val="34"/>
          <c:order val="34"/>
          <c:tx>
            <c:strRef>
              <c:f>Sheet1!$B$36</c:f>
              <c:strCache>
                <c:ptCount val="1"/>
                <c:pt idx="0">
                  <c:v>Kamandzenka Vitali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Sheet1!$R$36:$W$36</c:f>
            </c:numRef>
          </c:val>
          <c:smooth val="0"/>
          <c:extLst>
            <c:ext xmlns:c16="http://schemas.microsoft.com/office/drawing/2014/chart" uri="{C3380CC4-5D6E-409C-BE32-E72D297353CC}">
              <c16:uniqueId val="{00000020-BB80-AD43-85AA-6ABEB73CD7B8}"/>
            </c:ext>
          </c:extLst>
        </c:ser>
        <c:ser>
          <c:idx val="35"/>
          <c:order val="35"/>
          <c:tx>
            <c:strRef>
              <c:f>Sheet1!$B$37</c:f>
              <c:strCache>
                <c:ptCount val="1"/>
                <c:pt idx="0">
                  <c:v>Виноградов Дмитрий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Sheet1!$R$37:$W$37</c:f>
            </c:numRef>
          </c:val>
          <c:smooth val="0"/>
          <c:extLst>
            <c:ext xmlns:c16="http://schemas.microsoft.com/office/drawing/2014/chart" uri="{C3380CC4-5D6E-409C-BE32-E72D297353CC}">
              <c16:uniqueId val="{00000021-BB80-AD43-85AA-6ABEB73CD7B8}"/>
            </c:ext>
          </c:extLst>
        </c:ser>
        <c:ser>
          <c:idx val="36"/>
          <c:order val="36"/>
          <c:tx>
            <c:strRef>
              <c:f>Sheet1!$B$38</c:f>
              <c:strCache>
                <c:ptCount val="1"/>
                <c:pt idx="0">
                  <c:v>Челышев Сергей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Sheet1!$R$38:$W$38</c:f>
            </c:numRef>
          </c:val>
          <c:smooth val="0"/>
          <c:extLst>
            <c:ext xmlns:c16="http://schemas.microsoft.com/office/drawing/2014/chart" uri="{C3380CC4-5D6E-409C-BE32-E72D297353CC}">
              <c16:uniqueId val="{00000022-BB80-AD43-85AA-6ABEB73CD7B8}"/>
            </c:ext>
          </c:extLst>
        </c:ser>
        <c:ser>
          <c:idx val="37"/>
          <c:order val="37"/>
          <c:tx>
            <c:strRef>
              <c:f>Sheet1!$B$39</c:f>
              <c:strCache>
                <c:ptCount val="1"/>
                <c:pt idx="0">
                  <c:v>Полевич Антон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Sheet1!$R$39:$W$39</c:f>
            </c:numRef>
          </c:val>
          <c:smooth val="0"/>
          <c:extLst>
            <c:ext xmlns:c16="http://schemas.microsoft.com/office/drawing/2014/chart" uri="{C3380CC4-5D6E-409C-BE32-E72D297353CC}">
              <c16:uniqueId val="{00000023-BB80-AD43-85AA-6ABEB73CD7B8}"/>
            </c:ext>
          </c:extLst>
        </c:ser>
        <c:ser>
          <c:idx val="38"/>
          <c:order val="38"/>
          <c:tx>
            <c:strRef>
              <c:f>Sheet1!$B$40</c:f>
              <c:strCache>
                <c:ptCount val="1"/>
                <c:pt idx="0">
                  <c:v>Гайдук Ольга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Sheet1!$R$40:$W$40</c:f>
            </c:numRef>
          </c:val>
          <c:smooth val="0"/>
          <c:extLst>
            <c:ext xmlns:c16="http://schemas.microsoft.com/office/drawing/2014/chart" uri="{C3380CC4-5D6E-409C-BE32-E72D297353CC}">
              <c16:uniqueId val="{00000024-BB80-AD43-85AA-6ABEB73CD7B8}"/>
            </c:ext>
          </c:extLst>
        </c:ser>
        <c:ser>
          <c:idx val="39"/>
          <c:order val="39"/>
          <c:tx>
            <c:strRef>
              <c:f>Sheet1!$B$41</c:f>
              <c:strCache>
                <c:ptCount val="1"/>
                <c:pt idx="0">
                  <c:v>Mikhaylova Anna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Sheet1!$R$41:$W$41</c:f>
            </c:numRef>
          </c:val>
          <c:smooth val="0"/>
          <c:extLst>
            <c:ext xmlns:c16="http://schemas.microsoft.com/office/drawing/2014/chart" uri="{C3380CC4-5D6E-409C-BE32-E72D297353CC}">
              <c16:uniqueId val="{00000025-BB80-AD43-85AA-6ABEB73CD7B8}"/>
            </c:ext>
          </c:extLst>
        </c:ser>
        <c:ser>
          <c:idx val="40"/>
          <c:order val="40"/>
          <c:tx>
            <c:strRef>
              <c:f>Sheet1!$B$42</c:f>
              <c:strCache>
                <c:ptCount val="1"/>
                <c:pt idx="0">
                  <c:v>Rutsky Nickolas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Sheet1!$R$42:$W$42</c:f>
            </c:numRef>
          </c:val>
          <c:smooth val="0"/>
          <c:extLst>
            <c:ext xmlns:c16="http://schemas.microsoft.com/office/drawing/2014/chart" uri="{C3380CC4-5D6E-409C-BE32-E72D297353CC}">
              <c16:uniqueId val="{00000026-BB80-AD43-85AA-6ABEB73CD7B8}"/>
            </c:ext>
          </c:extLst>
        </c:ser>
        <c:ser>
          <c:idx val="41"/>
          <c:order val="41"/>
          <c:tx>
            <c:strRef>
              <c:f>Sheet1!$B$43</c:f>
              <c:strCache>
                <c:ptCount val="1"/>
                <c:pt idx="0">
                  <c:v>Шипуль Андрей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Sheet1!$R$43:$W$43</c:f>
            </c:numRef>
          </c:val>
          <c:smooth val="0"/>
          <c:extLst>
            <c:ext xmlns:c16="http://schemas.microsoft.com/office/drawing/2014/chart" uri="{C3380CC4-5D6E-409C-BE32-E72D297353CC}">
              <c16:uniqueId val="{00000027-BB80-AD43-85AA-6ABEB73CD7B8}"/>
            </c:ext>
          </c:extLst>
        </c:ser>
        <c:ser>
          <c:idx val="42"/>
          <c:order val="42"/>
          <c:tx>
            <c:strRef>
              <c:f>Sheet1!$B$44</c:f>
              <c:strCache>
                <c:ptCount val="1"/>
                <c:pt idx="0">
                  <c:v>Белявский Андрей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Sheet1!$R$44:$W$44</c:f>
            </c:numRef>
          </c:val>
          <c:smooth val="0"/>
          <c:extLst>
            <c:ext xmlns:c16="http://schemas.microsoft.com/office/drawing/2014/chart" uri="{C3380CC4-5D6E-409C-BE32-E72D297353CC}">
              <c16:uniqueId val="{00000028-BB80-AD43-85AA-6ABEB73CD7B8}"/>
            </c:ext>
          </c:extLst>
        </c:ser>
        <c:ser>
          <c:idx val="43"/>
          <c:order val="43"/>
          <c:tx>
            <c:strRef>
              <c:f>Sheet1!$B$45</c:f>
              <c:strCache>
                <c:ptCount val="1"/>
                <c:pt idx="0">
                  <c:v>Куликов Илья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Sheet1!$R$45:$W$45</c:f>
            </c:numRef>
          </c:val>
          <c:smooth val="0"/>
          <c:extLst>
            <c:ext xmlns:c16="http://schemas.microsoft.com/office/drawing/2014/chart" uri="{C3380CC4-5D6E-409C-BE32-E72D297353CC}">
              <c16:uniqueId val="{00000029-BB80-AD43-85AA-6ABEB73CD7B8}"/>
            </c:ext>
          </c:extLst>
        </c:ser>
        <c:ser>
          <c:idx val="44"/>
          <c:order val="44"/>
          <c:tx>
            <c:strRef>
              <c:f>Sheet1!$B$46</c:f>
              <c:strCache>
                <c:ptCount val="1"/>
                <c:pt idx="0">
                  <c:v>LESIUKOU ALIAKSANDR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Sheet1!$R$46:$W$46</c:f>
            </c:numRef>
          </c:val>
          <c:smooth val="0"/>
          <c:extLst>
            <c:ext xmlns:c16="http://schemas.microsoft.com/office/drawing/2014/chart" uri="{C3380CC4-5D6E-409C-BE32-E72D297353CC}">
              <c16:uniqueId val="{0000002A-BB80-AD43-85AA-6ABEB73CD7B8}"/>
            </c:ext>
          </c:extLst>
        </c:ser>
        <c:ser>
          <c:idx val="45"/>
          <c:order val="45"/>
          <c:tx>
            <c:strRef>
              <c:f>Sheet1!$B$47</c:f>
              <c:strCache>
                <c:ptCount val="1"/>
                <c:pt idx="0">
                  <c:v>Klebanovich Viktoryia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Sheet1!$R$47:$W$47</c:f>
            </c:numRef>
          </c:val>
          <c:smooth val="0"/>
          <c:extLst>
            <c:ext xmlns:c16="http://schemas.microsoft.com/office/drawing/2014/chart" uri="{C3380CC4-5D6E-409C-BE32-E72D297353CC}">
              <c16:uniqueId val="{0000002B-BB80-AD43-85AA-6ABEB73CD7B8}"/>
            </c:ext>
          </c:extLst>
        </c:ser>
        <c:ser>
          <c:idx val="46"/>
          <c:order val="46"/>
          <c:tx>
            <c:strRef>
              <c:f>Sheet1!$B$48</c:f>
              <c:strCache>
                <c:ptCount val="1"/>
                <c:pt idx="0">
                  <c:v>Шинкарев Алексей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Sheet1!$R$48:$W$48</c:f>
            </c:numRef>
          </c:val>
          <c:smooth val="0"/>
          <c:extLst>
            <c:ext xmlns:c16="http://schemas.microsoft.com/office/drawing/2014/chart" uri="{C3380CC4-5D6E-409C-BE32-E72D297353CC}">
              <c16:uniqueId val="{0000002C-BB80-AD43-85AA-6ABEB73CD7B8}"/>
            </c:ext>
          </c:extLst>
        </c:ser>
        <c:ser>
          <c:idx val="47"/>
          <c:order val="47"/>
          <c:tx>
            <c:strRef>
              <c:f>Sheet1!$B$49</c:f>
              <c:strCache>
                <c:ptCount val="1"/>
                <c:pt idx="0">
                  <c:v>Старовойтова Ольга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Sheet1!$R$49:$W$49</c:f>
            </c:numRef>
          </c:val>
          <c:smooth val="0"/>
          <c:extLst>
            <c:ext xmlns:c16="http://schemas.microsoft.com/office/drawing/2014/chart" uri="{C3380CC4-5D6E-409C-BE32-E72D297353CC}">
              <c16:uniqueId val="{0000002D-BB80-AD43-85AA-6ABEB73CD7B8}"/>
            </c:ext>
          </c:extLst>
        </c:ser>
        <c:ser>
          <c:idx val="48"/>
          <c:order val="48"/>
          <c:tx>
            <c:strRef>
              <c:f>Sheet1!$B$50</c:f>
              <c:strCache>
                <c:ptCount val="1"/>
                <c:pt idx="0">
                  <c:v>Раенок Евгений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Sheet1!$R$50:$W$50</c:f>
            </c:numRef>
          </c:val>
          <c:smooth val="0"/>
          <c:extLst>
            <c:ext xmlns:c16="http://schemas.microsoft.com/office/drawing/2014/chart" uri="{C3380CC4-5D6E-409C-BE32-E72D297353CC}">
              <c16:uniqueId val="{0000002E-BB80-AD43-85AA-6ABEB73CD7B8}"/>
            </c:ext>
          </c:extLst>
        </c:ser>
        <c:ser>
          <c:idx val="49"/>
          <c:order val="49"/>
          <c:tx>
            <c:strRef>
              <c:f>Sheet1!$B$51</c:f>
              <c:strCache>
                <c:ptCount val="1"/>
                <c:pt idx="0">
                  <c:v>Шеремет Евгения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Sheet1!$R$51:$W$51</c:f>
            </c:numRef>
          </c:val>
          <c:smooth val="0"/>
          <c:extLst>
            <c:ext xmlns:c16="http://schemas.microsoft.com/office/drawing/2014/chart" uri="{C3380CC4-5D6E-409C-BE32-E72D297353CC}">
              <c16:uniqueId val="{0000002F-BB80-AD43-85AA-6ABEB73CD7B8}"/>
            </c:ext>
          </c:extLst>
        </c:ser>
        <c:ser>
          <c:idx val="50"/>
          <c:order val="50"/>
          <c:tx>
            <c:strRef>
              <c:f>Sheet1!$B$52</c:f>
              <c:strCache>
                <c:ptCount val="1"/>
                <c:pt idx="0">
                  <c:v>Козявкин Евгений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Sheet1!$R$52:$W$52</c:f>
            </c:numRef>
          </c:val>
          <c:smooth val="0"/>
          <c:extLst>
            <c:ext xmlns:c16="http://schemas.microsoft.com/office/drawing/2014/chart" uri="{C3380CC4-5D6E-409C-BE32-E72D297353CC}">
              <c16:uniqueId val="{00000030-BB80-AD43-85AA-6ABEB73CD7B8}"/>
            </c:ext>
          </c:extLst>
        </c:ser>
        <c:ser>
          <c:idx val="51"/>
          <c:order val="51"/>
          <c:tx>
            <c:strRef>
              <c:f>Sheet1!$B$53</c:f>
              <c:strCache>
                <c:ptCount val="1"/>
                <c:pt idx="0">
                  <c:v>Попова Светлана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Sheet1!$R$53:$W$53</c:f>
            </c:numRef>
          </c:val>
          <c:smooth val="0"/>
          <c:extLst>
            <c:ext xmlns:c16="http://schemas.microsoft.com/office/drawing/2014/chart" uri="{C3380CC4-5D6E-409C-BE32-E72D297353CC}">
              <c16:uniqueId val="{00000031-BB80-AD43-85AA-6ABEB73CD7B8}"/>
            </c:ext>
          </c:extLst>
        </c:ser>
        <c:ser>
          <c:idx val="52"/>
          <c:order val="52"/>
          <c:tx>
            <c:strRef>
              <c:f>Sheet1!$B$54</c:f>
              <c:strCache>
                <c:ptCount val="1"/>
                <c:pt idx="0">
                  <c:v>Афитов Александр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Sheet1!$R$54:$W$54</c:f>
            </c:numRef>
          </c:val>
          <c:smooth val="0"/>
          <c:extLst>
            <c:ext xmlns:c16="http://schemas.microsoft.com/office/drawing/2014/chart" uri="{C3380CC4-5D6E-409C-BE32-E72D297353CC}">
              <c16:uniqueId val="{00000032-BB80-AD43-85AA-6ABEB73CD7B8}"/>
            </c:ext>
          </c:extLst>
        </c:ser>
        <c:ser>
          <c:idx val="53"/>
          <c:order val="53"/>
          <c:tx>
            <c:strRef>
              <c:f>Sheet1!$B$55</c:f>
              <c:strCache>
                <c:ptCount val="1"/>
                <c:pt idx="0">
                  <c:v>Гаврилова Алла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Sheet1!$R$55:$W$55</c:f>
            </c:numRef>
          </c:val>
          <c:smooth val="0"/>
          <c:extLst>
            <c:ext xmlns:c16="http://schemas.microsoft.com/office/drawing/2014/chart" uri="{C3380CC4-5D6E-409C-BE32-E72D297353CC}">
              <c16:uniqueId val="{00000033-BB80-AD43-85AA-6ABEB73CD7B8}"/>
            </c:ext>
          </c:extLst>
        </c:ser>
        <c:ser>
          <c:idx val="54"/>
          <c:order val="54"/>
          <c:tx>
            <c:strRef>
              <c:f>Sheet1!$B$56</c:f>
              <c:strCache>
                <c:ptCount val="1"/>
                <c:pt idx="0">
                  <c:v>Пашкевич Антон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Sheet1!$R$56:$W$56</c:f>
            </c:numRef>
          </c:val>
          <c:smooth val="0"/>
          <c:extLst>
            <c:ext xmlns:c16="http://schemas.microsoft.com/office/drawing/2014/chart" uri="{C3380CC4-5D6E-409C-BE32-E72D297353CC}">
              <c16:uniqueId val="{00000034-BB80-AD43-85AA-6ABEB73CD7B8}"/>
            </c:ext>
          </c:extLst>
        </c:ser>
        <c:ser>
          <c:idx val="55"/>
          <c:order val="55"/>
          <c:tx>
            <c:strRef>
              <c:f>Sheet1!$B$57</c:f>
              <c:strCache>
                <c:ptCount val="1"/>
                <c:pt idx="0">
                  <c:v>Овчинникова Наталья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Sheet1!$R$57:$W$57</c:f>
            </c:numRef>
          </c:val>
          <c:smooth val="0"/>
          <c:extLst>
            <c:ext xmlns:c16="http://schemas.microsoft.com/office/drawing/2014/chart" uri="{C3380CC4-5D6E-409C-BE32-E72D297353CC}">
              <c16:uniqueId val="{00000035-BB80-AD43-85AA-6ABEB73CD7B8}"/>
            </c:ext>
          </c:extLst>
        </c:ser>
        <c:ser>
          <c:idx val="56"/>
          <c:order val="56"/>
          <c:tx>
            <c:strRef>
              <c:f>Sheet1!$B$58</c:f>
              <c:strCache>
                <c:ptCount val="1"/>
                <c:pt idx="0">
                  <c:v>Пугач Игорь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Sheet1!$R$58:$W$58</c:f>
            </c:numRef>
          </c:val>
          <c:smooth val="0"/>
          <c:extLst>
            <c:ext xmlns:c16="http://schemas.microsoft.com/office/drawing/2014/chart" uri="{C3380CC4-5D6E-409C-BE32-E72D297353CC}">
              <c16:uniqueId val="{00000036-BB80-AD43-85AA-6ABEB73CD7B8}"/>
            </c:ext>
          </c:extLst>
        </c:ser>
        <c:ser>
          <c:idx val="57"/>
          <c:order val="57"/>
          <c:tx>
            <c:strRef>
              <c:f>Sheet1!$B$59</c:f>
              <c:strCache>
                <c:ptCount val="1"/>
                <c:pt idx="0">
                  <c:v>Тетюева Янина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Sheet1!$R$59:$W$59</c:f>
            </c:numRef>
          </c:val>
          <c:smooth val="0"/>
          <c:extLst>
            <c:ext xmlns:c16="http://schemas.microsoft.com/office/drawing/2014/chart" uri="{C3380CC4-5D6E-409C-BE32-E72D297353CC}">
              <c16:uniqueId val="{00000037-BB80-AD43-85AA-6ABEB73CD7B8}"/>
            </c:ext>
          </c:extLst>
        </c:ser>
        <c:ser>
          <c:idx val="58"/>
          <c:order val="58"/>
          <c:tx>
            <c:strRef>
              <c:f>Sheet1!$B$60</c:f>
              <c:strCache>
                <c:ptCount val="1"/>
                <c:pt idx="0">
                  <c:v>Чавлытко Александр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Sheet1!$R$60:$W$60</c:f>
            </c:numRef>
          </c:val>
          <c:smooth val="0"/>
          <c:extLst>
            <c:ext xmlns:c16="http://schemas.microsoft.com/office/drawing/2014/chart" uri="{C3380CC4-5D6E-409C-BE32-E72D297353CC}">
              <c16:uniqueId val="{00000038-BB80-AD43-85AA-6ABEB73CD7B8}"/>
            </c:ext>
          </c:extLst>
        </c:ser>
        <c:ser>
          <c:idx val="59"/>
          <c:order val="59"/>
          <c:tx>
            <c:strRef>
              <c:f>Sheet1!$B$61</c:f>
              <c:strCache>
                <c:ptCount val="1"/>
                <c:pt idx="0">
                  <c:v>Шарова Светлана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Sheet1!$R$61:$W$61</c:f>
            </c:numRef>
          </c:val>
          <c:smooth val="0"/>
          <c:extLst>
            <c:ext xmlns:c16="http://schemas.microsoft.com/office/drawing/2014/chart" uri="{C3380CC4-5D6E-409C-BE32-E72D297353CC}">
              <c16:uniqueId val="{00000039-BB80-AD43-85AA-6ABEB73C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931903"/>
        <c:axId val="1689177375"/>
      </c:lineChart>
      <c:catAx>
        <c:axId val="136193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689177375"/>
        <c:crosses val="autoZero"/>
        <c:auto val="1"/>
        <c:lblAlgn val="ctr"/>
        <c:lblOffset val="100"/>
        <c:noMultiLvlLbl val="0"/>
      </c:catAx>
      <c:valAx>
        <c:axId val="16891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36193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2478885419096677E-2"/>
          <c:y val="5.1920076881116613E-2"/>
          <c:w val="7.5975140495995505E-2"/>
          <c:h val="0.3700300850662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11238</xdr:colOff>
      <xdr:row>64</xdr:row>
      <xdr:rowOff>22478</xdr:rowOff>
    </xdr:from>
    <xdr:to>
      <xdr:col>17</xdr:col>
      <xdr:colOff>11239</xdr:colOff>
      <xdr:row>107</xdr:row>
      <xdr:rowOff>11239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217A4-8F4E-D476-179F-DA6C00E07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68DEE-049E-D345-80AD-94E32AA70645}" name="Table2" displayName="Table2" ref="A1:W62" totalsRowCount="1" headerRowDxfId="40" dataDxfId="39" tableBorderDxfId="38">
  <autoFilter ref="A1:W61" xr:uid="{BE568DEE-049E-D345-80AD-94E32AA70645}">
    <filterColumn colId="6">
      <filters>
        <filter val="00:00:27"/>
        <filter val="00:00:29"/>
        <filter val="00:00:30"/>
        <filter val="00:00:31"/>
        <filter val="00:00:32"/>
        <filter val="00:00:33"/>
        <filter val="00:00:34"/>
        <filter val="00:00:35"/>
        <filter val="00:00:37"/>
        <filter val="00:00:41"/>
        <filter val="00:00:45"/>
        <filter val="00:00:49"/>
        <filter val="00:00:51"/>
        <filter val="00:00:52"/>
        <filter val="00:00:53"/>
        <filter val="00:00:55"/>
        <filter val="00:00:57"/>
        <filter val="00:00:58"/>
        <filter val="00:00:59"/>
        <filter val="00:01:00"/>
        <filter val="00:01:01"/>
        <filter val="00:01:02"/>
        <filter val="00:01:04"/>
        <filter val="00:01:06"/>
        <filter val="00:01:08"/>
        <filter val="00:01:09"/>
        <filter val="00:01:10"/>
        <filter val="00:01:11"/>
        <filter val="00:01:12"/>
        <filter val="00:01:13"/>
        <filter val="00:01:14"/>
        <filter val="00:01:21"/>
        <filter val="00:01:24"/>
        <filter val="00:01:27"/>
        <filter val="00:01:29"/>
        <filter val="00:01:40"/>
        <filter val="00:01:41"/>
        <filter val="00:01:53"/>
        <filter val="00:02:10"/>
        <filter val="00:02:22"/>
        <filter val="00:02:42"/>
      </filters>
    </filterColumn>
    <filterColumn colId="22">
      <customFilters>
        <customFilter operator="lessThan" val="4.2245370370370371E-3"/>
      </customFilters>
    </filterColumn>
  </autoFilter>
  <tableColumns count="23">
    <tableColumn id="1" xr3:uid="{C95F952C-E1DB-5C4A-9927-31A205A58B6A}" name="Место" totalsRowLabel="Минимум"/>
    <tableColumn id="2" xr3:uid="{461752A4-930A-9A47-AAE7-204D532534BE}" name="ФИО"/>
    <tableColumn id="3" xr3:uid="{59CEC855-DFFB-D046-81AC-9D6C22ED08C7}" name="Возраст"/>
    <tableColumn id="22" xr3:uid="{EE99249F-2F30-F641-90C0-40BAC9F4E7E4}" name="Город" dataDxfId="25"/>
    <tableColumn id="23" xr3:uid="{77747F12-5D83-5941-8DD8-A9CF54272F12}" name="Клуб" dataDxfId="24"/>
    <tableColumn id="4" xr3:uid="{0D852FC1-0B76-054F-B224-AA626726C204}" name="Плавание_" totalsRowFunction="min" dataDxfId="23" totalsRowDxfId="17"/>
    <tableColumn id="5" xr3:uid="{17EB590A-CA71-7E43-9B7A-CA212DD0DCA9}" name="Т1_" totalsRowFunction="min" dataDxfId="22" totalsRowDxfId="16"/>
    <tableColumn id="6" xr3:uid="{66FFF9DE-E7B6-D34E-97DA-18BDF34D5D3F}" name="Вело_" totalsRowFunction="min" dataDxfId="21" totalsRowDxfId="15"/>
    <tableColumn id="7" xr3:uid="{72AD77D0-EA9A-E34C-A9F1-8A80F0792D55}" name="Т2_" totalsRowFunction="min" dataDxfId="20" totalsRowDxfId="14"/>
    <tableColumn id="8" xr3:uid="{60DEEE66-2942-F842-BE57-ACB2D2234B5D}" name="Бег_" totalsRowFunction="min" dataDxfId="19" totalsRowDxfId="13"/>
    <tableColumn id="9" xr3:uid="{3A3D37C5-4270-B945-96F1-A39D06738488}" name="Общее время" totalsRowFunction="min" dataDxfId="18" totalsRowDxfId="12"/>
    <tableColumn id="10" xr3:uid="{62B1538C-325D-5C40-8AD2-36B5D894F32A}" name="Старт" totalsRowFunction="min" dataDxfId="36" totalsRowDxfId="11"/>
    <tableColumn id="11" xr3:uid="{174E089A-E1DA-1249-9FBB-0159E32286C3}" name="Плавание" totalsRowFunction="min" dataDxfId="27" totalsRowDxfId="10">
      <calculatedColumnFormula>SUM(Table2[[#This Row],[Старт]],Table2[[#This Row],[Плавание_]])</calculatedColumnFormula>
    </tableColumn>
    <tableColumn id="12" xr3:uid="{7BE8F15D-5619-A74C-86B0-307F5F7D7642}" name="Т1" totalsRowFunction="min" dataDxfId="35" totalsRowDxfId="9">
      <calculatedColumnFormula>SUM(M2,Sheet1!$G2)</calculatedColumnFormula>
    </tableColumn>
    <tableColumn id="13" xr3:uid="{4A945704-7C33-3E4B-8B5C-8097AFD62E0E}" name="Вело" totalsRowFunction="min" dataDxfId="34" totalsRowDxfId="8">
      <calculatedColumnFormula>SUM(N2,Sheet1!$H2)</calculatedColumnFormula>
    </tableColumn>
    <tableColumn id="14" xr3:uid="{9F4E4999-D9EE-A242-9ECB-F6C001ACBD98}" name="Т2" totalsRowFunction="min" dataDxfId="33" totalsRowDxfId="7">
      <calculatedColumnFormula>SUM(O2,Sheet1!$I2)</calculatedColumnFormula>
    </tableColumn>
    <tableColumn id="15" xr3:uid="{12CAD0B4-4263-A94F-91B6-DF2191075BF8}" name="Бег" totalsRowFunction="min" dataDxfId="37" totalsRowDxfId="6">
      <calculatedColumnFormula>SUM(P2,Sheet1!$J2)</calculatedColumnFormula>
    </tableColumn>
    <tableColumn id="21" xr3:uid="{DFDA4711-BDD3-2E48-9BA4-6BF74B68A24D}" name="Старт отставание" dataDxfId="26" totalsRowDxfId="5">
      <calculatedColumnFormula>Table2[[#This Row],[Старт]]-Table2[[#Totals],[Старт]]</calculatedColumnFormula>
    </tableColumn>
    <tableColumn id="16" xr3:uid="{31FC8077-C5E2-5144-A93C-437859F01C09}" name="Плавание отставание" dataDxfId="32" totalsRowDxfId="4">
      <calculatedColumnFormula>Table2[[#This Row],[Плавание]]-Table2[[#Totals],[Плавание]]</calculatedColumnFormula>
    </tableColumn>
    <tableColumn id="17" xr3:uid="{7D44BCE0-0520-004A-843A-08ADEDFE8AB5}" name="Т1 отставание" dataDxfId="31" totalsRowDxfId="3">
      <calculatedColumnFormula>Table2[[#This Row],[Т1]]-Table2[[#Totals],[Т1]]</calculatedColumnFormula>
    </tableColumn>
    <tableColumn id="18" xr3:uid="{CFBD9865-739A-6647-854F-9BEB39C04D8A}" name="Вело отставание" dataDxfId="30" totalsRowDxfId="2">
      <calculatedColumnFormula>Table2[[#This Row],[Вело]]-Table2[[#Totals],[Вело]]</calculatedColumnFormula>
    </tableColumn>
    <tableColumn id="19" xr3:uid="{CF5A515B-55E8-A347-90FA-24B93606F528}" name="Т2 отставание" dataDxfId="29" totalsRowDxfId="1">
      <calculatedColumnFormula>Table2[[#This Row],[Т2]]-Table2[[#Totals],[Т2]]</calculatedColumnFormula>
    </tableColumn>
    <tableColumn id="20" xr3:uid="{58EA7C7A-91A5-C347-BF54-945CD2133020}" name="Бег отставание" dataDxfId="28" totalsRowDxfId="0">
      <calculatedColumnFormula>Table2[[#This Row],[Бег]]-Table2[[#Totals],[Бег]]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5395-2C56-B443-9B9E-6B5AB07EF6F9}">
  <dimension ref="A1:W62"/>
  <sheetViews>
    <sheetView tabSelected="1" topLeftCell="A63" zoomScale="113" workbookViewId="0">
      <selection activeCell="A73" sqref="A73"/>
    </sheetView>
  </sheetViews>
  <sheetFormatPr baseColWidth="10" defaultRowHeight="16" x14ac:dyDescent="0.2"/>
  <cols>
    <col min="1" max="1" width="10.83203125" style="5"/>
    <col min="2" max="2" width="26.5" style="5" customWidth="1"/>
    <col min="3" max="5" width="15.83203125" style="5" customWidth="1"/>
    <col min="6" max="6" width="13" style="5" customWidth="1"/>
    <col min="7" max="10" width="10.83203125" style="5" customWidth="1"/>
    <col min="11" max="11" width="15.33203125" style="5" customWidth="1"/>
    <col min="12" max="12" width="10.83203125" style="1" customWidth="1"/>
    <col min="13" max="13" width="16.83203125" customWidth="1"/>
    <col min="14" max="14" width="20.33203125" customWidth="1"/>
    <col min="15" max="15" width="17.33203125" customWidth="1"/>
    <col min="16" max="16" width="18.83203125" customWidth="1"/>
    <col min="17" max="17" width="15" customWidth="1"/>
    <col min="18" max="19" width="17.33203125" customWidth="1"/>
    <col min="20" max="20" width="17" customWidth="1"/>
    <col min="21" max="21" width="17.6640625" customWidth="1"/>
    <col min="22" max="22" width="16.6640625" customWidth="1"/>
    <col min="23" max="23" width="20.33203125" customWidth="1"/>
  </cols>
  <sheetData>
    <row r="1" spans="1:23" x14ac:dyDescent="0.2">
      <c r="A1" s="5" t="s">
        <v>13</v>
      </c>
      <c r="B1" s="6" t="s">
        <v>0</v>
      </c>
      <c r="C1" s="7" t="s">
        <v>14</v>
      </c>
      <c r="D1" s="7" t="s">
        <v>82</v>
      </c>
      <c r="E1" s="7" t="s">
        <v>83</v>
      </c>
      <c r="F1" s="7" t="s">
        <v>8</v>
      </c>
      <c r="G1" s="7" t="s">
        <v>7</v>
      </c>
      <c r="H1" s="7" t="s">
        <v>9</v>
      </c>
      <c r="I1" s="7" t="s">
        <v>10</v>
      </c>
      <c r="J1" s="7" t="s">
        <v>11</v>
      </c>
      <c r="K1" s="7" t="s">
        <v>12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11" t="s">
        <v>28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</row>
    <row r="2" spans="1:23" x14ac:dyDescent="0.2">
      <c r="A2">
        <v>1</v>
      </c>
      <c r="B2" t="s">
        <v>15</v>
      </c>
      <c r="C2">
        <v>46</v>
      </c>
      <c r="D2" s="2" t="s">
        <v>84</v>
      </c>
      <c r="E2" s="2" t="s">
        <v>85</v>
      </c>
      <c r="F2" s="2">
        <v>5.185185185185185E-3</v>
      </c>
      <c r="G2" s="2">
        <v>3.8194444444444446E-4</v>
      </c>
      <c r="H2" s="2">
        <v>1.6840277777777777E-2</v>
      </c>
      <c r="I2" s="2">
        <v>4.1666666666666669E-4</v>
      </c>
      <c r="J2" s="2">
        <v>7.9745370370370369E-3</v>
      </c>
      <c r="K2" s="2">
        <v>3.079861111111111E-2</v>
      </c>
      <c r="L2" s="4">
        <v>0</v>
      </c>
      <c r="M2" s="4">
        <f>SUM(Table2[[#This Row],[Старт]],Table2[[#This Row],[Плавание_]])</f>
        <v>5.185185185185185E-3</v>
      </c>
      <c r="N2" s="4">
        <f>SUM(M2,Sheet1!$G2)</f>
        <v>5.5671296296296293E-3</v>
      </c>
      <c r="O2" s="4">
        <f>SUM(N2,Sheet1!$H2)</f>
        <v>2.2407407407407407E-2</v>
      </c>
      <c r="P2" s="4">
        <f>SUM(O2,Sheet1!$I2)</f>
        <v>2.2824074074074073E-2</v>
      </c>
      <c r="Q2" s="4">
        <f>SUM(P2,Sheet1!$J2)</f>
        <v>3.079861111111111E-2</v>
      </c>
      <c r="R2" s="9">
        <f>Table2[[#This Row],[Старт]]-Table2[[#Totals],[Старт]]</f>
        <v>0</v>
      </c>
      <c r="S2" s="9">
        <f>Table2[[#This Row],[Плавание]]-Table2[[#Totals],[Плавание]]</f>
        <v>9.25925925925929E-5</v>
      </c>
      <c r="T2" s="9">
        <f>Table2[[#This Row],[Т1]]-Table2[[#Totals],[Т1]]</f>
        <v>1.0416666666666647E-4</v>
      </c>
      <c r="U2" s="9">
        <f>Table2[[#This Row],[Вело]]-Table2[[#Totals],[Вело]]</f>
        <v>0</v>
      </c>
      <c r="V2" s="9">
        <f>Table2[[#This Row],[Т2]]-Table2[[#Totals],[Т2]]</f>
        <v>0</v>
      </c>
      <c r="W2" s="9">
        <f>Table2[[#This Row],[Бег]]-Table2[[#Totals],[Бег]]</f>
        <v>0</v>
      </c>
    </row>
    <row r="3" spans="1:23" x14ac:dyDescent="0.2">
      <c r="A3">
        <v>2</v>
      </c>
      <c r="B3" t="s">
        <v>16</v>
      </c>
      <c r="C3">
        <v>36</v>
      </c>
      <c r="D3" s="2" t="s">
        <v>86</v>
      </c>
      <c r="E3" s="2" t="s">
        <v>85</v>
      </c>
      <c r="F3" s="2">
        <v>5.8912037037037032E-3</v>
      </c>
      <c r="G3" s="2">
        <v>3.4722222222222224E-4</v>
      </c>
      <c r="H3" s="2">
        <v>1.6840277777777777E-2</v>
      </c>
      <c r="I3" s="2">
        <v>4.0509259259259258E-4</v>
      </c>
      <c r="J3" s="2">
        <v>8.3796296296296292E-3</v>
      </c>
      <c r="K3" s="2">
        <v>3.1863425925925927E-2</v>
      </c>
      <c r="L3" s="4">
        <v>0</v>
      </c>
      <c r="M3" s="4">
        <f>SUM(Table2[[#This Row],[Старт]],Table2[[#This Row],[Плавание_]])</f>
        <v>5.8912037037037032E-3</v>
      </c>
      <c r="N3" s="4">
        <f>SUM(M3,Sheet1!$G3)</f>
        <v>6.238425925925925E-3</v>
      </c>
      <c r="O3" s="4">
        <f>SUM(N3,Sheet1!$H3)</f>
        <v>2.3078703703703702E-2</v>
      </c>
      <c r="P3" s="4">
        <f>SUM(O3,Sheet1!$I3)</f>
        <v>2.3483796296296294E-2</v>
      </c>
      <c r="Q3" s="4">
        <f>SUM(P3,Sheet1!$J3)</f>
        <v>3.186342592592592E-2</v>
      </c>
      <c r="R3" s="9">
        <f>Table2[[#This Row],[Старт]]-Table2[[#Totals],[Старт]]</f>
        <v>0</v>
      </c>
      <c r="S3" s="9">
        <f>Table2[[#This Row],[Плавание]]-Table2[[#Totals],[Плавание]]</f>
        <v>7.9861111111111105E-4</v>
      </c>
      <c r="T3" s="9">
        <f>Table2[[#This Row],[Т1]]-Table2[[#Totals],[Т1]]</f>
        <v>7.7546296296296217E-4</v>
      </c>
      <c r="U3" s="9">
        <f>Table2[[#This Row],[Вело]]-Table2[[#Totals],[Вело]]</f>
        <v>6.7129629629629484E-4</v>
      </c>
      <c r="V3" s="9">
        <f>Table2[[#This Row],[Т2]]-Table2[[#Totals],[Т2]]</f>
        <v>6.5972222222222127E-4</v>
      </c>
      <c r="W3" s="9">
        <f>Table2[[#This Row],[Бег]]-Table2[[#Totals],[Бег]]</f>
        <v>1.0648148148148101E-3</v>
      </c>
    </row>
    <row r="4" spans="1:23" x14ac:dyDescent="0.2">
      <c r="A4">
        <v>3</v>
      </c>
      <c r="B4" t="s">
        <v>17</v>
      </c>
      <c r="C4">
        <v>52</v>
      </c>
      <c r="D4" s="2" t="s">
        <v>84</v>
      </c>
      <c r="E4" s="2" t="s">
        <v>87</v>
      </c>
      <c r="F4" s="2">
        <v>5.5324074074074069E-3</v>
      </c>
      <c r="G4" s="2">
        <v>3.4722222222222224E-4</v>
      </c>
      <c r="H4" s="2">
        <v>1.7361111111111112E-2</v>
      </c>
      <c r="I4" s="2">
        <v>3.3564814814814812E-4</v>
      </c>
      <c r="J4" s="2">
        <v>8.564814814814815E-3</v>
      </c>
      <c r="K4" s="2">
        <v>3.2164351851851854E-2</v>
      </c>
      <c r="L4" s="4">
        <v>0</v>
      </c>
      <c r="M4" s="4">
        <f>SUM(Table2[[#This Row],[Старт]],Table2[[#This Row],[Плавание_]])</f>
        <v>5.5324074074074069E-3</v>
      </c>
      <c r="N4" s="4">
        <f>SUM(M4,Sheet1!$G4)</f>
        <v>5.8796296296296287E-3</v>
      </c>
      <c r="O4" s="4">
        <f>SUM(N4,Sheet1!$H4)</f>
        <v>2.3240740740740742E-2</v>
      </c>
      <c r="P4" s="4">
        <f>SUM(O4,Sheet1!$I4)</f>
        <v>2.357638888888889E-2</v>
      </c>
      <c r="Q4" s="4">
        <f>SUM(P4,Sheet1!$J4)</f>
        <v>3.2141203703703707E-2</v>
      </c>
      <c r="R4" s="9">
        <f>Table2[[#This Row],[Старт]]-Table2[[#Totals],[Старт]]</f>
        <v>0</v>
      </c>
      <c r="S4" s="9">
        <f>Table2[[#This Row],[Плавание]]-Table2[[#Totals],[Плавание]]</f>
        <v>4.3981481481481476E-4</v>
      </c>
      <c r="T4" s="9">
        <f>Table2[[#This Row],[Т1]]-Table2[[#Totals],[Т1]]</f>
        <v>4.1666666666666588E-4</v>
      </c>
      <c r="U4" s="9">
        <f>Table2[[#This Row],[Вело]]-Table2[[#Totals],[Вело]]</f>
        <v>8.3333333333333523E-4</v>
      </c>
      <c r="V4" s="9">
        <f>Table2[[#This Row],[Т2]]-Table2[[#Totals],[Т2]]</f>
        <v>7.5231481481481677E-4</v>
      </c>
      <c r="W4" s="9">
        <f>Table2[[#This Row],[Бег]]-Table2[[#Totals],[Бег]]</f>
        <v>1.3425925925925966E-3</v>
      </c>
    </row>
    <row r="5" spans="1:23" x14ac:dyDescent="0.2">
      <c r="A5">
        <v>4</v>
      </c>
      <c r="B5" t="s">
        <v>18</v>
      </c>
      <c r="C5">
        <v>38</v>
      </c>
      <c r="D5" s="2" t="s">
        <v>84</v>
      </c>
      <c r="E5" s="2" t="s">
        <v>87</v>
      </c>
      <c r="F5" s="2">
        <v>6.0995370370370361E-3</v>
      </c>
      <c r="G5" s="2">
        <v>3.4722222222222224E-4</v>
      </c>
      <c r="H5" s="2">
        <v>1.7337962962962961E-2</v>
      </c>
      <c r="I5" s="2">
        <v>4.7453703703703704E-4</v>
      </c>
      <c r="J5" s="2">
        <v>8.0208333333333329E-3</v>
      </c>
      <c r="K5" s="2">
        <v>3.229166666666667E-2</v>
      </c>
      <c r="L5" s="4">
        <v>0</v>
      </c>
      <c r="M5" s="4">
        <f>SUM(Table2[[#This Row],[Старт]],Table2[[#This Row],[Плавание_]])</f>
        <v>6.0995370370370361E-3</v>
      </c>
      <c r="N5" s="4">
        <f>SUM(M5,Sheet1!$G5)</f>
        <v>6.446759259259258E-3</v>
      </c>
      <c r="O5" s="4">
        <f>SUM(N5,Sheet1!$H5)</f>
        <v>2.3784722222222221E-2</v>
      </c>
      <c r="P5" s="4">
        <f>SUM(O5,Sheet1!$I5)</f>
        <v>2.4259259259259258E-2</v>
      </c>
      <c r="Q5" s="4">
        <f>SUM(P5,Sheet1!$J5)</f>
        <v>3.2280092592592589E-2</v>
      </c>
      <c r="R5" s="9">
        <f>Table2[[#This Row],[Старт]]-Table2[[#Totals],[Старт]]</f>
        <v>0</v>
      </c>
      <c r="S5" s="9">
        <f>Table2[[#This Row],[Плавание]]-Table2[[#Totals],[Плавание]]</f>
        <v>1.006944444444444E-3</v>
      </c>
      <c r="T5" s="9">
        <f>Table2[[#This Row],[Т1]]-Table2[[#Totals],[Т1]]</f>
        <v>9.8379629629629511E-4</v>
      </c>
      <c r="U5" s="9">
        <f>Table2[[#This Row],[Вело]]-Table2[[#Totals],[Вело]]</f>
        <v>1.3773148148148139E-3</v>
      </c>
      <c r="V5" s="9">
        <f>Table2[[#This Row],[Т2]]-Table2[[#Totals],[Т2]]</f>
        <v>1.4351851851851852E-3</v>
      </c>
      <c r="W5" s="9">
        <f>Table2[[#This Row],[Бег]]-Table2[[#Totals],[Бег]]</f>
        <v>1.4814814814814795E-3</v>
      </c>
    </row>
    <row r="6" spans="1:23" hidden="1" x14ac:dyDescent="0.2">
      <c r="A6">
        <v>5</v>
      </c>
      <c r="B6" t="s">
        <v>19</v>
      </c>
      <c r="C6">
        <v>42</v>
      </c>
      <c r="D6" s="2" t="s">
        <v>86</v>
      </c>
      <c r="E6" s="2" t="s">
        <v>88</v>
      </c>
      <c r="F6" s="2">
        <v>8.7962962962962962E-4</v>
      </c>
      <c r="G6" s="2">
        <v>0</v>
      </c>
      <c r="H6" s="2">
        <v>2.6446759259259264E-2</v>
      </c>
      <c r="I6" s="2">
        <v>0</v>
      </c>
      <c r="J6" s="2">
        <v>5.3125000000000004E-3</v>
      </c>
      <c r="K6" s="2">
        <v>3.2638888888888891E-2</v>
      </c>
      <c r="L6" s="4">
        <v>0</v>
      </c>
      <c r="M6" s="4">
        <f>SUM(Table2[[#This Row],[Старт]],Table2[[#This Row],[Плавание_]])</f>
        <v>8.7962962962962962E-4</v>
      </c>
      <c r="N6" s="4">
        <f>SUM(M6,Sheet1!$G6)</f>
        <v>8.7962962962962962E-4</v>
      </c>
      <c r="O6" s="4">
        <f>SUM(N6,Sheet1!$H6)</f>
        <v>2.7326388888888893E-2</v>
      </c>
      <c r="P6" s="4">
        <f>SUM(O6,Sheet1!$I6)</f>
        <v>2.7326388888888893E-2</v>
      </c>
      <c r="Q6" s="4">
        <f>SUM(P6,Sheet1!$J6)</f>
        <v>3.2638888888888891E-2</v>
      </c>
      <c r="R6" s="9">
        <f>Table2[[#This Row],[Старт]]-Table2[[#Totals],[Старт]]</f>
        <v>0</v>
      </c>
      <c r="S6" s="9">
        <f>Table2[[#This Row],[Плавание]]-Table2[[#Totals],[Плавание]]</f>
        <v>-4.2129629629629626E-3</v>
      </c>
      <c r="T6" s="9">
        <f>Table2[[#This Row],[Т1]]-Table2[[#Totals],[Т1]]</f>
        <v>-4.5833333333333334E-3</v>
      </c>
      <c r="U6" s="9">
        <f>Table2[[#This Row],[Вело]]-Table2[[#Totals],[Вело]]</f>
        <v>4.918981481481486E-3</v>
      </c>
      <c r="V6" s="9">
        <f>Table2[[#This Row],[Т2]]-Table2[[#Totals],[Т2]]</f>
        <v>4.5023148148148201E-3</v>
      </c>
      <c r="W6" s="9">
        <f>Table2[[#This Row],[Бег]]-Table2[[#Totals],[Бег]]</f>
        <v>1.840277777777781E-3</v>
      </c>
    </row>
    <row r="7" spans="1:23" x14ac:dyDescent="0.2">
      <c r="A7">
        <v>6</v>
      </c>
      <c r="B7" t="s">
        <v>20</v>
      </c>
      <c r="C7">
        <v>24</v>
      </c>
      <c r="D7" s="2" t="s">
        <v>89</v>
      </c>
      <c r="E7" s="2" t="s">
        <v>90</v>
      </c>
      <c r="F7" s="2">
        <v>5.3240740740740748E-3</v>
      </c>
      <c r="G7" s="2">
        <v>3.1250000000000001E-4</v>
      </c>
      <c r="H7" s="2">
        <v>1.8136574074074072E-2</v>
      </c>
      <c r="I7" s="2">
        <v>3.4722222222222224E-4</v>
      </c>
      <c r="J7" s="2">
        <v>8.5995370370370357E-3</v>
      </c>
      <c r="K7" s="2">
        <v>3.2708333333333332E-2</v>
      </c>
      <c r="L7" s="4">
        <v>0</v>
      </c>
      <c r="M7" s="4">
        <f>SUM(Table2[[#This Row],[Старт]],Table2[[#This Row],[Плавание_]])</f>
        <v>5.3240740740740748E-3</v>
      </c>
      <c r="N7" s="4">
        <f>SUM(M7,Sheet1!$G7)</f>
        <v>5.6365740740740751E-3</v>
      </c>
      <c r="O7" s="4">
        <f>SUM(N7,Sheet1!$H7)</f>
        <v>2.3773148148148147E-2</v>
      </c>
      <c r="P7" s="4">
        <f>SUM(O7,Sheet1!$I7)</f>
        <v>2.4120370370370368E-2</v>
      </c>
      <c r="Q7" s="4">
        <f>SUM(P7,Sheet1!$J7)</f>
        <v>3.2719907407407406E-2</v>
      </c>
      <c r="R7" s="9">
        <f>Table2[[#This Row],[Старт]]-Table2[[#Totals],[Старт]]</f>
        <v>0</v>
      </c>
      <c r="S7" s="9">
        <f>Table2[[#This Row],[Плавание]]-Table2[[#Totals],[Плавание]]</f>
        <v>2.3148148148148268E-4</v>
      </c>
      <c r="T7" s="9">
        <f>Table2[[#This Row],[Т1]]-Table2[[#Totals],[Т1]]</f>
        <v>1.7361111111111223E-4</v>
      </c>
      <c r="U7" s="9">
        <f>Table2[[#This Row],[Вело]]-Table2[[#Totals],[Вело]]</f>
        <v>1.3657407407407403E-3</v>
      </c>
      <c r="V7" s="9">
        <f>Table2[[#This Row],[Т2]]-Table2[[#Totals],[Т2]]</f>
        <v>1.2962962962962954E-3</v>
      </c>
      <c r="W7" s="9">
        <f>Table2[[#This Row],[Бег]]-Table2[[#Totals],[Бег]]</f>
        <v>1.9212962962962959E-3</v>
      </c>
    </row>
    <row r="8" spans="1:23" x14ac:dyDescent="0.2">
      <c r="A8">
        <v>7</v>
      </c>
      <c r="B8" t="s">
        <v>21</v>
      </c>
      <c r="C8">
        <v>40</v>
      </c>
      <c r="D8" s="2" t="s">
        <v>91</v>
      </c>
      <c r="E8" s="2"/>
      <c r="F8" s="2">
        <v>5.8912037037037032E-3</v>
      </c>
      <c r="G8" s="2">
        <v>3.3564814814814812E-4</v>
      </c>
      <c r="H8" s="2">
        <v>1.8333333333333333E-2</v>
      </c>
      <c r="I8" s="2">
        <v>4.0509259259259258E-4</v>
      </c>
      <c r="J8" s="2">
        <v>7.8125E-3</v>
      </c>
      <c r="K8" s="2">
        <v>3.2789351851851854E-2</v>
      </c>
      <c r="L8" s="4">
        <v>0</v>
      </c>
      <c r="M8" s="4">
        <f>SUM(Table2[[#This Row],[Старт]],Table2[[#This Row],[Плавание_]])</f>
        <v>5.8912037037037032E-3</v>
      </c>
      <c r="N8" s="4">
        <f>SUM(M8,Sheet1!$G8)</f>
        <v>6.2268518518518515E-3</v>
      </c>
      <c r="O8" s="4">
        <f>SUM(N8,Sheet1!$H8)</f>
        <v>2.4560185185185185E-2</v>
      </c>
      <c r="P8" s="4">
        <f>SUM(O8,Sheet1!$I8)</f>
        <v>2.4965277777777777E-2</v>
      </c>
      <c r="Q8" s="4">
        <f>SUM(P8,Sheet1!$J8)</f>
        <v>3.2777777777777781E-2</v>
      </c>
      <c r="R8" s="9">
        <f>Table2[[#This Row],[Старт]]-Table2[[#Totals],[Старт]]</f>
        <v>0</v>
      </c>
      <c r="S8" s="9">
        <f>Table2[[#This Row],[Плавание]]-Table2[[#Totals],[Плавание]]</f>
        <v>7.9861111111111105E-4</v>
      </c>
      <c r="T8" s="9">
        <f>Table2[[#This Row],[Т1]]-Table2[[#Totals],[Т1]]</f>
        <v>7.638888888888886E-4</v>
      </c>
      <c r="U8" s="9">
        <f>Table2[[#This Row],[Вело]]-Table2[[#Totals],[Вело]]</f>
        <v>2.1527777777777778E-3</v>
      </c>
      <c r="V8" s="9">
        <f>Table2[[#This Row],[Т2]]-Table2[[#Totals],[Т2]]</f>
        <v>2.1412037037037042E-3</v>
      </c>
      <c r="W8" s="9">
        <f>Table2[[#This Row],[Бег]]-Table2[[#Totals],[Бег]]</f>
        <v>1.9791666666666707E-3</v>
      </c>
    </row>
    <row r="9" spans="1:23" x14ac:dyDescent="0.2">
      <c r="A9">
        <v>8</v>
      </c>
      <c r="B9" t="s">
        <v>22</v>
      </c>
      <c r="C9">
        <v>41</v>
      </c>
      <c r="D9" s="2" t="s">
        <v>92</v>
      </c>
      <c r="E9" s="2"/>
      <c r="F9" s="2">
        <v>6.5856481481481469E-3</v>
      </c>
      <c r="G9" s="2">
        <v>3.9351851851851852E-4</v>
      </c>
      <c r="H9" s="2">
        <v>1.741898148148148E-2</v>
      </c>
      <c r="I9" s="2">
        <v>3.9351851851851852E-4</v>
      </c>
      <c r="J9" s="2">
        <v>8.5532407407407415E-3</v>
      </c>
      <c r="K9" s="2">
        <v>3.3344907407407406E-2</v>
      </c>
      <c r="L9" s="4">
        <v>0</v>
      </c>
      <c r="M9" s="4">
        <f>SUM(Table2[[#This Row],[Старт]],Table2[[#This Row],[Плавание_]])</f>
        <v>6.5856481481481469E-3</v>
      </c>
      <c r="N9" s="4">
        <f>SUM(M9,Sheet1!$G9)</f>
        <v>6.9791666666666656E-3</v>
      </c>
      <c r="O9" s="4">
        <f>SUM(N9,Sheet1!$H9)</f>
        <v>2.4398148148148145E-2</v>
      </c>
      <c r="P9" s="4">
        <f>SUM(O9,Sheet1!$I9)</f>
        <v>2.4791666666666663E-2</v>
      </c>
      <c r="Q9" s="4">
        <f>SUM(P9,Sheet1!$J9)</f>
        <v>3.3344907407407406E-2</v>
      </c>
      <c r="R9" s="9">
        <f>Table2[[#This Row],[Старт]]-Table2[[#Totals],[Старт]]</f>
        <v>0</v>
      </c>
      <c r="S9" s="9">
        <f>Table2[[#This Row],[Плавание]]-Table2[[#Totals],[Плавание]]</f>
        <v>1.4930555555555548E-3</v>
      </c>
      <c r="T9" s="9">
        <f>Table2[[#This Row],[Т1]]-Table2[[#Totals],[Т1]]</f>
        <v>1.5162037037037028E-3</v>
      </c>
      <c r="U9" s="9">
        <f>Table2[[#This Row],[Вело]]-Table2[[#Totals],[Вело]]</f>
        <v>1.9907407407407374E-3</v>
      </c>
      <c r="V9" s="9">
        <f>Table2[[#This Row],[Т2]]-Table2[[#Totals],[Т2]]</f>
        <v>1.9675925925925902E-3</v>
      </c>
      <c r="W9" s="9">
        <f>Table2[[#This Row],[Бег]]-Table2[[#Totals],[Бег]]</f>
        <v>2.5462962962962965E-3</v>
      </c>
    </row>
    <row r="10" spans="1:23" x14ac:dyDescent="0.2">
      <c r="A10">
        <v>9</v>
      </c>
      <c r="B10" t="s">
        <v>30</v>
      </c>
      <c r="C10">
        <v>44</v>
      </c>
      <c r="D10" s="2" t="s">
        <v>89</v>
      </c>
      <c r="E10" s="2" t="s">
        <v>90</v>
      </c>
      <c r="F10" s="2">
        <v>5.9259259259259256E-3</v>
      </c>
      <c r="G10" s="2">
        <v>3.3564814814814812E-4</v>
      </c>
      <c r="H10" s="2">
        <v>1.8449074074074073E-2</v>
      </c>
      <c r="I10" s="2">
        <v>3.1250000000000001E-4</v>
      </c>
      <c r="J10" s="2">
        <v>8.4490740740740741E-3</v>
      </c>
      <c r="K10" s="2">
        <v>3.3472222222222223E-2</v>
      </c>
      <c r="L10" s="4">
        <v>0</v>
      </c>
      <c r="M10" s="4">
        <f>SUM(Table2[[#This Row],[Старт]],Table2[[#This Row],[Плавание_]])</f>
        <v>5.9259259259259256E-3</v>
      </c>
      <c r="N10" s="4">
        <f>SUM(M10,Sheet1!$G10)</f>
        <v>6.2615740740740739E-3</v>
      </c>
      <c r="O10" s="4">
        <f>SUM(N10,Sheet1!$H10)</f>
        <v>2.4710648148148148E-2</v>
      </c>
      <c r="P10" s="4">
        <f>SUM(O10,Sheet1!$I10)</f>
        <v>2.5023148148148149E-2</v>
      </c>
      <c r="Q10" s="4">
        <f>SUM(P10,Sheet1!$J10)</f>
        <v>3.3472222222222223E-2</v>
      </c>
      <c r="R10" s="12">
        <f>Table2[[#This Row],[Старт]]-Table2[[#Totals],[Старт]]</f>
        <v>0</v>
      </c>
      <c r="S10" s="4">
        <f>Table2[[#This Row],[Плавание]]-Table2[[#Totals],[Плавание]]</f>
        <v>8.333333333333335E-4</v>
      </c>
      <c r="T10" s="4">
        <f>Table2[[#This Row],[Т1]]-Table2[[#Totals],[Т1]]</f>
        <v>7.9861111111111105E-4</v>
      </c>
      <c r="U10" s="4">
        <f>Table2[[#This Row],[Вело]]-Table2[[#Totals],[Вело]]</f>
        <v>2.3032407407407411E-3</v>
      </c>
      <c r="V10" s="4">
        <f>Table2[[#This Row],[Т2]]-Table2[[#Totals],[Т2]]</f>
        <v>2.1990740740740755E-3</v>
      </c>
      <c r="W10" s="4">
        <f>Table2[[#This Row],[Бег]]-Table2[[#Totals],[Бег]]</f>
        <v>2.6736111111111127E-3</v>
      </c>
    </row>
    <row r="11" spans="1:23" x14ac:dyDescent="0.2">
      <c r="A11">
        <v>10</v>
      </c>
      <c r="B11" t="s">
        <v>31</v>
      </c>
      <c r="C11">
        <v>46</v>
      </c>
      <c r="D11" s="2" t="s">
        <v>84</v>
      </c>
      <c r="E11" s="2"/>
      <c r="F11" s="2">
        <v>6.6666666666666671E-3</v>
      </c>
      <c r="G11" s="2">
        <v>6.134259259259259E-4</v>
      </c>
      <c r="H11" s="2">
        <v>1.7939814814814815E-2</v>
      </c>
      <c r="I11" s="2">
        <v>3.3564814814814812E-4</v>
      </c>
      <c r="J11" s="2">
        <v>8.1018518518518514E-3</v>
      </c>
      <c r="K11" s="2">
        <v>3.3645833333333333E-2</v>
      </c>
      <c r="L11" s="4">
        <v>0</v>
      </c>
      <c r="M11" s="9">
        <f>SUM(Table2[[#This Row],[Старт]],Table2[[#This Row],[Плавание_]])</f>
        <v>6.6666666666666671E-3</v>
      </c>
      <c r="N11" s="9">
        <f>SUM(M11,Sheet1!$G11)</f>
        <v>7.2800925925925932E-3</v>
      </c>
      <c r="O11" s="9">
        <f>SUM(N11,Sheet1!$H11)</f>
        <v>2.5219907407407406E-2</v>
      </c>
      <c r="P11" s="9">
        <f>SUM(O11,Sheet1!$I11)</f>
        <v>2.5555555555555554E-2</v>
      </c>
      <c r="Q11" s="9">
        <f>SUM(P11,Sheet1!$J11)</f>
        <v>3.3657407407407407E-2</v>
      </c>
      <c r="R11" s="12">
        <f>Table2[[#This Row],[Старт]]-Table2[[#Totals],[Старт]]</f>
        <v>0</v>
      </c>
      <c r="S11" s="9">
        <f>Table2[[#This Row],[Плавание]]-Table2[[#Totals],[Плавание]]</f>
        <v>1.574074074074075E-3</v>
      </c>
      <c r="T11" s="9">
        <f>Table2[[#This Row],[Т1]]-Table2[[#Totals],[Т1]]</f>
        <v>1.8171296296296303E-3</v>
      </c>
      <c r="U11" s="9">
        <f>Table2[[#This Row],[Вело]]-Table2[[#Totals],[Вело]]</f>
        <v>2.812499999999999E-3</v>
      </c>
      <c r="V11" s="9">
        <f>Table2[[#This Row],[Т2]]-Table2[[#Totals],[Т2]]</f>
        <v>2.7314814814814806E-3</v>
      </c>
      <c r="W11" s="9">
        <f>Table2[[#This Row],[Бег]]-Table2[[#Totals],[Бег]]</f>
        <v>2.8587962962962968E-3</v>
      </c>
    </row>
    <row r="12" spans="1:23" x14ac:dyDescent="0.2">
      <c r="A12">
        <v>11</v>
      </c>
      <c r="B12" t="s">
        <v>32</v>
      </c>
      <c r="C12">
        <v>48</v>
      </c>
      <c r="D12" s="2" t="s">
        <v>86</v>
      </c>
      <c r="E12" s="2" t="s">
        <v>87</v>
      </c>
      <c r="F12" s="2">
        <v>5.7175925925925927E-3</v>
      </c>
      <c r="G12" s="2">
        <v>7.407407407407407E-4</v>
      </c>
      <c r="H12" s="2">
        <v>1.8310185185185186E-2</v>
      </c>
      <c r="I12" s="2">
        <v>4.3981481481481481E-4</v>
      </c>
      <c r="J12" s="2">
        <v>8.4490740740740741E-3</v>
      </c>
      <c r="K12" s="2">
        <v>3.3657407407407407E-2</v>
      </c>
      <c r="L12" s="4">
        <v>0</v>
      </c>
      <c r="M12" s="9">
        <f>SUM(Table2[[#This Row],[Старт]],Table2[[#This Row],[Плавание_]])</f>
        <v>5.7175925925925927E-3</v>
      </c>
      <c r="N12" s="9">
        <f>SUM(M12,Sheet1!$G12)</f>
        <v>6.4583333333333333E-3</v>
      </c>
      <c r="O12" s="9">
        <f>SUM(N12,Sheet1!$H12)</f>
        <v>2.476851851851852E-2</v>
      </c>
      <c r="P12" s="9">
        <f>SUM(O12,Sheet1!$I12)</f>
        <v>2.5208333333333336E-2</v>
      </c>
      <c r="Q12" s="9">
        <f>SUM(P12,Sheet1!$J12)</f>
        <v>3.3657407407407414E-2</v>
      </c>
      <c r="R12" s="12">
        <f>Table2[[#This Row],[Старт]]-Table2[[#Totals],[Старт]]</f>
        <v>0</v>
      </c>
      <c r="S12" s="9">
        <f>Table2[[#This Row],[Плавание]]-Table2[[#Totals],[Плавание]]</f>
        <v>6.2500000000000056E-4</v>
      </c>
      <c r="T12" s="9">
        <f>Table2[[#This Row],[Т1]]-Table2[[#Totals],[Т1]]</f>
        <v>9.9537037037037042E-4</v>
      </c>
      <c r="U12" s="9">
        <f>Table2[[#This Row],[Вело]]-Table2[[#Totals],[Вело]]</f>
        <v>2.3611111111111124E-3</v>
      </c>
      <c r="V12" s="9">
        <f>Table2[[#This Row],[Т2]]-Table2[[#Totals],[Т2]]</f>
        <v>2.384259259259263E-3</v>
      </c>
      <c r="W12" s="9">
        <f>Table2[[#This Row],[Бег]]-Table2[[#Totals],[Бег]]</f>
        <v>2.8587962962963037E-3</v>
      </c>
    </row>
    <row r="13" spans="1:23" hidden="1" x14ac:dyDescent="0.2">
      <c r="A13">
        <v>12</v>
      </c>
      <c r="B13" t="s">
        <v>33</v>
      </c>
      <c r="C13">
        <v>18</v>
      </c>
      <c r="D13" s="2" t="s">
        <v>84</v>
      </c>
      <c r="E13" s="2" t="s">
        <v>87</v>
      </c>
      <c r="F13" s="2">
        <v>9.1435185185185185E-4</v>
      </c>
      <c r="G13" s="2">
        <v>0</v>
      </c>
      <c r="H13" s="2">
        <v>2.732638888888889E-2</v>
      </c>
      <c r="I13" s="2">
        <v>0</v>
      </c>
      <c r="J13" s="2">
        <v>5.4629629629629637E-3</v>
      </c>
      <c r="K13" s="2">
        <v>3.3703703703703701E-2</v>
      </c>
      <c r="L13" s="4">
        <v>0</v>
      </c>
      <c r="M13" s="9">
        <f>SUM(Table2[[#This Row],[Старт]],Table2[[#This Row],[Плавание_]])</f>
        <v>9.1435185185185185E-4</v>
      </c>
      <c r="N13" s="9">
        <f>SUM(M13,Sheet1!$G13)</f>
        <v>9.1435185185185185E-4</v>
      </c>
      <c r="O13" s="9">
        <f>SUM(N13,Sheet1!$H13)</f>
        <v>2.824074074074074E-2</v>
      </c>
      <c r="P13" s="9">
        <f>SUM(O13,Sheet1!$I13)</f>
        <v>2.824074074074074E-2</v>
      </c>
      <c r="Q13" s="9">
        <f>SUM(P13,Sheet1!$J13)</f>
        <v>3.3703703703703701E-2</v>
      </c>
      <c r="R13" s="12">
        <f>Table2[[#This Row],[Старт]]-Table2[[#Totals],[Старт]]</f>
        <v>0</v>
      </c>
      <c r="S13" s="9">
        <f>Table2[[#This Row],[Плавание]]-Table2[[#Totals],[Плавание]]</f>
        <v>-4.1782407407407402E-3</v>
      </c>
      <c r="T13" s="9">
        <f>Table2[[#This Row],[Т1]]-Table2[[#Totals],[Т1]]</f>
        <v>-4.5486111111111109E-3</v>
      </c>
      <c r="U13" s="9">
        <f>Table2[[#This Row],[Вело]]-Table2[[#Totals],[Вело]]</f>
        <v>5.8333333333333327E-3</v>
      </c>
      <c r="V13" s="9">
        <f>Table2[[#This Row],[Т2]]-Table2[[#Totals],[Т2]]</f>
        <v>5.4166666666666669E-3</v>
      </c>
      <c r="W13" s="9">
        <f>Table2[[#This Row],[Бег]]-Table2[[#Totals],[Бег]]</f>
        <v>2.9050925925925911E-3</v>
      </c>
    </row>
    <row r="14" spans="1:23" x14ac:dyDescent="0.2">
      <c r="A14">
        <v>13</v>
      </c>
      <c r="B14" t="s">
        <v>34</v>
      </c>
      <c r="C14">
        <v>30</v>
      </c>
      <c r="D14" s="2" t="s">
        <v>93</v>
      </c>
      <c r="E14" s="2" t="s">
        <v>94</v>
      </c>
      <c r="F14" s="2">
        <v>6.215277777777777E-3</v>
      </c>
      <c r="G14" s="2">
        <v>7.9861111111111105E-4</v>
      </c>
      <c r="H14" s="2">
        <v>1.8657407407407407E-2</v>
      </c>
      <c r="I14" s="2">
        <v>5.3240740740740744E-4</v>
      </c>
      <c r="J14" s="2">
        <v>7.5462962962962966E-3</v>
      </c>
      <c r="K14" s="2">
        <v>3.3738425925925929E-2</v>
      </c>
      <c r="L14" s="4">
        <v>0</v>
      </c>
      <c r="M14" s="9">
        <f>SUM(Table2[[#This Row],[Старт]],Table2[[#This Row],[Плавание_]])</f>
        <v>6.215277777777777E-3</v>
      </c>
      <c r="N14" s="9">
        <f>SUM(M14,Sheet1!$G14)</f>
        <v>7.0138888888888881E-3</v>
      </c>
      <c r="O14" s="9">
        <f>SUM(N14,Sheet1!$H14)</f>
        <v>2.5671296296296296E-2</v>
      </c>
      <c r="P14" s="9">
        <f>SUM(O14,Sheet1!$I14)</f>
        <v>2.6203703703703705E-2</v>
      </c>
      <c r="Q14" s="9">
        <f>SUM(P14,Sheet1!$J14)</f>
        <v>3.3750000000000002E-2</v>
      </c>
      <c r="R14" s="12">
        <f>Table2[[#This Row],[Старт]]-Table2[[#Totals],[Старт]]</f>
        <v>0</v>
      </c>
      <c r="S14" s="9">
        <f>Table2[[#This Row],[Плавание]]-Table2[[#Totals],[Плавание]]</f>
        <v>1.1226851851851849E-3</v>
      </c>
      <c r="T14" s="9">
        <f>Table2[[#This Row],[Т1]]-Table2[[#Totals],[Т1]]</f>
        <v>1.5509259259259252E-3</v>
      </c>
      <c r="U14" s="9">
        <f>Table2[[#This Row],[Вело]]-Table2[[#Totals],[Вело]]</f>
        <v>3.2638888888888891E-3</v>
      </c>
      <c r="V14" s="9">
        <f>Table2[[#This Row],[Т2]]-Table2[[#Totals],[Т2]]</f>
        <v>3.3796296296296317E-3</v>
      </c>
      <c r="W14" s="9">
        <f>Table2[[#This Row],[Бег]]-Table2[[#Totals],[Бег]]</f>
        <v>2.9513888888888923E-3</v>
      </c>
    </row>
    <row r="15" spans="1:23" x14ac:dyDescent="0.2">
      <c r="A15">
        <v>14</v>
      </c>
      <c r="B15" t="s">
        <v>35</v>
      </c>
      <c r="C15">
        <v>33</v>
      </c>
      <c r="D15" s="2" t="s">
        <v>95</v>
      </c>
      <c r="E15" s="2"/>
      <c r="F15" s="2">
        <v>5.0925925925925921E-3</v>
      </c>
      <c r="G15" s="2">
        <v>3.7037037037037035E-4</v>
      </c>
      <c r="H15" s="2">
        <v>1.8888888888888889E-2</v>
      </c>
      <c r="I15" s="2">
        <v>4.0509259259259258E-4</v>
      </c>
      <c r="J15" s="2">
        <v>8.9930555555555545E-3</v>
      </c>
      <c r="K15" s="2">
        <v>3.3750000000000002E-2</v>
      </c>
      <c r="L15" s="4">
        <v>0</v>
      </c>
      <c r="M15" s="9">
        <f>SUM(Table2[[#This Row],[Старт]],Table2[[#This Row],[Плавание_]])</f>
        <v>5.0925925925925921E-3</v>
      </c>
      <c r="N15" s="9">
        <f>SUM(M15,Sheet1!$G15)</f>
        <v>5.4629629629629629E-3</v>
      </c>
      <c r="O15" s="9">
        <f>SUM(N15,Sheet1!$H15)</f>
        <v>2.4351851851851854E-2</v>
      </c>
      <c r="P15" s="9">
        <f>SUM(O15,Sheet1!$I15)</f>
        <v>2.4756944444444446E-2</v>
      </c>
      <c r="Q15" s="9">
        <f>SUM(P15,Sheet1!$J15)</f>
        <v>3.3750000000000002E-2</v>
      </c>
      <c r="R15" s="12">
        <f>Table2[[#This Row],[Старт]]-Table2[[#Totals],[Старт]]</f>
        <v>0</v>
      </c>
      <c r="S15" s="9">
        <f>Table2[[#This Row],[Плавание]]-Table2[[#Totals],[Плавание]]</f>
        <v>0</v>
      </c>
      <c r="T15" s="9">
        <f>Table2[[#This Row],[Т1]]-Table2[[#Totals],[Т1]]</f>
        <v>0</v>
      </c>
      <c r="U15" s="9">
        <f>Table2[[#This Row],[Вело]]-Table2[[#Totals],[Вело]]</f>
        <v>1.9444444444444466E-3</v>
      </c>
      <c r="V15" s="9">
        <f>Table2[[#This Row],[Т2]]-Table2[[#Totals],[Т2]]</f>
        <v>1.932870370370373E-3</v>
      </c>
      <c r="W15" s="9">
        <f>Table2[[#This Row],[Бег]]-Table2[[#Totals],[Бег]]</f>
        <v>2.9513888888888923E-3</v>
      </c>
    </row>
    <row r="16" spans="1:23" x14ac:dyDescent="0.2">
      <c r="A16">
        <v>15</v>
      </c>
      <c r="B16" t="s">
        <v>36</v>
      </c>
      <c r="C16">
        <v>29</v>
      </c>
      <c r="D16" s="2" t="s">
        <v>89</v>
      </c>
      <c r="E16" s="2" t="s">
        <v>90</v>
      </c>
      <c r="F16" s="2">
        <v>6.6550925925925935E-3</v>
      </c>
      <c r="G16" s="2">
        <v>5.9027777777777778E-4</v>
      </c>
      <c r="H16" s="2">
        <v>1.7812499999999998E-2</v>
      </c>
      <c r="I16" s="2">
        <v>3.8194444444444446E-4</v>
      </c>
      <c r="J16" s="2">
        <v>8.3217592592592596E-3</v>
      </c>
      <c r="K16" s="2">
        <v>3.3761574074074076E-2</v>
      </c>
      <c r="L16" s="4">
        <v>0</v>
      </c>
      <c r="M16" s="9">
        <f>SUM(Table2[[#This Row],[Старт]],Table2[[#This Row],[Плавание_]])</f>
        <v>6.6550925925925935E-3</v>
      </c>
      <c r="N16" s="9">
        <f>SUM(M16,Sheet1!$G16)</f>
        <v>7.2453703703703716E-3</v>
      </c>
      <c r="O16" s="9">
        <f>SUM(N16,Sheet1!$H16)</f>
        <v>2.5057870370370369E-2</v>
      </c>
      <c r="P16" s="9">
        <f>SUM(O16,Sheet1!$I16)</f>
        <v>2.5439814814814814E-2</v>
      </c>
      <c r="Q16" s="9">
        <f>SUM(P16,Sheet1!$J16)</f>
        <v>3.3761574074074076E-2</v>
      </c>
      <c r="R16" s="12">
        <f>Table2[[#This Row],[Старт]]-Table2[[#Totals],[Старт]]</f>
        <v>0</v>
      </c>
      <c r="S16" s="9">
        <f>Table2[[#This Row],[Плавание]]-Table2[[#Totals],[Плавание]]</f>
        <v>1.5625000000000014E-3</v>
      </c>
      <c r="T16" s="9">
        <f>Table2[[#This Row],[Т1]]-Table2[[#Totals],[Т1]]</f>
        <v>1.7824074074074088E-3</v>
      </c>
      <c r="U16" s="9">
        <f>Table2[[#This Row],[Вело]]-Table2[[#Totals],[Вело]]</f>
        <v>2.6504629629629621E-3</v>
      </c>
      <c r="V16" s="9">
        <f>Table2[[#This Row],[Т2]]-Table2[[#Totals],[Т2]]</f>
        <v>2.6157407407407414E-3</v>
      </c>
      <c r="W16" s="9">
        <f>Table2[[#This Row],[Бег]]-Table2[[#Totals],[Бег]]</f>
        <v>2.9629629629629659E-3</v>
      </c>
    </row>
    <row r="17" spans="1:23" x14ac:dyDescent="0.2">
      <c r="A17">
        <v>16</v>
      </c>
      <c r="B17" t="s">
        <v>37</v>
      </c>
      <c r="C17">
        <v>34</v>
      </c>
      <c r="D17" s="2" t="s">
        <v>89</v>
      </c>
      <c r="E17" s="2" t="s">
        <v>90</v>
      </c>
      <c r="F17" s="2">
        <v>5.7754629629629623E-3</v>
      </c>
      <c r="G17" s="2">
        <v>4.2824074074074075E-4</v>
      </c>
      <c r="H17" s="2">
        <v>1.8831018518518518E-2</v>
      </c>
      <c r="I17" s="2">
        <v>3.4722222222222224E-4</v>
      </c>
      <c r="J17" s="2">
        <v>8.9004629629629625E-3</v>
      </c>
      <c r="K17" s="2">
        <v>3.4282407407407407E-2</v>
      </c>
      <c r="L17" s="4">
        <v>0</v>
      </c>
      <c r="M17" s="9">
        <f>SUM(Table2[[#This Row],[Старт]],Table2[[#This Row],[Плавание_]])</f>
        <v>5.7754629629629623E-3</v>
      </c>
      <c r="N17" s="9">
        <f>SUM(M17,Sheet1!$G17)</f>
        <v>6.2037037037037026E-3</v>
      </c>
      <c r="O17" s="9">
        <f>SUM(N17,Sheet1!$H17)</f>
        <v>2.5034722222222222E-2</v>
      </c>
      <c r="P17" s="9">
        <f>SUM(O17,Sheet1!$I17)</f>
        <v>2.5381944444444443E-2</v>
      </c>
      <c r="Q17" s="9">
        <f>SUM(P17,Sheet1!$J17)</f>
        <v>3.4282407407407407E-2</v>
      </c>
      <c r="R17" s="12">
        <f>Table2[[#This Row],[Старт]]-Table2[[#Totals],[Старт]]</f>
        <v>0</v>
      </c>
      <c r="S17" s="9">
        <f>Table2[[#This Row],[Плавание]]-Table2[[#Totals],[Плавание]]</f>
        <v>6.8287037037037014E-4</v>
      </c>
      <c r="T17" s="9">
        <f>Table2[[#This Row],[Т1]]-Table2[[#Totals],[Т1]]</f>
        <v>7.4074074074073973E-4</v>
      </c>
      <c r="U17" s="9">
        <f>Table2[[#This Row],[Вело]]-Table2[[#Totals],[Вело]]</f>
        <v>2.627314814814815E-3</v>
      </c>
      <c r="V17" s="9">
        <f>Table2[[#This Row],[Т2]]-Table2[[#Totals],[Т2]]</f>
        <v>2.5578703703703701E-3</v>
      </c>
      <c r="W17" s="9">
        <f>Table2[[#This Row],[Бег]]-Table2[[#Totals],[Бег]]</f>
        <v>3.4837962962962973E-3</v>
      </c>
    </row>
    <row r="18" spans="1:23" x14ac:dyDescent="0.2">
      <c r="A18">
        <v>17</v>
      </c>
      <c r="B18" t="s">
        <v>38</v>
      </c>
      <c r="C18">
        <v>38</v>
      </c>
      <c r="D18" s="2" t="s">
        <v>96</v>
      </c>
      <c r="E18" s="2" t="s">
        <v>88</v>
      </c>
      <c r="F18" s="2">
        <v>7.3958333333333341E-3</v>
      </c>
      <c r="G18" s="2">
        <v>3.5879629629629635E-4</v>
      </c>
      <c r="H18" s="2">
        <v>1.8437499999999999E-2</v>
      </c>
      <c r="I18" s="2">
        <v>3.2407407407407406E-4</v>
      </c>
      <c r="J18" s="2">
        <v>8.5069444444444437E-3</v>
      </c>
      <c r="K18" s="2">
        <v>3.5023148148148144E-2</v>
      </c>
      <c r="L18" s="4">
        <v>0</v>
      </c>
      <c r="M18" s="9">
        <f>SUM(Table2[[#This Row],[Старт]],Table2[[#This Row],[Плавание_]])</f>
        <v>7.3958333333333341E-3</v>
      </c>
      <c r="N18" s="9">
        <f>SUM(M18,Sheet1!$G18)</f>
        <v>7.7546296296296304E-3</v>
      </c>
      <c r="O18" s="9">
        <f>SUM(N18,Sheet1!$H18)</f>
        <v>2.6192129629629628E-2</v>
      </c>
      <c r="P18" s="9">
        <f>SUM(O18,Sheet1!$I18)</f>
        <v>2.6516203703703702E-2</v>
      </c>
      <c r="Q18" s="9">
        <f>SUM(P18,Sheet1!$J18)</f>
        <v>3.5023148148148144E-2</v>
      </c>
      <c r="R18" s="12">
        <f>Table2[[#This Row],[Старт]]-Table2[[#Totals],[Старт]]</f>
        <v>0</v>
      </c>
      <c r="S18" s="9">
        <f>Table2[[#This Row],[Плавание]]-Table2[[#Totals],[Плавание]]</f>
        <v>2.303240740740742E-3</v>
      </c>
      <c r="T18" s="9">
        <f>Table2[[#This Row],[Т1]]-Table2[[#Totals],[Т1]]</f>
        <v>2.2916666666666675E-3</v>
      </c>
      <c r="U18" s="9">
        <f>Table2[[#This Row],[Вело]]-Table2[[#Totals],[Вело]]</f>
        <v>3.7847222222222206E-3</v>
      </c>
      <c r="V18" s="9">
        <f>Table2[[#This Row],[Т2]]-Table2[[#Totals],[Т2]]</f>
        <v>3.6921296296296285E-3</v>
      </c>
      <c r="W18" s="9">
        <f>Table2[[#This Row],[Бег]]-Table2[[#Totals],[Бег]]</f>
        <v>4.2245370370370336E-3</v>
      </c>
    </row>
    <row r="19" spans="1:23" hidden="1" x14ac:dyDescent="0.2">
      <c r="A19">
        <v>18</v>
      </c>
      <c r="B19" t="s">
        <v>39</v>
      </c>
      <c r="C19">
        <v>35</v>
      </c>
      <c r="D19" s="2" t="s">
        <v>84</v>
      </c>
      <c r="E19" s="2"/>
      <c r="F19" s="2">
        <v>5.3587962962962964E-3</v>
      </c>
      <c r="G19" s="2">
        <v>3.4722222222222224E-4</v>
      </c>
      <c r="H19" s="2">
        <v>1.9375E-2</v>
      </c>
      <c r="I19" s="2">
        <v>4.5138888888888892E-4</v>
      </c>
      <c r="J19" s="2">
        <v>9.525462962962963E-3</v>
      </c>
      <c r="K19" s="2">
        <v>3.5057870370370371E-2</v>
      </c>
      <c r="L19" s="4">
        <v>0</v>
      </c>
      <c r="M19" s="9">
        <f>SUM(Table2[[#This Row],[Старт]],Table2[[#This Row],[Плавание_]])</f>
        <v>5.3587962962962964E-3</v>
      </c>
      <c r="N19" s="9">
        <f>SUM(M19,Sheet1!$G19)</f>
        <v>5.7060185185185183E-3</v>
      </c>
      <c r="O19" s="9">
        <f>SUM(N19,Sheet1!$H19)</f>
        <v>2.5081018518518516E-2</v>
      </c>
      <c r="P19" s="9">
        <f>SUM(O19,Sheet1!$I19)</f>
        <v>2.5532407407407406E-2</v>
      </c>
      <c r="Q19" s="9">
        <f>SUM(P19,Sheet1!$J19)</f>
        <v>3.5057870370370371E-2</v>
      </c>
      <c r="R19" s="12">
        <f>Table2[[#This Row],[Старт]]-Table2[[#Totals],[Старт]]</f>
        <v>0</v>
      </c>
      <c r="S19" s="9">
        <f>Table2[[#This Row],[Плавание]]-Table2[[#Totals],[Плавание]]</f>
        <v>2.6620370370370426E-4</v>
      </c>
      <c r="T19" s="9">
        <f>Table2[[#This Row],[Т1]]-Table2[[#Totals],[Т1]]</f>
        <v>2.4305555555555539E-4</v>
      </c>
      <c r="U19" s="9">
        <f>Table2[[#This Row],[Вело]]-Table2[[#Totals],[Вело]]</f>
        <v>2.6736111111111092E-3</v>
      </c>
      <c r="V19" s="9">
        <f>Table2[[#This Row],[Т2]]-Table2[[#Totals],[Т2]]</f>
        <v>2.7083333333333334E-3</v>
      </c>
      <c r="W19" s="9">
        <f>Table2[[#This Row],[Бег]]-Table2[[#Totals],[Бег]]</f>
        <v>4.2592592592592612E-3</v>
      </c>
    </row>
    <row r="20" spans="1:23" hidden="1" x14ac:dyDescent="0.2">
      <c r="A20">
        <v>19</v>
      </c>
      <c r="B20" t="s">
        <v>40</v>
      </c>
      <c r="C20">
        <v>47</v>
      </c>
      <c r="D20" s="2" t="s">
        <v>84</v>
      </c>
      <c r="E20" s="2" t="s">
        <v>87</v>
      </c>
      <c r="F20" s="2">
        <v>6.2615740740740748E-3</v>
      </c>
      <c r="G20" s="2">
        <v>4.7453703703703704E-4</v>
      </c>
      <c r="H20" s="2">
        <v>1.9224537037037037E-2</v>
      </c>
      <c r="I20" s="2">
        <v>4.2824074074074075E-4</v>
      </c>
      <c r="J20" s="2">
        <v>8.9930555555555545E-3</v>
      </c>
      <c r="K20" s="2">
        <v>3.5393518518518519E-2</v>
      </c>
      <c r="L20" s="4">
        <v>0</v>
      </c>
      <c r="M20" s="9">
        <f>SUM(Table2[[#This Row],[Старт]],Table2[[#This Row],[Плавание_]])</f>
        <v>6.2615740740740748E-3</v>
      </c>
      <c r="N20" s="9">
        <f>SUM(M20,Sheet1!$G20)</f>
        <v>6.736111111111112E-3</v>
      </c>
      <c r="O20" s="9">
        <f>SUM(N20,Sheet1!$H20)</f>
        <v>2.5960648148148149E-2</v>
      </c>
      <c r="P20" s="9">
        <f>SUM(O20,Sheet1!$I20)</f>
        <v>2.6388888888888889E-2</v>
      </c>
      <c r="Q20" s="9">
        <f>SUM(P20,Sheet1!$J20)</f>
        <v>3.5381944444444445E-2</v>
      </c>
      <c r="R20" s="12">
        <f>Table2[[#This Row],[Старт]]-Table2[[#Totals],[Старт]]</f>
        <v>0</v>
      </c>
      <c r="S20" s="9">
        <f>Table2[[#This Row],[Плавание]]-Table2[[#Totals],[Плавание]]</f>
        <v>1.1689814814814826E-3</v>
      </c>
      <c r="T20" s="9">
        <f>Table2[[#This Row],[Т1]]-Table2[[#Totals],[Т1]]</f>
        <v>1.2731481481481491E-3</v>
      </c>
      <c r="U20" s="9">
        <f>Table2[[#This Row],[Вело]]-Table2[[#Totals],[Вело]]</f>
        <v>3.5532407407407422E-3</v>
      </c>
      <c r="V20" s="9">
        <f>Table2[[#This Row],[Т2]]-Table2[[#Totals],[Т2]]</f>
        <v>3.5648148148148158E-3</v>
      </c>
      <c r="W20" s="9">
        <f>Table2[[#This Row],[Бег]]-Table2[[#Totals],[Бег]]</f>
        <v>4.5833333333333351E-3</v>
      </c>
    </row>
    <row r="21" spans="1:23" hidden="1" x14ac:dyDescent="0.2">
      <c r="A21">
        <v>20</v>
      </c>
      <c r="B21" t="s">
        <v>41</v>
      </c>
      <c r="C21">
        <v>32</v>
      </c>
      <c r="D21" s="2" t="s">
        <v>97</v>
      </c>
      <c r="E21" s="2" t="s">
        <v>87</v>
      </c>
      <c r="F21" s="2">
        <v>6.875E-3</v>
      </c>
      <c r="G21" s="2">
        <v>3.7037037037037035E-4</v>
      </c>
      <c r="H21" s="2">
        <v>1.9259259259259261E-2</v>
      </c>
      <c r="I21" s="2">
        <v>4.3981481481481481E-4</v>
      </c>
      <c r="J21" s="2">
        <v>9.2592592592592605E-3</v>
      </c>
      <c r="K21" s="2">
        <v>3.6203703703703703E-2</v>
      </c>
      <c r="L21" s="4">
        <v>0</v>
      </c>
      <c r="M21" s="9">
        <f>SUM(Table2[[#This Row],[Старт]],Table2[[#This Row],[Плавание_]])</f>
        <v>6.875E-3</v>
      </c>
      <c r="N21" s="9">
        <f>SUM(M21,Sheet1!$G21)</f>
        <v>7.2453703703703708E-3</v>
      </c>
      <c r="O21" s="9">
        <f>SUM(N21,Sheet1!$H21)</f>
        <v>2.6504629629629631E-2</v>
      </c>
      <c r="P21" s="9">
        <f>SUM(O21,Sheet1!$I21)</f>
        <v>2.6944444444444448E-2</v>
      </c>
      <c r="Q21" s="9">
        <f>SUM(P21,Sheet1!$J21)</f>
        <v>3.620370370370371E-2</v>
      </c>
      <c r="R21" s="12">
        <f>Table2[[#This Row],[Старт]]-Table2[[#Totals],[Старт]]</f>
        <v>0</v>
      </c>
      <c r="S21" s="9">
        <f>Table2[[#This Row],[Плавание]]-Table2[[#Totals],[Плавание]]</f>
        <v>1.7824074074074079E-3</v>
      </c>
      <c r="T21" s="9">
        <f>Table2[[#This Row],[Т1]]-Table2[[#Totals],[Т1]]</f>
        <v>1.7824074074074079E-3</v>
      </c>
      <c r="U21" s="9">
        <f>Table2[[#This Row],[Вело]]-Table2[[#Totals],[Вело]]</f>
        <v>4.0972222222222243E-3</v>
      </c>
      <c r="V21" s="9">
        <f>Table2[[#This Row],[Т2]]-Table2[[#Totals],[Т2]]</f>
        <v>4.1203703703703749E-3</v>
      </c>
      <c r="W21" s="9">
        <f>Table2[[#This Row],[Бег]]-Table2[[#Totals],[Бег]]</f>
        <v>5.4050925925926002E-3</v>
      </c>
    </row>
    <row r="22" spans="1:23" hidden="1" x14ac:dyDescent="0.2">
      <c r="A22">
        <v>21</v>
      </c>
      <c r="B22" t="s">
        <v>42</v>
      </c>
      <c r="C22">
        <v>29</v>
      </c>
      <c r="D22" s="2" t="s">
        <v>84</v>
      </c>
      <c r="E22" s="2"/>
      <c r="F22" s="2">
        <v>6.8402777777777776E-3</v>
      </c>
      <c r="G22" s="2">
        <v>6.8287037037037025E-4</v>
      </c>
      <c r="H22" s="2">
        <v>1.9004629629629632E-2</v>
      </c>
      <c r="I22" s="2">
        <v>6.7129629629629625E-4</v>
      </c>
      <c r="J22" s="2">
        <v>9.0509259259259258E-3</v>
      </c>
      <c r="K22" s="2">
        <v>3.6249999999999998E-2</v>
      </c>
      <c r="L22" s="4">
        <v>0</v>
      </c>
      <c r="M22" s="9">
        <f>SUM(Table2[[#This Row],[Старт]],Table2[[#This Row],[Плавание_]])</f>
        <v>6.8402777777777776E-3</v>
      </c>
      <c r="N22" s="9">
        <f>SUM(M22,Sheet1!$G22)</f>
        <v>7.5231481481481477E-3</v>
      </c>
      <c r="O22" s="9">
        <f>SUM(N22,Sheet1!$H22)</f>
        <v>2.6527777777777779E-2</v>
      </c>
      <c r="P22" s="9">
        <f>SUM(O22,Sheet1!$I22)</f>
        <v>2.7199074074074073E-2</v>
      </c>
      <c r="Q22" s="9">
        <f>SUM(P22,Sheet1!$J22)</f>
        <v>3.6249999999999998E-2</v>
      </c>
      <c r="R22" s="12">
        <f>Table2[[#This Row],[Старт]]-Table2[[#Totals],[Старт]]</f>
        <v>0</v>
      </c>
      <c r="S22" s="9">
        <f>Table2[[#This Row],[Плавание]]-Table2[[#Totals],[Плавание]]</f>
        <v>1.7476851851851855E-3</v>
      </c>
      <c r="T22" s="9">
        <f>Table2[[#This Row],[Т1]]-Table2[[#Totals],[Т1]]</f>
        <v>2.0601851851851849E-3</v>
      </c>
      <c r="U22" s="9">
        <f>Table2[[#This Row],[Вело]]-Table2[[#Totals],[Вело]]</f>
        <v>4.1203703703703715E-3</v>
      </c>
      <c r="V22" s="9">
        <f>Table2[[#This Row],[Т2]]-Table2[[#Totals],[Т2]]</f>
        <v>4.3750000000000004E-3</v>
      </c>
      <c r="W22" s="9">
        <f>Table2[[#This Row],[Бег]]-Table2[[#Totals],[Бег]]</f>
        <v>5.4513888888888876E-3</v>
      </c>
    </row>
    <row r="23" spans="1:23" hidden="1" x14ac:dyDescent="0.2">
      <c r="A23">
        <v>22</v>
      </c>
      <c r="B23" t="s">
        <v>43</v>
      </c>
      <c r="C23">
        <v>34</v>
      </c>
      <c r="D23" s="2" t="s">
        <v>84</v>
      </c>
      <c r="E23" s="2" t="s">
        <v>87</v>
      </c>
      <c r="F23" s="2">
        <v>9.8379629629629642E-4</v>
      </c>
      <c r="G23" s="2">
        <v>0</v>
      </c>
      <c r="H23" s="2">
        <v>2.9456018518518517E-2</v>
      </c>
      <c r="I23" s="2">
        <v>0</v>
      </c>
      <c r="J23" s="2">
        <v>5.8912037037037032E-3</v>
      </c>
      <c r="K23" s="2">
        <v>3.6331018518518519E-2</v>
      </c>
      <c r="L23" s="4">
        <v>0</v>
      </c>
      <c r="M23" s="9">
        <f>SUM(Table2[[#This Row],[Старт]],Table2[[#This Row],[Плавание_]])</f>
        <v>9.8379629629629642E-4</v>
      </c>
      <c r="N23" s="9">
        <f>SUM(M23,Sheet1!$G23)</f>
        <v>9.8379629629629642E-4</v>
      </c>
      <c r="O23" s="9">
        <f>SUM(N23,Sheet1!$H23)</f>
        <v>3.0439814814814812E-2</v>
      </c>
      <c r="P23" s="9">
        <f>SUM(O23,Sheet1!$I23)</f>
        <v>3.0439814814814812E-2</v>
      </c>
      <c r="Q23" s="9">
        <f>SUM(P23,Sheet1!$J23)</f>
        <v>3.6331018518518512E-2</v>
      </c>
      <c r="R23" s="12">
        <f>Table2[[#This Row],[Старт]]-Table2[[#Totals],[Старт]]</f>
        <v>0</v>
      </c>
      <c r="S23" s="9">
        <f>Table2[[#This Row],[Плавание]]-Table2[[#Totals],[Плавание]]</f>
        <v>-4.1087962962962962E-3</v>
      </c>
      <c r="T23" s="9">
        <f>Table2[[#This Row],[Т1]]-Table2[[#Totals],[Т1]]</f>
        <v>-4.479166666666666E-3</v>
      </c>
      <c r="U23" s="9">
        <f>Table2[[#This Row],[Вело]]-Table2[[#Totals],[Вело]]</f>
        <v>8.0324074074074048E-3</v>
      </c>
      <c r="V23" s="9">
        <f>Table2[[#This Row],[Т2]]-Table2[[#Totals],[Т2]]</f>
        <v>7.6157407407407389E-3</v>
      </c>
      <c r="W23" s="9">
        <f>Table2[[#This Row],[Бег]]-Table2[[#Totals],[Бег]]</f>
        <v>5.5324074074074026E-3</v>
      </c>
    </row>
    <row r="24" spans="1:23" hidden="1" x14ac:dyDescent="0.2">
      <c r="A24">
        <v>23</v>
      </c>
      <c r="B24" t="s">
        <v>44</v>
      </c>
      <c r="C24">
        <v>28</v>
      </c>
      <c r="D24" s="2" t="s">
        <v>86</v>
      </c>
      <c r="E24" s="2"/>
      <c r="F24" s="2">
        <v>1.0069444444444444E-3</v>
      </c>
      <c r="G24" s="2">
        <v>0</v>
      </c>
      <c r="H24" s="2">
        <v>3.0115740740740738E-2</v>
      </c>
      <c r="I24" s="2">
        <v>0</v>
      </c>
      <c r="J24" s="2">
        <v>6.0185185185185177E-3</v>
      </c>
      <c r="K24" s="2">
        <v>3.7141203703703704E-2</v>
      </c>
      <c r="L24" s="4">
        <v>0</v>
      </c>
      <c r="M24" s="9">
        <f>SUM(Table2[[#This Row],[Старт]],Table2[[#This Row],[Плавание_]])</f>
        <v>1.0069444444444444E-3</v>
      </c>
      <c r="N24" s="9">
        <f>SUM(M24,Sheet1!$G24)</f>
        <v>1.0069444444444444E-3</v>
      </c>
      <c r="O24" s="9">
        <f>SUM(N24,Sheet1!$H24)</f>
        <v>3.1122685185185184E-2</v>
      </c>
      <c r="P24" s="9">
        <f>SUM(O24,Sheet1!$I24)</f>
        <v>3.1122685185185184E-2</v>
      </c>
      <c r="Q24" s="9">
        <f>SUM(P24,Sheet1!$J24)</f>
        <v>3.7141203703703704E-2</v>
      </c>
      <c r="R24" s="12">
        <f>Table2[[#This Row],[Старт]]-Table2[[#Totals],[Старт]]</f>
        <v>0</v>
      </c>
      <c r="S24" s="9">
        <f>Table2[[#This Row],[Плавание]]-Table2[[#Totals],[Плавание]]</f>
        <v>-4.0856481481481473E-3</v>
      </c>
      <c r="T24" s="9">
        <f>Table2[[#This Row],[Т1]]-Table2[[#Totals],[Т1]]</f>
        <v>-4.4560185185185189E-3</v>
      </c>
      <c r="U24" s="9">
        <f>Table2[[#This Row],[Вело]]-Table2[[#Totals],[Вело]]</f>
        <v>8.7152777777777767E-3</v>
      </c>
      <c r="V24" s="9">
        <f>Table2[[#This Row],[Т2]]-Table2[[#Totals],[Т2]]</f>
        <v>8.2986111111111108E-3</v>
      </c>
      <c r="W24" s="9">
        <f>Table2[[#This Row],[Бег]]-Table2[[#Totals],[Бег]]</f>
        <v>6.3425925925925941E-3</v>
      </c>
    </row>
    <row r="25" spans="1:23" hidden="1" x14ac:dyDescent="0.2">
      <c r="A25">
        <v>24</v>
      </c>
      <c r="B25" t="s">
        <v>45</v>
      </c>
      <c r="C25">
        <v>33</v>
      </c>
      <c r="D25" s="2" t="s">
        <v>84</v>
      </c>
      <c r="E25" s="2" t="s">
        <v>87</v>
      </c>
      <c r="F25" s="2">
        <v>7.2106481481481475E-3</v>
      </c>
      <c r="G25" s="2">
        <v>5.2083333333333333E-4</v>
      </c>
      <c r="H25" s="2">
        <v>1.8414351851851852E-2</v>
      </c>
      <c r="I25" s="2">
        <v>3.8194444444444446E-4</v>
      </c>
      <c r="J25" s="2">
        <v>1.0613425925925927E-2</v>
      </c>
      <c r="K25" s="2">
        <v>3.7152777777777778E-2</v>
      </c>
      <c r="L25" s="4">
        <v>0</v>
      </c>
      <c r="M25" s="9">
        <f>SUM(Table2[[#This Row],[Старт]],Table2[[#This Row],[Плавание_]])</f>
        <v>7.2106481481481475E-3</v>
      </c>
      <c r="N25" s="9">
        <f>SUM(M25,Sheet1!$G25)</f>
        <v>7.7314814814814807E-3</v>
      </c>
      <c r="O25" s="9">
        <f>SUM(N25,Sheet1!$H25)</f>
        <v>2.6145833333333333E-2</v>
      </c>
      <c r="P25" s="9">
        <f>SUM(O25,Sheet1!$I25)</f>
        <v>2.6527777777777779E-2</v>
      </c>
      <c r="Q25" s="9">
        <f>SUM(P25,Sheet1!$J25)</f>
        <v>3.7141203703703704E-2</v>
      </c>
      <c r="R25" s="12">
        <f>Table2[[#This Row],[Старт]]-Table2[[#Totals],[Старт]]</f>
        <v>0</v>
      </c>
      <c r="S25" s="9">
        <f>Table2[[#This Row],[Плавание]]-Table2[[#Totals],[Плавание]]</f>
        <v>2.1180555555555553E-3</v>
      </c>
      <c r="T25" s="9">
        <f>Table2[[#This Row],[Т1]]-Table2[[#Totals],[Т1]]</f>
        <v>2.2685185185185178E-3</v>
      </c>
      <c r="U25" s="9">
        <f>Table2[[#This Row],[Вело]]-Table2[[#Totals],[Вело]]</f>
        <v>3.7384259259259263E-3</v>
      </c>
      <c r="V25" s="9">
        <f>Table2[[#This Row],[Т2]]-Table2[[#Totals],[Т2]]</f>
        <v>3.7037037037037056E-3</v>
      </c>
      <c r="W25" s="9">
        <f>Table2[[#This Row],[Бег]]-Table2[[#Totals],[Бег]]</f>
        <v>6.3425925925925941E-3</v>
      </c>
    </row>
    <row r="26" spans="1:23" hidden="1" x14ac:dyDescent="0.2">
      <c r="A26">
        <v>25</v>
      </c>
      <c r="B26" t="s">
        <v>46</v>
      </c>
      <c r="C26">
        <v>34</v>
      </c>
      <c r="D26" s="2" t="s">
        <v>84</v>
      </c>
      <c r="E26" s="2"/>
      <c r="F26" s="2">
        <v>5.9837962962962961E-3</v>
      </c>
      <c r="G26" s="2">
        <v>4.7453703703703704E-4</v>
      </c>
      <c r="H26" s="2">
        <v>1.996527777777778E-2</v>
      </c>
      <c r="I26" s="2">
        <v>4.3981481481481481E-4</v>
      </c>
      <c r="J26" s="2">
        <v>1.050925925925926E-2</v>
      </c>
      <c r="K26" s="2">
        <v>3.7372685185185189E-2</v>
      </c>
      <c r="L26" s="4">
        <v>0</v>
      </c>
      <c r="M26" s="9">
        <f>SUM(Table2[[#This Row],[Старт]],Table2[[#This Row],[Плавание_]])</f>
        <v>5.9837962962962961E-3</v>
      </c>
      <c r="N26" s="9">
        <f>SUM(M26,Sheet1!$G26)</f>
        <v>6.4583333333333333E-3</v>
      </c>
      <c r="O26" s="9">
        <f>SUM(N26,Sheet1!$H26)</f>
        <v>2.6423611111111113E-2</v>
      </c>
      <c r="P26" s="9">
        <f>SUM(O26,Sheet1!$I26)</f>
        <v>2.6863425925925929E-2</v>
      </c>
      <c r="Q26" s="9">
        <f>SUM(P26,Sheet1!$J26)</f>
        <v>3.7372685185185189E-2</v>
      </c>
      <c r="R26" s="12">
        <f>Table2[[#This Row],[Старт]]-Table2[[#Totals],[Старт]]</f>
        <v>0</v>
      </c>
      <c r="S26" s="9">
        <f>Table2[[#This Row],[Плавание]]-Table2[[#Totals],[Плавание]]</f>
        <v>8.9120370370370395E-4</v>
      </c>
      <c r="T26" s="9">
        <f>Table2[[#This Row],[Т1]]-Table2[[#Totals],[Т1]]</f>
        <v>9.9537037037037042E-4</v>
      </c>
      <c r="U26" s="9">
        <f>Table2[[#This Row],[Вело]]-Table2[[#Totals],[Вело]]</f>
        <v>4.0162037037037059E-3</v>
      </c>
      <c r="V26" s="9">
        <f>Table2[[#This Row],[Т2]]-Table2[[#Totals],[Т2]]</f>
        <v>4.0393518518518565E-3</v>
      </c>
      <c r="W26" s="9">
        <f>Table2[[#This Row],[Бег]]-Table2[[#Totals],[Бег]]</f>
        <v>6.5740740740740794E-3</v>
      </c>
    </row>
    <row r="27" spans="1:23" hidden="1" x14ac:dyDescent="0.2">
      <c r="A27">
        <v>26</v>
      </c>
      <c r="B27" t="s">
        <v>47</v>
      </c>
      <c r="C27">
        <v>38</v>
      </c>
      <c r="D27" s="2" t="s">
        <v>84</v>
      </c>
      <c r="E27" s="2" t="s">
        <v>85</v>
      </c>
      <c r="F27" s="2">
        <v>7.106481481481481E-3</v>
      </c>
      <c r="G27" s="2">
        <v>6.7129629629629625E-4</v>
      </c>
      <c r="H27" s="2">
        <v>1.9282407407407408E-2</v>
      </c>
      <c r="I27" s="2">
        <v>1.0300925925925926E-3</v>
      </c>
      <c r="J27" s="2">
        <v>9.5023148148148159E-3</v>
      </c>
      <c r="K27" s="2">
        <v>3.7592592592592594E-2</v>
      </c>
      <c r="L27" s="4">
        <v>0</v>
      </c>
      <c r="M27" s="9">
        <f>SUM(Table2[[#This Row],[Старт]],Table2[[#This Row],[Плавание_]])</f>
        <v>7.106481481481481E-3</v>
      </c>
      <c r="N27" s="9">
        <f>SUM(M27,Sheet1!$G27)</f>
        <v>7.7777777777777776E-3</v>
      </c>
      <c r="O27" s="9">
        <f>SUM(N27,Sheet1!$H27)</f>
        <v>2.7060185185185187E-2</v>
      </c>
      <c r="P27" s="9">
        <f>SUM(O27,Sheet1!$I27)</f>
        <v>2.809027777777778E-2</v>
      </c>
      <c r="Q27" s="9">
        <f>SUM(P27,Sheet1!$J27)</f>
        <v>3.7592592592592594E-2</v>
      </c>
      <c r="R27" s="12">
        <f>Table2[[#This Row],[Старт]]-Table2[[#Totals],[Старт]]</f>
        <v>0</v>
      </c>
      <c r="S27" s="9">
        <f>Table2[[#This Row],[Плавание]]-Table2[[#Totals],[Плавание]]</f>
        <v>2.0138888888888888E-3</v>
      </c>
      <c r="T27" s="9">
        <f>Table2[[#This Row],[Т1]]-Table2[[#Totals],[Т1]]</f>
        <v>2.3148148148148147E-3</v>
      </c>
      <c r="U27" s="9">
        <f>Table2[[#This Row],[Вело]]-Table2[[#Totals],[Вело]]</f>
        <v>4.65277777777778E-3</v>
      </c>
      <c r="V27" s="9">
        <f>Table2[[#This Row],[Т2]]-Table2[[#Totals],[Т2]]</f>
        <v>5.266203703703707E-3</v>
      </c>
      <c r="W27" s="9">
        <f>Table2[[#This Row],[Бег]]-Table2[[#Totals],[Бег]]</f>
        <v>6.7939814814814842E-3</v>
      </c>
    </row>
    <row r="28" spans="1:23" hidden="1" x14ac:dyDescent="0.2">
      <c r="A28">
        <v>27</v>
      </c>
      <c r="B28" t="s">
        <v>48</v>
      </c>
      <c r="C28">
        <v>51</v>
      </c>
      <c r="D28" s="2" t="s">
        <v>89</v>
      </c>
      <c r="E28" s="2" t="s">
        <v>90</v>
      </c>
      <c r="F28" s="2">
        <v>7.037037037037037E-3</v>
      </c>
      <c r="G28" s="2">
        <v>4.0509259259259258E-4</v>
      </c>
      <c r="H28" s="2">
        <v>2.0023148148148148E-2</v>
      </c>
      <c r="I28" s="2">
        <v>5.5555555555555556E-4</v>
      </c>
      <c r="J28" s="2">
        <v>9.5949074074074079E-3</v>
      </c>
      <c r="K28" s="2">
        <v>3.7627314814814815E-2</v>
      </c>
      <c r="L28" s="4">
        <v>0</v>
      </c>
      <c r="M28" s="9">
        <f>SUM(Table2[[#This Row],[Старт]],Table2[[#This Row],[Плавание_]])</f>
        <v>7.037037037037037E-3</v>
      </c>
      <c r="N28" s="9">
        <f>SUM(M28,Sheet1!$G28)</f>
        <v>7.4421296296296293E-3</v>
      </c>
      <c r="O28" s="9">
        <f>SUM(N28,Sheet1!$H28)</f>
        <v>2.7465277777777776E-2</v>
      </c>
      <c r="P28" s="9">
        <f>SUM(O28,Sheet1!$I28)</f>
        <v>2.8020833333333332E-2</v>
      </c>
      <c r="Q28" s="9">
        <f>SUM(P28,Sheet1!$J28)</f>
        <v>3.7615740740740741E-2</v>
      </c>
      <c r="R28" s="12">
        <f>Table2[[#This Row],[Старт]]-Table2[[#Totals],[Старт]]</f>
        <v>0</v>
      </c>
      <c r="S28" s="9">
        <f>Table2[[#This Row],[Плавание]]-Table2[[#Totals],[Плавание]]</f>
        <v>1.9444444444444448E-3</v>
      </c>
      <c r="T28" s="9">
        <f>Table2[[#This Row],[Т1]]-Table2[[#Totals],[Т1]]</f>
        <v>1.9791666666666664E-3</v>
      </c>
      <c r="U28" s="9">
        <f>Table2[[#This Row],[Вело]]-Table2[[#Totals],[Вело]]</f>
        <v>5.0578703703703688E-3</v>
      </c>
      <c r="V28" s="9">
        <f>Table2[[#This Row],[Т2]]-Table2[[#Totals],[Т2]]</f>
        <v>5.1967592592592586E-3</v>
      </c>
      <c r="W28" s="9">
        <f>Table2[[#This Row],[Бег]]-Table2[[#Totals],[Бег]]</f>
        <v>6.8171296296296313E-3</v>
      </c>
    </row>
    <row r="29" spans="1:23" hidden="1" x14ac:dyDescent="0.2">
      <c r="A29">
        <v>28</v>
      </c>
      <c r="B29" t="s">
        <v>49</v>
      </c>
      <c r="C29">
        <v>35</v>
      </c>
      <c r="D29" s="2" t="s">
        <v>97</v>
      </c>
      <c r="E29" s="2" t="s">
        <v>87</v>
      </c>
      <c r="F29" s="2">
        <v>5.9606481481481489E-3</v>
      </c>
      <c r="G29" s="2">
        <v>6.134259259259259E-4</v>
      </c>
      <c r="H29" s="2">
        <v>2.0312500000000001E-2</v>
      </c>
      <c r="I29" s="2">
        <v>5.5555555555555556E-4</v>
      </c>
      <c r="J29" s="2">
        <v>1.019675925925926E-2</v>
      </c>
      <c r="K29" s="2">
        <v>3.7650462962962962E-2</v>
      </c>
      <c r="L29" s="4">
        <v>0</v>
      </c>
      <c r="M29" s="9">
        <f>SUM(Table2[[#This Row],[Старт]],Table2[[#This Row],[Плавание_]])</f>
        <v>5.9606481481481489E-3</v>
      </c>
      <c r="N29" s="9">
        <f>SUM(M29,Sheet1!$G29)</f>
        <v>6.5740740740740751E-3</v>
      </c>
      <c r="O29" s="9">
        <f>SUM(N29,Sheet1!$H29)</f>
        <v>2.6886574074074077E-2</v>
      </c>
      <c r="P29" s="9">
        <f>SUM(O29,Sheet1!$I29)</f>
        <v>2.7442129629629632E-2</v>
      </c>
      <c r="Q29" s="9">
        <f>SUM(P29,Sheet1!$J29)</f>
        <v>3.7638888888888888E-2</v>
      </c>
      <c r="R29" s="12">
        <f>Table2[[#This Row],[Старт]]-Table2[[#Totals],[Старт]]</f>
        <v>0</v>
      </c>
      <c r="S29" s="9">
        <f>Table2[[#This Row],[Плавание]]-Table2[[#Totals],[Плавание]]</f>
        <v>8.6805555555555681E-4</v>
      </c>
      <c r="T29" s="9">
        <f>Table2[[#This Row],[Т1]]-Table2[[#Totals],[Т1]]</f>
        <v>1.1111111111111122E-3</v>
      </c>
      <c r="U29" s="9">
        <f>Table2[[#This Row],[Вело]]-Table2[[#Totals],[Вело]]</f>
        <v>4.4791666666666695E-3</v>
      </c>
      <c r="V29" s="9">
        <f>Table2[[#This Row],[Т2]]-Table2[[#Totals],[Т2]]</f>
        <v>4.6180555555555593E-3</v>
      </c>
      <c r="W29" s="9">
        <f>Table2[[#This Row],[Бег]]-Table2[[#Totals],[Бег]]</f>
        <v>6.8402777777777785E-3</v>
      </c>
    </row>
    <row r="30" spans="1:23" hidden="1" x14ac:dyDescent="0.2">
      <c r="A30">
        <v>29</v>
      </c>
      <c r="B30" t="s">
        <v>50</v>
      </c>
      <c r="C30">
        <v>40</v>
      </c>
      <c r="D30" s="2" t="s">
        <v>84</v>
      </c>
      <c r="E30" s="2" t="s">
        <v>98</v>
      </c>
      <c r="F30" s="2">
        <v>6.5046296296296302E-3</v>
      </c>
      <c r="G30" s="2">
        <v>5.6712962962962956E-4</v>
      </c>
      <c r="H30" s="2">
        <v>2.0439814814814817E-2</v>
      </c>
      <c r="I30" s="2">
        <v>2.4305555555555552E-4</v>
      </c>
      <c r="J30" s="2">
        <v>1.0173611111111111E-2</v>
      </c>
      <c r="K30" s="2">
        <v>3.7939814814814815E-2</v>
      </c>
      <c r="L30" s="4">
        <v>0</v>
      </c>
      <c r="M30" s="9">
        <f>SUM(Table2[[#This Row],[Старт]],Table2[[#This Row],[Плавание_]])</f>
        <v>6.5046296296296302E-3</v>
      </c>
      <c r="N30" s="9">
        <f>SUM(M30,Sheet1!$G30)</f>
        <v>7.0717592592592594E-3</v>
      </c>
      <c r="O30" s="9">
        <f>SUM(N30,Sheet1!$H30)</f>
        <v>2.7511574074074077E-2</v>
      </c>
      <c r="P30" s="9">
        <f>SUM(O30,Sheet1!$I30)</f>
        <v>2.7754629629629633E-2</v>
      </c>
      <c r="Q30" s="9">
        <f>SUM(P30,Sheet1!$J30)</f>
        <v>3.7928240740740742E-2</v>
      </c>
      <c r="R30" s="12">
        <f>Table2[[#This Row],[Старт]]-Table2[[#Totals],[Старт]]</f>
        <v>0</v>
      </c>
      <c r="S30" s="9">
        <f>Table2[[#This Row],[Плавание]]-Table2[[#Totals],[Плавание]]</f>
        <v>1.412037037037038E-3</v>
      </c>
      <c r="T30" s="9">
        <f>Table2[[#This Row],[Т1]]-Table2[[#Totals],[Т1]]</f>
        <v>1.6087962962962965E-3</v>
      </c>
      <c r="U30" s="9">
        <f>Table2[[#This Row],[Вело]]-Table2[[#Totals],[Вело]]</f>
        <v>5.10416666666667E-3</v>
      </c>
      <c r="V30" s="9">
        <f>Table2[[#This Row],[Т2]]-Table2[[#Totals],[Т2]]</f>
        <v>4.9305555555555595E-3</v>
      </c>
      <c r="W30" s="9">
        <f>Table2[[#This Row],[Бег]]-Table2[[#Totals],[Бег]]</f>
        <v>7.1296296296296316E-3</v>
      </c>
    </row>
    <row r="31" spans="1:23" hidden="1" x14ac:dyDescent="0.2">
      <c r="A31">
        <v>30</v>
      </c>
      <c r="B31" t="s">
        <v>51</v>
      </c>
      <c r="C31">
        <v>39</v>
      </c>
      <c r="D31" s="2" t="s">
        <v>86</v>
      </c>
      <c r="E31" s="2" t="s">
        <v>87</v>
      </c>
      <c r="F31" s="2">
        <v>8.0671296296296307E-3</v>
      </c>
      <c r="G31" s="2">
        <v>7.175925925925927E-4</v>
      </c>
      <c r="H31" s="2">
        <v>1.996527777777778E-2</v>
      </c>
      <c r="I31" s="2">
        <v>3.4722222222222224E-4</v>
      </c>
      <c r="J31" s="2">
        <v>9.0740740740740729E-3</v>
      </c>
      <c r="K31" s="2">
        <v>3.8159722222222227E-2</v>
      </c>
      <c r="L31" s="4">
        <v>0</v>
      </c>
      <c r="M31" s="9">
        <f>SUM(Table2[[#This Row],[Старт]],Table2[[#This Row],[Плавание_]])</f>
        <v>8.0671296296296307E-3</v>
      </c>
      <c r="N31" s="9">
        <f>SUM(M31,Sheet1!$G31)</f>
        <v>8.7847222222222233E-3</v>
      </c>
      <c r="O31" s="9">
        <f>SUM(N31,Sheet1!$H31)</f>
        <v>2.8750000000000005E-2</v>
      </c>
      <c r="P31" s="9">
        <f>SUM(O31,Sheet1!$I31)</f>
        <v>2.9097222222222226E-2</v>
      </c>
      <c r="Q31" s="9">
        <f>SUM(P31,Sheet1!$J31)</f>
        <v>3.81712962962963E-2</v>
      </c>
      <c r="R31" s="12">
        <f>Table2[[#This Row],[Старт]]-Table2[[#Totals],[Старт]]</f>
        <v>0</v>
      </c>
      <c r="S31" s="9">
        <f>Table2[[#This Row],[Плавание]]-Table2[[#Totals],[Плавание]]</f>
        <v>2.9745370370370386E-3</v>
      </c>
      <c r="T31" s="9">
        <f>Table2[[#This Row],[Т1]]-Table2[[#Totals],[Т1]]</f>
        <v>3.3217592592592604E-3</v>
      </c>
      <c r="U31" s="9">
        <f>Table2[[#This Row],[Вело]]-Table2[[#Totals],[Вело]]</f>
        <v>6.3425925925925976E-3</v>
      </c>
      <c r="V31" s="9">
        <f>Table2[[#This Row],[Т2]]-Table2[[#Totals],[Т2]]</f>
        <v>6.2731481481481527E-3</v>
      </c>
      <c r="W31" s="9">
        <f>Table2[[#This Row],[Бег]]-Table2[[#Totals],[Бег]]</f>
        <v>7.3726851851851904E-3</v>
      </c>
    </row>
    <row r="32" spans="1:23" hidden="1" x14ac:dyDescent="0.2">
      <c r="A32">
        <v>31</v>
      </c>
      <c r="B32" t="s">
        <v>52</v>
      </c>
      <c r="C32">
        <v>27</v>
      </c>
      <c r="D32" s="2" t="s">
        <v>84</v>
      </c>
      <c r="E32" s="2" t="s">
        <v>87</v>
      </c>
      <c r="F32" s="2">
        <v>7.7546296296296287E-3</v>
      </c>
      <c r="G32" s="2">
        <v>4.7453703703703704E-4</v>
      </c>
      <c r="H32" s="2">
        <v>1.9618055555555555E-2</v>
      </c>
      <c r="I32" s="2">
        <v>3.7037037037037035E-4</v>
      </c>
      <c r="J32" s="2">
        <v>1.0046296296296296E-2</v>
      </c>
      <c r="K32" s="2">
        <v>3.8263888888888889E-2</v>
      </c>
      <c r="L32" s="4">
        <v>0</v>
      </c>
      <c r="M32" s="9">
        <f>SUM(Table2[[#This Row],[Старт]],Table2[[#This Row],[Плавание_]])</f>
        <v>7.7546296296296287E-3</v>
      </c>
      <c r="N32" s="9">
        <f>SUM(M32,Sheet1!$G32)</f>
        <v>8.2291666666666659E-3</v>
      </c>
      <c r="O32" s="9">
        <f>SUM(N32,Sheet1!$H32)</f>
        <v>2.7847222222222221E-2</v>
      </c>
      <c r="P32" s="9">
        <f>SUM(O32,Sheet1!$I32)</f>
        <v>2.8217592592592593E-2</v>
      </c>
      <c r="Q32" s="9">
        <f>SUM(P32,Sheet1!$J32)</f>
        <v>3.8263888888888889E-2</v>
      </c>
      <c r="R32" s="12">
        <f>Table2[[#This Row],[Старт]]-Table2[[#Totals],[Старт]]</f>
        <v>0</v>
      </c>
      <c r="S32" s="9">
        <f>Table2[[#This Row],[Плавание]]-Table2[[#Totals],[Плавание]]</f>
        <v>2.6620370370370365E-3</v>
      </c>
      <c r="T32" s="9">
        <f>Table2[[#This Row],[Т1]]-Table2[[#Totals],[Т1]]</f>
        <v>2.766203703703703E-3</v>
      </c>
      <c r="U32" s="9">
        <f>Table2[[#This Row],[Вело]]-Table2[[#Totals],[Вело]]</f>
        <v>5.439814814814814E-3</v>
      </c>
      <c r="V32" s="9">
        <f>Table2[[#This Row],[Т2]]-Table2[[#Totals],[Т2]]</f>
        <v>5.3935185185185197E-3</v>
      </c>
      <c r="W32" s="9">
        <f>Table2[[#This Row],[Бег]]-Table2[[#Totals],[Бег]]</f>
        <v>7.465277777777779E-3</v>
      </c>
    </row>
    <row r="33" spans="1:23" hidden="1" x14ac:dyDescent="0.2">
      <c r="A33">
        <v>32</v>
      </c>
      <c r="B33" t="s">
        <v>53</v>
      </c>
      <c r="C33">
        <v>43</v>
      </c>
      <c r="D33" s="2" t="s">
        <v>97</v>
      </c>
      <c r="E33" s="2"/>
      <c r="F33" s="2">
        <v>8.3564814814814804E-3</v>
      </c>
      <c r="G33" s="2">
        <v>1.0069444444444444E-3</v>
      </c>
      <c r="H33" s="2">
        <v>1.951388888888889E-2</v>
      </c>
      <c r="I33" s="2">
        <v>5.0925925925925921E-4</v>
      </c>
      <c r="J33" s="2">
        <v>8.9814814814814809E-3</v>
      </c>
      <c r="K33" s="2">
        <v>3.8368055555555551E-2</v>
      </c>
      <c r="L33" s="4">
        <v>0</v>
      </c>
      <c r="M33" s="9">
        <f>SUM(Table2[[#This Row],[Старт]],Table2[[#This Row],[Плавание_]])</f>
        <v>8.3564814814814804E-3</v>
      </c>
      <c r="N33" s="9">
        <f>SUM(M33,Sheet1!$G33)</f>
        <v>9.3634259259259243E-3</v>
      </c>
      <c r="O33" s="9">
        <f>SUM(N33,Sheet1!$H33)</f>
        <v>2.8877314814814814E-2</v>
      </c>
      <c r="P33" s="9">
        <f>SUM(O33,Sheet1!$I33)</f>
        <v>2.9386574074074072E-2</v>
      </c>
      <c r="Q33" s="9">
        <f>SUM(P33,Sheet1!$J33)</f>
        <v>3.8368055555555551E-2</v>
      </c>
      <c r="R33" s="12">
        <f>Table2[[#This Row],[Старт]]-Table2[[#Totals],[Старт]]</f>
        <v>0</v>
      </c>
      <c r="S33" s="9">
        <f>Table2[[#This Row],[Плавание]]-Table2[[#Totals],[Плавание]]</f>
        <v>3.2638888888888882E-3</v>
      </c>
      <c r="T33" s="9">
        <f>Table2[[#This Row],[Т1]]-Table2[[#Totals],[Т1]]</f>
        <v>3.9004629629629615E-3</v>
      </c>
      <c r="U33" s="9">
        <f>Table2[[#This Row],[Вело]]-Table2[[#Totals],[Вело]]</f>
        <v>6.4699074074074069E-3</v>
      </c>
      <c r="V33" s="9">
        <f>Table2[[#This Row],[Т2]]-Table2[[#Totals],[Т2]]</f>
        <v>6.5624999999999989E-3</v>
      </c>
      <c r="W33" s="9">
        <f>Table2[[#This Row],[Бег]]-Table2[[#Totals],[Бег]]</f>
        <v>7.5694444444444411E-3</v>
      </c>
    </row>
    <row r="34" spans="1:23" hidden="1" x14ac:dyDescent="0.2">
      <c r="A34">
        <v>33</v>
      </c>
      <c r="B34" t="s">
        <v>54</v>
      </c>
      <c r="C34">
        <v>36</v>
      </c>
      <c r="D34" s="2" t="s">
        <v>99</v>
      </c>
      <c r="E34" s="2"/>
      <c r="F34" s="2">
        <v>5.7754629629629623E-3</v>
      </c>
      <c r="G34" s="2">
        <v>1.5046296296296294E-3</v>
      </c>
      <c r="H34" s="2">
        <v>2.2002314814814818E-2</v>
      </c>
      <c r="I34" s="2">
        <v>4.9768518518518521E-4</v>
      </c>
      <c r="J34" s="2">
        <v>8.6458333333333335E-3</v>
      </c>
      <c r="K34" s="2">
        <v>3.8425925925925926E-2</v>
      </c>
      <c r="L34" s="4">
        <v>0</v>
      </c>
      <c r="M34" s="9">
        <f>SUM(Table2[[#This Row],[Старт]],Table2[[#This Row],[Плавание_]])</f>
        <v>5.7754629629629623E-3</v>
      </c>
      <c r="N34" s="9">
        <f>SUM(M34,Sheet1!$G34)</f>
        <v>7.2800925925925915E-3</v>
      </c>
      <c r="O34" s="9">
        <f>SUM(N34,Sheet1!$H34)</f>
        <v>2.928240740740741E-2</v>
      </c>
      <c r="P34" s="9">
        <f>SUM(O34,Sheet1!$I34)</f>
        <v>2.9780092592592594E-2</v>
      </c>
      <c r="Q34" s="9">
        <f>SUM(P34,Sheet1!$J34)</f>
        <v>3.8425925925925926E-2</v>
      </c>
      <c r="R34" s="12">
        <f>Table2[[#This Row],[Старт]]-Table2[[#Totals],[Старт]]</f>
        <v>0</v>
      </c>
      <c r="S34" s="9">
        <f>Table2[[#This Row],[Плавание]]-Table2[[#Totals],[Плавание]]</f>
        <v>6.8287037037037014E-4</v>
      </c>
      <c r="T34" s="9">
        <f>Table2[[#This Row],[Т1]]-Table2[[#Totals],[Т1]]</f>
        <v>1.8171296296296286E-3</v>
      </c>
      <c r="U34" s="9">
        <f>Table2[[#This Row],[Вело]]-Table2[[#Totals],[Вело]]</f>
        <v>6.8750000000000026E-3</v>
      </c>
      <c r="V34" s="9">
        <f>Table2[[#This Row],[Т2]]-Table2[[#Totals],[Т2]]</f>
        <v>6.9560185185185211E-3</v>
      </c>
      <c r="W34" s="9">
        <f>Table2[[#This Row],[Бег]]-Table2[[#Totals],[Бег]]</f>
        <v>7.6273148148148159E-3</v>
      </c>
    </row>
    <row r="35" spans="1:23" hidden="1" x14ac:dyDescent="0.2">
      <c r="A35">
        <v>34</v>
      </c>
      <c r="B35" t="s">
        <v>55</v>
      </c>
      <c r="C35">
        <v>33</v>
      </c>
      <c r="D35" s="2" t="s">
        <v>100</v>
      </c>
      <c r="E35" s="2" t="s">
        <v>85</v>
      </c>
      <c r="F35" s="2">
        <v>6.4004629629629628E-3</v>
      </c>
      <c r="G35" s="2">
        <v>6.018518518518519E-4</v>
      </c>
      <c r="H35" s="2">
        <v>1.9525462962962963E-2</v>
      </c>
      <c r="I35" s="2">
        <v>6.134259259259259E-4</v>
      </c>
      <c r="J35" s="2">
        <v>1.1319444444444444E-2</v>
      </c>
      <c r="K35" s="2">
        <v>3.847222222222222E-2</v>
      </c>
      <c r="L35" s="4">
        <v>0</v>
      </c>
      <c r="M35" s="9">
        <f>SUM(Table2[[#This Row],[Старт]],Table2[[#This Row],[Плавание_]])</f>
        <v>6.4004629629629628E-3</v>
      </c>
      <c r="N35" s="9">
        <f>SUM(M35,Sheet1!$G35)</f>
        <v>7.0023148148148145E-3</v>
      </c>
      <c r="O35" s="9">
        <f>SUM(N35,Sheet1!$H35)</f>
        <v>2.6527777777777779E-2</v>
      </c>
      <c r="P35" s="9">
        <f>SUM(O35,Sheet1!$I35)</f>
        <v>2.7141203703703706E-2</v>
      </c>
      <c r="Q35" s="9">
        <f>SUM(P35,Sheet1!$J35)</f>
        <v>3.8460648148148147E-2</v>
      </c>
      <c r="R35" s="12">
        <f>Table2[[#This Row],[Старт]]-Table2[[#Totals],[Старт]]</f>
        <v>0</v>
      </c>
      <c r="S35" s="9">
        <f>Table2[[#This Row],[Плавание]]-Table2[[#Totals],[Плавание]]</f>
        <v>1.3078703703703707E-3</v>
      </c>
      <c r="T35" s="9">
        <f>Table2[[#This Row],[Т1]]-Table2[[#Totals],[Т1]]</f>
        <v>1.5393518518518516E-3</v>
      </c>
      <c r="U35" s="9">
        <f>Table2[[#This Row],[Вело]]-Table2[[#Totals],[Вело]]</f>
        <v>4.1203703703703715E-3</v>
      </c>
      <c r="V35" s="9">
        <f>Table2[[#This Row],[Т2]]-Table2[[#Totals],[Т2]]</f>
        <v>4.3171296296296326E-3</v>
      </c>
      <c r="W35" s="9">
        <f>Table2[[#This Row],[Бег]]-Table2[[#Totals],[Бег]]</f>
        <v>7.6620370370370366E-3</v>
      </c>
    </row>
    <row r="36" spans="1:23" hidden="1" x14ac:dyDescent="0.2">
      <c r="A36">
        <v>35</v>
      </c>
      <c r="B36" t="s">
        <v>56</v>
      </c>
      <c r="C36">
        <v>42</v>
      </c>
      <c r="D36" s="2" t="s">
        <v>97</v>
      </c>
      <c r="E36" s="2"/>
      <c r="F36" s="2">
        <v>6.9675925925925921E-3</v>
      </c>
      <c r="G36" s="2">
        <v>9.3750000000000007E-4</v>
      </c>
      <c r="H36" s="2">
        <v>2.2037037037037036E-2</v>
      </c>
      <c r="I36" s="2">
        <v>2.4305555555555552E-4</v>
      </c>
      <c r="J36" s="2">
        <v>8.3217592592592596E-3</v>
      </c>
      <c r="K36" s="2">
        <v>3.8518518518518521E-2</v>
      </c>
      <c r="L36" s="4">
        <v>0</v>
      </c>
      <c r="M36" s="9">
        <f>SUM(Table2[[#This Row],[Старт]],Table2[[#This Row],[Плавание_]])</f>
        <v>6.9675925925925921E-3</v>
      </c>
      <c r="N36" s="9">
        <f>SUM(M36,Sheet1!$G36)</f>
        <v>7.905092592592592E-3</v>
      </c>
      <c r="O36" s="9">
        <f>SUM(N36,Sheet1!$H36)</f>
        <v>2.9942129629629628E-2</v>
      </c>
      <c r="P36" s="9">
        <f>SUM(O36,Sheet1!$I36)</f>
        <v>3.0185185185185183E-2</v>
      </c>
      <c r="Q36" s="9">
        <f>SUM(P36,Sheet1!$J36)</f>
        <v>3.8506944444444441E-2</v>
      </c>
      <c r="R36" s="12">
        <f>Table2[[#This Row],[Старт]]-Table2[[#Totals],[Старт]]</f>
        <v>0</v>
      </c>
      <c r="S36" s="9">
        <f>Table2[[#This Row],[Плавание]]-Table2[[#Totals],[Плавание]]</f>
        <v>1.8749999999999999E-3</v>
      </c>
      <c r="T36" s="9">
        <f>Table2[[#This Row],[Т1]]-Table2[[#Totals],[Т1]]</f>
        <v>2.4421296296296292E-3</v>
      </c>
      <c r="U36" s="9">
        <f>Table2[[#This Row],[Вело]]-Table2[[#Totals],[Вело]]</f>
        <v>7.5347222222222204E-3</v>
      </c>
      <c r="V36" s="9">
        <f>Table2[[#This Row],[Т2]]-Table2[[#Totals],[Т2]]</f>
        <v>7.3611111111111099E-3</v>
      </c>
      <c r="W36" s="9">
        <f>Table2[[#This Row],[Бег]]-Table2[[#Totals],[Бег]]</f>
        <v>7.7083333333333309E-3</v>
      </c>
    </row>
    <row r="37" spans="1:23" hidden="1" x14ac:dyDescent="0.2">
      <c r="A37">
        <v>36</v>
      </c>
      <c r="B37" t="s">
        <v>57</v>
      </c>
      <c r="C37">
        <v>37</v>
      </c>
      <c r="D37" s="2" t="s">
        <v>84</v>
      </c>
      <c r="E37" s="2"/>
      <c r="F37" s="2">
        <v>8.4259259259259253E-3</v>
      </c>
      <c r="G37" s="2">
        <v>8.2175925925925917E-4</v>
      </c>
      <c r="H37" s="2">
        <v>1.9398148148148147E-2</v>
      </c>
      <c r="I37" s="2">
        <v>4.6296296296296293E-4</v>
      </c>
      <c r="J37" s="2">
        <v>9.8148148148148144E-3</v>
      </c>
      <c r="K37" s="2">
        <v>3.8912037037037037E-2</v>
      </c>
      <c r="L37" s="4">
        <v>0</v>
      </c>
      <c r="M37" s="9">
        <f>SUM(Table2[[#This Row],[Старт]],Table2[[#This Row],[Плавание_]])</f>
        <v>8.4259259259259253E-3</v>
      </c>
      <c r="N37" s="9">
        <f>SUM(M37,Sheet1!$G37)</f>
        <v>9.2476851851851852E-3</v>
      </c>
      <c r="O37" s="9">
        <f>SUM(N37,Sheet1!$H37)</f>
        <v>2.8645833333333332E-2</v>
      </c>
      <c r="P37" s="9">
        <f>SUM(O37,Sheet1!$I37)</f>
        <v>2.9108796296296296E-2</v>
      </c>
      <c r="Q37" s="9">
        <f>SUM(P37,Sheet1!$J37)</f>
        <v>3.892361111111111E-2</v>
      </c>
      <c r="R37" s="12">
        <f>Table2[[#This Row],[Старт]]-Table2[[#Totals],[Старт]]</f>
        <v>0</v>
      </c>
      <c r="S37" s="9">
        <f>Table2[[#This Row],[Плавание]]-Table2[[#Totals],[Плавание]]</f>
        <v>3.3333333333333331E-3</v>
      </c>
      <c r="T37" s="9">
        <f>Table2[[#This Row],[Т1]]-Table2[[#Totals],[Т1]]</f>
        <v>3.7847222222222223E-3</v>
      </c>
      <c r="U37" s="9">
        <f>Table2[[#This Row],[Вело]]-Table2[[#Totals],[Вело]]</f>
        <v>6.238425925925925E-3</v>
      </c>
      <c r="V37" s="9">
        <f>Table2[[#This Row],[Т2]]-Table2[[#Totals],[Т2]]</f>
        <v>6.2847222222222228E-3</v>
      </c>
      <c r="W37" s="9">
        <f>Table2[[#This Row],[Бег]]-Table2[[#Totals],[Бег]]</f>
        <v>8.1250000000000003E-3</v>
      </c>
    </row>
    <row r="38" spans="1:23" hidden="1" x14ac:dyDescent="0.2">
      <c r="A38">
        <v>37</v>
      </c>
      <c r="B38" t="s">
        <v>58</v>
      </c>
      <c r="C38">
        <v>56</v>
      </c>
      <c r="D38" s="2" t="s">
        <v>101</v>
      </c>
      <c r="E38" s="2"/>
      <c r="F38" s="2">
        <v>6.7129629629629622E-3</v>
      </c>
      <c r="G38" s="2">
        <v>3.7037037037037035E-4</v>
      </c>
      <c r="H38" s="2">
        <v>2.0474537037037038E-2</v>
      </c>
      <c r="I38" s="2">
        <v>4.7453703703703704E-4</v>
      </c>
      <c r="J38" s="2">
        <v>1.1319444444444444E-2</v>
      </c>
      <c r="K38" s="2">
        <v>3.9351851851851853E-2</v>
      </c>
      <c r="L38" s="4">
        <v>0</v>
      </c>
      <c r="M38" s="9">
        <f>SUM(Table2[[#This Row],[Старт]],Table2[[#This Row],[Плавание_]])</f>
        <v>6.7129629629629622E-3</v>
      </c>
      <c r="N38" s="9">
        <f>SUM(M38,Sheet1!$G38)</f>
        <v>7.083333333333333E-3</v>
      </c>
      <c r="O38" s="9">
        <f>SUM(N38,Sheet1!$H38)</f>
        <v>2.7557870370370371E-2</v>
      </c>
      <c r="P38" s="9">
        <f>SUM(O38,Sheet1!$I38)</f>
        <v>2.8032407407407409E-2</v>
      </c>
      <c r="Q38" s="9">
        <f>SUM(P38,Sheet1!$J38)</f>
        <v>3.9351851851851853E-2</v>
      </c>
      <c r="R38" s="12">
        <f>Table2[[#This Row],[Старт]]-Table2[[#Totals],[Старт]]</f>
        <v>0</v>
      </c>
      <c r="S38" s="9">
        <f>Table2[[#This Row],[Плавание]]-Table2[[#Totals],[Плавание]]</f>
        <v>1.6203703703703701E-3</v>
      </c>
      <c r="T38" s="9">
        <f>Table2[[#This Row],[Т1]]-Table2[[#Totals],[Т1]]</f>
        <v>1.6203703703703701E-3</v>
      </c>
      <c r="U38" s="9">
        <f>Table2[[#This Row],[Вело]]-Table2[[#Totals],[Вело]]</f>
        <v>5.1504629629629643E-3</v>
      </c>
      <c r="V38" s="9">
        <f>Table2[[#This Row],[Т2]]-Table2[[#Totals],[Т2]]</f>
        <v>5.2083333333333356E-3</v>
      </c>
      <c r="W38" s="9">
        <f>Table2[[#This Row],[Бег]]-Table2[[#Totals],[Бег]]</f>
        <v>8.5532407407407432E-3</v>
      </c>
    </row>
    <row r="39" spans="1:23" hidden="1" x14ac:dyDescent="0.2">
      <c r="A39">
        <v>38</v>
      </c>
      <c r="B39" t="s">
        <v>59</v>
      </c>
      <c r="C39">
        <v>33</v>
      </c>
      <c r="D39" s="2" t="s">
        <v>97</v>
      </c>
      <c r="E39" s="2" t="s">
        <v>87</v>
      </c>
      <c r="F39" s="2">
        <v>6.6319444444444446E-3</v>
      </c>
      <c r="G39" s="2">
        <v>7.8703703703703705E-4</v>
      </c>
      <c r="H39" s="2">
        <v>2.0729166666666667E-2</v>
      </c>
      <c r="I39" s="2">
        <v>6.3657407407407402E-4</v>
      </c>
      <c r="J39" s="2">
        <v>1.1076388888888887E-2</v>
      </c>
      <c r="K39" s="2">
        <v>3.9861111111111111E-2</v>
      </c>
      <c r="L39" s="4">
        <v>0</v>
      </c>
      <c r="M39" s="9">
        <f>SUM(Table2[[#This Row],[Старт]],Table2[[#This Row],[Плавание_]])</f>
        <v>6.6319444444444446E-3</v>
      </c>
      <c r="N39" s="9">
        <f>SUM(M39,Sheet1!$G39)</f>
        <v>7.4189814814814813E-3</v>
      </c>
      <c r="O39" s="9">
        <f>SUM(N39,Sheet1!$H39)</f>
        <v>2.8148148148148148E-2</v>
      </c>
      <c r="P39" s="9">
        <f>SUM(O39,Sheet1!$I39)</f>
        <v>2.8784722222222222E-2</v>
      </c>
      <c r="Q39" s="9">
        <f>SUM(P39,Sheet1!$J39)</f>
        <v>3.9861111111111111E-2</v>
      </c>
      <c r="R39" s="12">
        <f>Table2[[#This Row],[Старт]]-Table2[[#Totals],[Старт]]</f>
        <v>0</v>
      </c>
      <c r="S39" s="9">
        <f>Table2[[#This Row],[Плавание]]-Table2[[#Totals],[Плавание]]</f>
        <v>1.5393518518518525E-3</v>
      </c>
      <c r="T39" s="9">
        <f>Table2[[#This Row],[Т1]]-Table2[[#Totals],[Т1]]</f>
        <v>1.9560185185185184E-3</v>
      </c>
      <c r="U39" s="9">
        <f>Table2[[#This Row],[Вело]]-Table2[[#Totals],[Вело]]</f>
        <v>5.7407407407407407E-3</v>
      </c>
      <c r="V39" s="9">
        <f>Table2[[#This Row],[Т2]]-Table2[[#Totals],[Т2]]</f>
        <v>5.9606481481481489E-3</v>
      </c>
      <c r="W39" s="9">
        <f>Table2[[#This Row],[Бег]]-Table2[[#Totals],[Бег]]</f>
        <v>9.0625000000000011E-3</v>
      </c>
    </row>
    <row r="40" spans="1:23" hidden="1" x14ac:dyDescent="0.2">
      <c r="A40">
        <v>39</v>
      </c>
      <c r="B40" t="s">
        <v>60</v>
      </c>
      <c r="C40">
        <v>44</v>
      </c>
      <c r="D40" s="2" t="s">
        <v>100</v>
      </c>
      <c r="E40" s="2"/>
      <c r="F40" s="2">
        <v>6.5162037037037037E-3</v>
      </c>
      <c r="G40" s="2">
        <v>6.7129629629629625E-4</v>
      </c>
      <c r="H40" s="2">
        <v>2.0254629629629629E-2</v>
      </c>
      <c r="I40" s="2">
        <v>5.9027777777777778E-4</v>
      </c>
      <c r="J40" s="2">
        <v>1.1851851851851851E-2</v>
      </c>
      <c r="K40" s="2">
        <v>3.9884259259259258E-2</v>
      </c>
      <c r="L40" s="4">
        <v>0</v>
      </c>
      <c r="M40" s="9">
        <f>SUM(Table2[[#This Row],[Старт]],Table2[[#This Row],[Плавание_]])</f>
        <v>6.5162037037037037E-3</v>
      </c>
      <c r="N40" s="9">
        <f>SUM(M40,Sheet1!$G40)</f>
        <v>7.1875000000000003E-3</v>
      </c>
      <c r="O40" s="9">
        <f>SUM(N40,Sheet1!$H40)</f>
        <v>2.7442129629629629E-2</v>
      </c>
      <c r="P40" s="9">
        <f>SUM(O40,Sheet1!$I40)</f>
        <v>2.8032407407407405E-2</v>
      </c>
      <c r="Q40" s="9">
        <f>SUM(P40,Sheet1!$J40)</f>
        <v>3.9884259259259258E-2</v>
      </c>
      <c r="R40" s="12">
        <f>Table2[[#This Row],[Старт]]-Table2[[#Totals],[Старт]]</f>
        <v>0</v>
      </c>
      <c r="S40" s="9">
        <f>Table2[[#This Row],[Плавание]]-Table2[[#Totals],[Плавание]]</f>
        <v>1.4236111111111116E-3</v>
      </c>
      <c r="T40" s="9">
        <f>Table2[[#This Row],[Т1]]-Table2[[#Totals],[Т1]]</f>
        <v>1.7245370370370374E-3</v>
      </c>
      <c r="U40" s="9">
        <f>Table2[[#This Row],[Вело]]-Table2[[#Totals],[Вело]]</f>
        <v>5.0347222222222217E-3</v>
      </c>
      <c r="V40" s="9">
        <f>Table2[[#This Row],[Т2]]-Table2[[#Totals],[Т2]]</f>
        <v>5.2083333333333322E-3</v>
      </c>
      <c r="W40" s="9">
        <f>Table2[[#This Row],[Бег]]-Table2[[#Totals],[Бег]]</f>
        <v>9.0856481481481483E-3</v>
      </c>
    </row>
    <row r="41" spans="1:23" hidden="1" x14ac:dyDescent="0.2">
      <c r="A41">
        <v>40</v>
      </c>
      <c r="B41" t="s">
        <v>61</v>
      </c>
      <c r="C41">
        <v>31</v>
      </c>
      <c r="D41" s="2" t="s">
        <v>102</v>
      </c>
      <c r="E41" s="2"/>
      <c r="F41" s="2">
        <v>8.9120370370370378E-3</v>
      </c>
      <c r="G41" s="2">
        <v>5.6712962962962956E-4</v>
      </c>
      <c r="H41" s="2">
        <v>2.0335648148148148E-2</v>
      </c>
      <c r="I41" s="2">
        <v>5.3240740740740744E-4</v>
      </c>
      <c r="J41" s="2">
        <v>9.618055555555555E-3</v>
      </c>
      <c r="K41" s="2">
        <v>3.9976851851851854E-2</v>
      </c>
      <c r="L41" s="4">
        <v>0</v>
      </c>
      <c r="M41" s="9">
        <f>SUM(Table2[[#This Row],[Старт]],Table2[[#This Row],[Плавание_]])</f>
        <v>8.9120370370370378E-3</v>
      </c>
      <c r="N41" s="9">
        <f>SUM(M41,Sheet1!$G41)</f>
        <v>9.479166666666667E-3</v>
      </c>
      <c r="O41" s="9">
        <f>SUM(N41,Sheet1!$H41)</f>
        <v>2.9814814814814815E-2</v>
      </c>
      <c r="P41" s="9">
        <f>SUM(O41,Sheet1!$I41)</f>
        <v>3.0347222222222223E-2</v>
      </c>
      <c r="Q41" s="9">
        <f>SUM(P41,Sheet1!$J41)</f>
        <v>3.996527777777778E-2</v>
      </c>
      <c r="R41" s="12">
        <f>Table2[[#This Row],[Старт]]-Table2[[#Totals],[Старт]]</f>
        <v>0</v>
      </c>
      <c r="S41" s="9">
        <f>Table2[[#This Row],[Плавание]]-Table2[[#Totals],[Плавание]]</f>
        <v>3.8194444444444456E-3</v>
      </c>
      <c r="T41" s="9">
        <f>Table2[[#This Row],[Т1]]-Table2[[#Totals],[Т1]]</f>
        <v>4.0162037037037041E-3</v>
      </c>
      <c r="U41" s="9">
        <f>Table2[[#This Row],[Вело]]-Table2[[#Totals],[Вело]]</f>
        <v>7.4074074074074077E-3</v>
      </c>
      <c r="V41" s="9">
        <f>Table2[[#This Row],[Т2]]-Table2[[#Totals],[Т2]]</f>
        <v>7.5231481481481503E-3</v>
      </c>
      <c r="W41" s="9">
        <f>Table2[[#This Row],[Бег]]-Table2[[#Totals],[Бег]]</f>
        <v>9.1666666666666702E-3</v>
      </c>
    </row>
    <row r="42" spans="1:23" hidden="1" x14ac:dyDescent="0.2">
      <c r="A42">
        <v>41</v>
      </c>
      <c r="B42" t="s">
        <v>62</v>
      </c>
      <c r="C42">
        <v>47</v>
      </c>
      <c r="D42" s="2" t="s">
        <v>84</v>
      </c>
      <c r="E42" s="2"/>
      <c r="F42" s="2">
        <v>8.113425925925925E-3</v>
      </c>
      <c r="G42" s="2">
        <v>9.7222222222222209E-4</v>
      </c>
      <c r="H42" s="2">
        <v>2.148148148148148E-2</v>
      </c>
      <c r="I42" s="2">
        <v>2.8935185185185189E-4</v>
      </c>
      <c r="J42" s="2">
        <v>9.3634259259259261E-3</v>
      </c>
      <c r="K42" s="2">
        <v>4.0196759259259258E-2</v>
      </c>
      <c r="L42" s="4">
        <v>0</v>
      </c>
      <c r="M42" s="9">
        <f>SUM(Table2[[#This Row],[Старт]],Table2[[#This Row],[Плавание_]])</f>
        <v>8.113425925925925E-3</v>
      </c>
      <c r="N42" s="9">
        <f>SUM(M42,Sheet1!$G42)</f>
        <v>9.0856481481481465E-3</v>
      </c>
      <c r="O42" s="9">
        <f>SUM(N42,Sheet1!$H42)</f>
        <v>3.0567129629629625E-2</v>
      </c>
      <c r="P42" s="9">
        <f>SUM(O42,Sheet1!$I42)</f>
        <v>3.0856481481481478E-2</v>
      </c>
      <c r="Q42" s="9">
        <f>SUM(P42,Sheet1!$J42)</f>
        <v>4.0219907407407406E-2</v>
      </c>
      <c r="R42" s="12">
        <f>Table2[[#This Row],[Старт]]-Table2[[#Totals],[Старт]]</f>
        <v>0</v>
      </c>
      <c r="S42" s="9">
        <f>Table2[[#This Row],[Плавание]]-Table2[[#Totals],[Плавание]]</f>
        <v>3.0208333333333328E-3</v>
      </c>
      <c r="T42" s="9">
        <f>Table2[[#This Row],[Т1]]-Table2[[#Totals],[Т1]]</f>
        <v>3.6226851851851836E-3</v>
      </c>
      <c r="U42" s="9">
        <f>Table2[[#This Row],[Вело]]-Table2[[#Totals],[Вело]]</f>
        <v>8.1597222222222175E-3</v>
      </c>
      <c r="V42" s="9">
        <f>Table2[[#This Row],[Т2]]-Table2[[#Totals],[Т2]]</f>
        <v>8.0324074074074048E-3</v>
      </c>
      <c r="W42" s="9">
        <f>Table2[[#This Row],[Бег]]-Table2[[#Totals],[Бег]]</f>
        <v>9.4212962962962957E-3</v>
      </c>
    </row>
    <row r="43" spans="1:23" hidden="1" x14ac:dyDescent="0.2">
      <c r="A43">
        <v>42</v>
      </c>
      <c r="B43" t="s">
        <v>63</v>
      </c>
      <c r="C43">
        <v>32</v>
      </c>
      <c r="D43" s="2" t="s">
        <v>103</v>
      </c>
      <c r="E43" s="2"/>
      <c r="F43" s="2">
        <v>7.2106481481481475E-3</v>
      </c>
      <c r="G43" s="2">
        <v>6.3657407407407402E-4</v>
      </c>
      <c r="H43" s="2">
        <v>2.1342592592592594E-2</v>
      </c>
      <c r="I43" s="2">
        <v>3.1250000000000001E-4</v>
      </c>
      <c r="J43" s="2">
        <v>1.0717592592592593E-2</v>
      </c>
      <c r="K43" s="2">
        <v>4.0219907407407406E-2</v>
      </c>
      <c r="L43" s="4">
        <v>0</v>
      </c>
      <c r="M43" s="9">
        <f>SUM(Table2[[#This Row],[Старт]],Table2[[#This Row],[Плавание_]])</f>
        <v>7.2106481481481475E-3</v>
      </c>
      <c r="N43" s="9">
        <f>SUM(M43,Sheet1!$G43)</f>
        <v>7.8472222222222207E-3</v>
      </c>
      <c r="O43" s="9">
        <f>SUM(N43,Sheet1!$H43)</f>
        <v>2.9189814814814814E-2</v>
      </c>
      <c r="P43" s="9">
        <f>SUM(O43,Sheet1!$I43)</f>
        <v>2.9502314814814815E-2</v>
      </c>
      <c r="Q43" s="9">
        <f>SUM(P43,Sheet1!$J43)</f>
        <v>4.0219907407407406E-2</v>
      </c>
      <c r="R43" s="12">
        <f>Table2[[#This Row],[Старт]]-Table2[[#Totals],[Старт]]</f>
        <v>0</v>
      </c>
      <c r="S43" s="9">
        <f>Table2[[#This Row],[Плавание]]-Table2[[#Totals],[Плавание]]</f>
        <v>2.1180555555555553E-3</v>
      </c>
      <c r="T43" s="9">
        <f>Table2[[#This Row],[Т1]]-Table2[[#Totals],[Т1]]</f>
        <v>2.3842592592592578E-3</v>
      </c>
      <c r="U43" s="9">
        <f>Table2[[#This Row],[Вело]]-Table2[[#Totals],[Вело]]</f>
        <v>6.7824074074074071E-3</v>
      </c>
      <c r="V43" s="9">
        <f>Table2[[#This Row],[Т2]]-Table2[[#Totals],[Т2]]</f>
        <v>6.6782407407407415E-3</v>
      </c>
      <c r="W43" s="9">
        <f>Table2[[#This Row],[Бег]]-Table2[[#Totals],[Бег]]</f>
        <v>9.4212962962962957E-3</v>
      </c>
    </row>
    <row r="44" spans="1:23" hidden="1" x14ac:dyDescent="0.2">
      <c r="A44">
        <v>43</v>
      </c>
      <c r="B44" t="s">
        <v>64</v>
      </c>
      <c r="C44">
        <v>38</v>
      </c>
      <c r="D44" s="2" t="s">
        <v>104</v>
      </c>
      <c r="E44" s="2"/>
      <c r="F44" s="2">
        <v>9.7222222222222224E-3</v>
      </c>
      <c r="G44" s="2">
        <v>1.6435185185185183E-3</v>
      </c>
      <c r="H44" s="2">
        <v>1.9918981481481482E-2</v>
      </c>
      <c r="I44" s="2">
        <v>1.1689814814814816E-3</v>
      </c>
      <c r="J44" s="2">
        <v>8.1597222222222227E-3</v>
      </c>
      <c r="K44" s="2">
        <v>4.0601851851851854E-2</v>
      </c>
      <c r="L44" s="4">
        <v>0</v>
      </c>
      <c r="M44" s="9">
        <f>SUM(Table2[[#This Row],[Старт]],Table2[[#This Row],[Плавание_]])</f>
        <v>9.7222222222222224E-3</v>
      </c>
      <c r="N44" s="9">
        <f>SUM(M44,Sheet1!$G44)</f>
        <v>1.136574074074074E-2</v>
      </c>
      <c r="O44" s="9">
        <f>SUM(N44,Sheet1!$H44)</f>
        <v>3.1284722222222221E-2</v>
      </c>
      <c r="P44" s="9">
        <f>SUM(O44,Sheet1!$I44)</f>
        <v>3.24537037037037E-2</v>
      </c>
      <c r="Q44" s="9">
        <f>SUM(P44,Sheet1!$J44)</f>
        <v>4.0613425925925921E-2</v>
      </c>
      <c r="R44" s="12">
        <f>Table2[[#This Row],[Старт]]-Table2[[#Totals],[Старт]]</f>
        <v>0</v>
      </c>
      <c r="S44" s="9">
        <f>Table2[[#This Row],[Плавание]]-Table2[[#Totals],[Плавание]]</f>
        <v>4.6296296296296302E-3</v>
      </c>
      <c r="T44" s="9">
        <f>Table2[[#This Row],[Т1]]-Table2[[#Totals],[Т1]]</f>
        <v>5.9027777777777776E-3</v>
      </c>
      <c r="U44" s="9">
        <f>Table2[[#This Row],[Вело]]-Table2[[#Totals],[Вело]]</f>
        <v>8.8773148148148136E-3</v>
      </c>
      <c r="V44" s="9">
        <f>Table2[[#This Row],[Т2]]-Table2[[#Totals],[Т2]]</f>
        <v>9.6296296296296269E-3</v>
      </c>
      <c r="W44" s="9">
        <f>Table2[[#This Row],[Бег]]-Table2[[#Totals],[Бег]]</f>
        <v>9.8148148148148109E-3</v>
      </c>
    </row>
    <row r="45" spans="1:23" hidden="1" x14ac:dyDescent="0.2">
      <c r="A45">
        <v>44</v>
      </c>
      <c r="B45" t="s">
        <v>65</v>
      </c>
      <c r="C45">
        <v>23</v>
      </c>
      <c r="D45" s="2" t="s">
        <v>84</v>
      </c>
      <c r="E45" s="2" t="s">
        <v>87</v>
      </c>
      <c r="F45" s="2">
        <v>8.0092592592592594E-3</v>
      </c>
      <c r="G45" s="2">
        <v>1.1689814814814816E-3</v>
      </c>
      <c r="H45" s="2">
        <v>2.0995370370370373E-2</v>
      </c>
      <c r="I45" s="2">
        <v>6.9444444444444447E-4</v>
      </c>
      <c r="J45" s="2">
        <v>9.8726851851851857E-3</v>
      </c>
      <c r="K45" s="2">
        <v>4.0729166666666664E-2</v>
      </c>
      <c r="L45" s="4">
        <v>0</v>
      </c>
      <c r="M45" s="9">
        <f>SUM(Table2[[#This Row],[Старт]],Table2[[#This Row],[Плавание_]])</f>
        <v>8.0092592592592594E-3</v>
      </c>
      <c r="N45" s="9">
        <f>SUM(M45,Sheet1!$G45)</f>
        <v>9.1782407407407403E-3</v>
      </c>
      <c r="O45" s="9">
        <f>SUM(N45,Sheet1!$H45)</f>
        <v>3.0173611111111113E-2</v>
      </c>
      <c r="P45" s="9">
        <f>SUM(O45,Sheet1!$I45)</f>
        <v>3.0868055555555558E-2</v>
      </c>
      <c r="Q45" s="9">
        <f>SUM(P45,Sheet1!$J45)</f>
        <v>4.0740740740740744E-2</v>
      </c>
      <c r="R45" s="12">
        <f>Table2[[#This Row],[Старт]]-Table2[[#Totals],[Старт]]</f>
        <v>0</v>
      </c>
      <c r="S45" s="9">
        <f>Table2[[#This Row],[Плавание]]-Table2[[#Totals],[Плавание]]</f>
        <v>2.9166666666666672E-3</v>
      </c>
      <c r="T45" s="9">
        <f>Table2[[#This Row],[Т1]]-Table2[[#Totals],[Т1]]</f>
        <v>3.7152777777777774E-3</v>
      </c>
      <c r="U45" s="9">
        <f>Table2[[#This Row],[Вело]]-Table2[[#Totals],[Вело]]</f>
        <v>7.7662037037037057E-3</v>
      </c>
      <c r="V45" s="9">
        <f>Table2[[#This Row],[Т2]]-Table2[[#Totals],[Т2]]</f>
        <v>8.0439814814814853E-3</v>
      </c>
      <c r="W45" s="9">
        <f>Table2[[#This Row],[Бег]]-Table2[[#Totals],[Бег]]</f>
        <v>9.9421296296296341E-3</v>
      </c>
    </row>
    <row r="46" spans="1:23" hidden="1" x14ac:dyDescent="0.2">
      <c r="A46">
        <v>45</v>
      </c>
      <c r="B46" t="s">
        <v>66</v>
      </c>
      <c r="C46">
        <v>29</v>
      </c>
      <c r="D46" s="2" t="s">
        <v>97</v>
      </c>
      <c r="E46" s="2"/>
      <c r="F46" s="2">
        <v>7.2453703703703708E-3</v>
      </c>
      <c r="G46" s="2">
        <v>8.564814814814815E-4</v>
      </c>
      <c r="H46" s="2">
        <v>2.1064814814814814E-2</v>
      </c>
      <c r="I46" s="2">
        <v>6.3657407407407402E-4</v>
      </c>
      <c r="J46" s="2">
        <v>1.1018518518518518E-2</v>
      </c>
      <c r="K46" s="2">
        <v>4.0821759259259259E-2</v>
      </c>
      <c r="L46" s="4">
        <v>0</v>
      </c>
      <c r="M46" s="9">
        <f>SUM(Table2[[#This Row],[Старт]],Table2[[#This Row],[Плавание_]])</f>
        <v>7.2453703703703708E-3</v>
      </c>
      <c r="N46" s="9">
        <f>SUM(M46,Sheet1!$G46)</f>
        <v>8.1018518518518531E-3</v>
      </c>
      <c r="O46" s="9">
        <f>SUM(N46,Sheet1!$H46)</f>
        <v>2.9166666666666667E-2</v>
      </c>
      <c r="P46" s="9">
        <f>SUM(O46,Sheet1!$I46)</f>
        <v>2.9803240740740741E-2</v>
      </c>
      <c r="Q46" s="9">
        <f>SUM(P46,Sheet1!$J46)</f>
        <v>4.0821759259259259E-2</v>
      </c>
      <c r="R46" s="12">
        <f>Table2[[#This Row],[Старт]]-Table2[[#Totals],[Старт]]</f>
        <v>0</v>
      </c>
      <c r="S46" s="9">
        <f>Table2[[#This Row],[Плавание]]-Table2[[#Totals],[Плавание]]</f>
        <v>2.1527777777777786E-3</v>
      </c>
      <c r="T46" s="9">
        <f>Table2[[#This Row],[Т1]]-Table2[[#Totals],[Т1]]</f>
        <v>2.6388888888888903E-3</v>
      </c>
      <c r="U46" s="9">
        <f>Table2[[#This Row],[Вело]]-Table2[[#Totals],[Вело]]</f>
        <v>6.75925925925926E-3</v>
      </c>
      <c r="V46" s="9">
        <f>Table2[[#This Row],[Т2]]-Table2[[#Totals],[Т2]]</f>
        <v>6.9791666666666682E-3</v>
      </c>
      <c r="W46" s="9">
        <f>Table2[[#This Row],[Бег]]-Table2[[#Totals],[Бег]]</f>
        <v>1.0023148148148149E-2</v>
      </c>
    </row>
    <row r="47" spans="1:23" hidden="1" x14ac:dyDescent="0.2">
      <c r="A47">
        <v>46</v>
      </c>
      <c r="B47" t="s">
        <v>67</v>
      </c>
      <c r="C47">
        <v>34</v>
      </c>
      <c r="D47" s="2" t="s">
        <v>86</v>
      </c>
      <c r="E47" s="2" t="s">
        <v>87</v>
      </c>
      <c r="F47" s="2">
        <v>8.6226851851851846E-3</v>
      </c>
      <c r="G47" s="2">
        <v>7.0601851851851847E-4</v>
      </c>
      <c r="H47" s="2">
        <v>2.0648148148148148E-2</v>
      </c>
      <c r="I47" s="2">
        <v>4.3981481481481481E-4</v>
      </c>
      <c r="J47" s="2">
        <v>1.0891203703703703E-2</v>
      </c>
      <c r="K47" s="2">
        <v>4.130787037037037E-2</v>
      </c>
      <c r="L47" s="4">
        <v>0</v>
      </c>
      <c r="M47" s="9">
        <f>SUM(Table2[[#This Row],[Старт]],Table2[[#This Row],[Плавание_]])</f>
        <v>8.6226851851851846E-3</v>
      </c>
      <c r="N47" s="9">
        <f>SUM(M47,Sheet1!$G47)</f>
        <v>9.3287037037037036E-3</v>
      </c>
      <c r="O47" s="9">
        <f>SUM(N47,Sheet1!$H47)</f>
        <v>2.9976851851851852E-2</v>
      </c>
      <c r="P47" s="9">
        <f>SUM(O47,Sheet1!$I47)</f>
        <v>3.0416666666666668E-2</v>
      </c>
      <c r="Q47" s="9">
        <f>SUM(P47,Sheet1!$J47)</f>
        <v>4.130787037037037E-2</v>
      </c>
      <c r="R47" s="12">
        <f>Table2[[#This Row],[Старт]]-Table2[[#Totals],[Старт]]</f>
        <v>0</v>
      </c>
      <c r="S47" s="9">
        <f>Table2[[#This Row],[Плавание]]-Table2[[#Totals],[Плавание]]</f>
        <v>3.5300925925925925E-3</v>
      </c>
      <c r="T47" s="9">
        <f>Table2[[#This Row],[Т1]]-Table2[[#Totals],[Т1]]</f>
        <v>3.8657407407407408E-3</v>
      </c>
      <c r="U47" s="9">
        <f>Table2[[#This Row],[Вело]]-Table2[[#Totals],[Вело]]</f>
        <v>7.5694444444444446E-3</v>
      </c>
      <c r="V47" s="9">
        <f>Table2[[#This Row],[Т2]]-Table2[[#Totals],[Т2]]</f>
        <v>7.5925925925925952E-3</v>
      </c>
      <c r="W47" s="9">
        <f>Table2[[#This Row],[Бег]]-Table2[[#Totals],[Бег]]</f>
        <v>1.050925925925926E-2</v>
      </c>
    </row>
    <row r="48" spans="1:23" hidden="1" x14ac:dyDescent="0.2">
      <c r="A48">
        <v>47</v>
      </c>
      <c r="B48" t="s">
        <v>68</v>
      </c>
      <c r="C48">
        <v>41</v>
      </c>
      <c r="D48" s="2" t="s">
        <v>84</v>
      </c>
      <c r="E48" s="2" t="s">
        <v>87</v>
      </c>
      <c r="F48" s="2">
        <v>8.4259259259259253E-3</v>
      </c>
      <c r="G48" s="2">
        <v>7.6388888888888893E-4</v>
      </c>
      <c r="H48" s="2">
        <v>2.2060185185185183E-2</v>
      </c>
      <c r="I48" s="2">
        <v>5.0925925925925921E-4</v>
      </c>
      <c r="J48" s="2">
        <v>9.5486111111111101E-3</v>
      </c>
      <c r="K48" s="2">
        <v>4.130787037037037E-2</v>
      </c>
      <c r="L48" s="4">
        <v>0</v>
      </c>
      <c r="M48" s="9">
        <f>SUM(Table2[[#This Row],[Старт]],Table2[[#This Row],[Плавание_]])</f>
        <v>8.4259259259259253E-3</v>
      </c>
      <c r="N48" s="9">
        <f>SUM(M48,Sheet1!$G48)</f>
        <v>9.1898148148148139E-3</v>
      </c>
      <c r="O48" s="9">
        <f>SUM(N48,Sheet1!$H48)</f>
        <v>3.1249999999999997E-2</v>
      </c>
      <c r="P48" s="9">
        <f>SUM(O48,Sheet1!$I48)</f>
        <v>3.1759259259259258E-2</v>
      </c>
      <c r="Q48" s="9">
        <f>SUM(P48,Sheet1!$J48)</f>
        <v>4.130787037037037E-2</v>
      </c>
      <c r="R48" s="12">
        <f>Table2[[#This Row],[Старт]]-Table2[[#Totals],[Старт]]</f>
        <v>0</v>
      </c>
      <c r="S48" s="9">
        <f>Table2[[#This Row],[Плавание]]-Table2[[#Totals],[Плавание]]</f>
        <v>3.3333333333333331E-3</v>
      </c>
      <c r="T48" s="9">
        <f>Table2[[#This Row],[Т1]]-Table2[[#Totals],[Т1]]</f>
        <v>3.726851851851851E-3</v>
      </c>
      <c r="U48" s="9">
        <f>Table2[[#This Row],[Вело]]-Table2[[#Totals],[Вело]]</f>
        <v>8.8425925925925894E-3</v>
      </c>
      <c r="V48" s="9">
        <f>Table2[[#This Row],[Т2]]-Table2[[#Totals],[Т2]]</f>
        <v>8.9351851851851849E-3</v>
      </c>
      <c r="W48" s="9">
        <f>Table2[[#This Row],[Бег]]-Table2[[#Totals],[Бег]]</f>
        <v>1.050925925925926E-2</v>
      </c>
    </row>
    <row r="49" spans="1:23" hidden="1" x14ac:dyDescent="0.2">
      <c r="A49">
        <v>48</v>
      </c>
      <c r="B49" t="s">
        <v>69</v>
      </c>
      <c r="C49">
        <v>40</v>
      </c>
      <c r="D49" s="2" t="s">
        <v>97</v>
      </c>
      <c r="E49" s="2" t="s">
        <v>94</v>
      </c>
      <c r="F49" s="2">
        <v>7.4421296296296293E-3</v>
      </c>
      <c r="G49" s="2">
        <v>7.8703703703703705E-4</v>
      </c>
      <c r="H49" s="2">
        <v>2.0520833333333332E-2</v>
      </c>
      <c r="I49" s="2">
        <v>1.1111111111111111E-3</v>
      </c>
      <c r="J49" s="2">
        <v>1.1481481481481483E-2</v>
      </c>
      <c r="K49" s="2">
        <v>4.1342592592592591E-2</v>
      </c>
      <c r="L49" s="4">
        <v>0</v>
      </c>
      <c r="M49" s="9">
        <f>SUM(Table2[[#This Row],[Старт]],Table2[[#This Row],[Плавание_]])</f>
        <v>7.4421296296296293E-3</v>
      </c>
      <c r="N49" s="9">
        <f>SUM(M49,Sheet1!$G49)</f>
        <v>8.2291666666666659E-3</v>
      </c>
      <c r="O49" s="9">
        <f>SUM(N49,Sheet1!$H49)</f>
        <v>2.8749999999999998E-2</v>
      </c>
      <c r="P49" s="9">
        <f>SUM(O49,Sheet1!$I49)</f>
        <v>2.9861111111111109E-2</v>
      </c>
      <c r="Q49" s="9">
        <f>SUM(P49,Sheet1!$J49)</f>
        <v>4.1342592592592591E-2</v>
      </c>
      <c r="R49" s="12">
        <f>Table2[[#This Row],[Старт]]-Table2[[#Totals],[Старт]]</f>
        <v>0</v>
      </c>
      <c r="S49" s="9">
        <f>Table2[[#This Row],[Плавание]]-Table2[[#Totals],[Плавание]]</f>
        <v>2.3495370370370371E-3</v>
      </c>
      <c r="T49" s="9">
        <f>Table2[[#This Row],[Т1]]-Table2[[#Totals],[Т1]]</f>
        <v>2.766203703703703E-3</v>
      </c>
      <c r="U49" s="9">
        <f>Table2[[#This Row],[Вело]]-Table2[[#Totals],[Вело]]</f>
        <v>6.3425925925925906E-3</v>
      </c>
      <c r="V49" s="9">
        <f>Table2[[#This Row],[Т2]]-Table2[[#Totals],[Т2]]</f>
        <v>7.0370370370370361E-3</v>
      </c>
      <c r="W49" s="9">
        <f>Table2[[#This Row],[Бег]]-Table2[[#Totals],[Бег]]</f>
        <v>1.0543981481481481E-2</v>
      </c>
    </row>
    <row r="50" spans="1:23" hidden="1" x14ac:dyDescent="0.2">
      <c r="A50">
        <v>49</v>
      </c>
      <c r="B50" t="s">
        <v>70</v>
      </c>
      <c r="C50">
        <v>32</v>
      </c>
      <c r="D50" s="2" t="s">
        <v>105</v>
      </c>
      <c r="E50" s="2"/>
      <c r="F50" s="2">
        <v>7.2685185185185188E-3</v>
      </c>
      <c r="G50" s="2">
        <v>6.5972222222222213E-4</v>
      </c>
      <c r="H50" s="2">
        <v>2.4201388888888887E-2</v>
      </c>
      <c r="I50" s="2">
        <v>3.7037037037037035E-4</v>
      </c>
      <c r="J50" s="2">
        <v>9.2708333333333341E-3</v>
      </c>
      <c r="K50" s="2">
        <v>4.1770833333333333E-2</v>
      </c>
      <c r="L50" s="4">
        <v>0</v>
      </c>
      <c r="M50" s="9">
        <f>SUM(Table2[[#This Row],[Старт]],Table2[[#This Row],[Плавание_]])</f>
        <v>7.2685185185185188E-3</v>
      </c>
      <c r="N50" s="9">
        <f>SUM(M50,Sheet1!$G50)</f>
        <v>7.9282407407407409E-3</v>
      </c>
      <c r="O50" s="9">
        <f>SUM(N50,Sheet1!$H50)</f>
        <v>3.2129629629629626E-2</v>
      </c>
      <c r="P50" s="9">
        <f>SUM(O50,Sheet1!$I50)</f>
        <v>3.2499999999999994E-2</v>
      </c>
      <c r="Q50" s="9">
        <f>SUM(P50,Sheet1!$J50)</f>
        <v>4.1770833333333326E-2</v>
      </c>
      <c r="R50" s="12">
        <f>Table2[[#This Row],[Старт]]-Table2[[#Totals],[Старт]]</f>
        <v>0</v>
      </c>
      <c r="S50" s="9">
        <f>Table2[[#This Row],[Плавание]]-Table2[[#Totals],[Плавание]]</f>
        <v>2.1759259259259266E-3</v>
      </c>
      <c r="T50" s="9">
        <f>Table2[[#This Row],[Т1]]-Table2[[#Totals],[Т1]]</f>
        <v>2.465277777777778E-3</v>
      </c>
      <c r="U50" s="9">
        <f>Table2[[#This Row],[Вело]]-Table2[[#Totals],[Вело]]</f>
        <v>9.7222222222222189E-3</v>
      </c>
      <c r="V50" s="9">
        <f>Table2[[#This Row],[Т2]]-Table2[[#Totals],[Т2]]</f>
        <v>9.6759259259259212E-3</v>
      </c>
      <c r="W50" s="9">
        <f>Table2[[#This Row],[Бег]]-Table2[[#Totals],[Бег]]</f>
        <v>1.0972222222222217E-2</v>
      </c>
    </row>
    <row r="51" spans="1:23" hidden="1" x14ac:dyDescent="0.2">
      <c r="A51">
        <v>50</v>
      </c>
      <c r="B51" t="s">
        <v>71</v>
      </c>
      <c r="C51">
        <v>42</v>
      </c>
      <c r="D51" s="2" t="s">
        <v>84</v>
      </c>
      <c r="E51" s="2" t="s">
        <v>87</v>
      </c>
      <c r="F51" s="2">
        <v>7.9745370370370369E-3</v>
      </c>
      <c r="G51" s="2">
        <v>8.1018518518518516E-4</v>
      </c>
      <c r="H51" s="2">
        <v>2.207175925925926E-2</v>
      </c>
      <c r="I51" s="2">
        <v>7.0601851851851847E-4</v>
      </c>
      <c r="J51" s="2">
        <v>1.0590277777777777E-2</v>
      </c>
      <c r="K51" s="2">
        <v>4.2152777777777782E-2</v>
      </c>
      <c r="L51" s="4">
        <v>0</v>
      </c>
      <c r="M51" s="9">
        <f>SUM(Table2[[#This Row],[Старт]],Table2[[#This Row],[Плавание_]])</f>
        <v>7.9745370370370369E-3</v>
      </c>
      <c r="N51" s="9">
        <f>SUM(M51,Sheet1!$G51)</f>
        <v>8.7847222222222215E-3</v>
      </c>
      <c r="O51" s="9">
        <f>SUM(N51,Sheet1!$H51)</f>
        <v>3.0856481481481481E-2</v>
      </c>
      <c r="P51" s="9">
        <f>SUM(O51,Sheet1!$I51)</f>
        <v>3.15625E-2</v>
      </c>
      <c r="Q51" s="9">
        <f>SUM(P51,Sheet1!$J51)</f>
        <v>4.2152777777777775E-2</v>
      </c>
      <c r="R51" s="12">
        <f>Table2[[#This Row],[Старт]]-Table2[[#Totals],[Старт]]</f>
        <v>0</v>
      </c>
      <c r="S51" s="9">
        <f>Table2[[#This Row],[Плавание]]-Table2[[#Totals],[Плавание]]</f>
        <v>2.8819444444444448E-3</v>
      </c>
      <c r="T51" s="9">
        <f>Table2[[#This Row],[Т1]]-Table2[[#Totals],[Т1]]</f>
        <v>3.3217592592592587E-3</v>
      </c>
      <c r="U51" s="9">
        <f>Table2[[#This Row],[Вело]]-Table2[[#Totals],[Вело]]</f>
        <v>8.4490740740740741E-3</v>
      </c>
      <c r="V51" s="9">
        <f>Table2[[#This Row],[Т2]]-Table2[[#Totals],[Т2]]</f>
        <v>8.7384259259259273E-3</v>
      </c>
      <c r="W51" s="9">
        <f>Table2[[#This Row],[Бег]]-Table2[[#Totals],[Бег]]</f>
        <v>1.1354166666666665E-2</v>
      </c>
    </row>
    <row r="52" spans="1:23" hidden="1" x14ac:dyDescent="0.2">
      <c r="A52">
        <v>51</v>
      </c>
      <c r="B52" t="s">
        <v>72</v>
      </c>
      <c r="C52">
        <v>35</v>
      </c>
      <c r="D52" s="2" t="s">
        <v>106</v>
      </c>
      <c r="E52" s="2" t="s">
        <v>87</v>
      </c>
      <c r="F52" s="2">
        <v>7.4305555555555548E-3</v>
      </c>
      <c r="G52" s="2">
        <v>7.407407407407407E-4</v>
      </c>
      <c r="H52" s="2">
        <v>2.2534722222222223E-2</v>
      </c>
      <c r="I52" s="2">
        <v>2.8935185185185189E-4</v>
      </c>
      <c r="J52" s="2">
        <v>1.1226851851851854E-2</v>
      </c>
      <c r="K52" s="2">
        <v>4.2222222222222223E-2</v>
      </c>
      <c r="L52" s="4">
        <v>0</v>
      </c>
      <c r="M52" s="9">
        <f>SUM(Table2[[#This Row],[Старт]],Table2[[#This Row],[Плавание_]])</f>
        <v>7.4305555555555548E-3</v>
      </c>
      <c r="N52" s="9">
        <f>SUM(M52,Sheet1!$G52)</f>
        <v>8.1712962962962963E-3</v>
      </c>
      <c r="O52" s="9">
        <f>SUM(N52,Sheet1!$H52)</f>
        <v>3.0706018518518521E-2</v>
      </c>
      <c r="P52" s="9">
        <f>SUM(O52,Sheet1!$I52)</f>
        <v>3.0995370370370375E-2</v>
      </c>
      <c r="Q52" s="9">
        <f>SUM(P52,Sheet1!$J52)</f>
        <v>4.222222222222223E-2</v>
      </c>
      <c r="R52" s="12">
        <f>Table2[[#This Row],[Старт]]-Table2[[#Totals],[Старт]]</f>
        <v>0</v>
      </c>
      <c r="S52" s="9">
        <f>Table2[[#This Row],[Плавание]]-Table2[[#Totals],[Плавание]]</f>
        <v>2.3379629629629627E-3</v>
      </c>
      <c r="T52" s="9">
        <f>Table2[[#This Row],[Т1]]-Table2[[#Totals],[Т1]]</f>
        <v>2.7083333333333334E-3</v>
      </c>
      <c r="U52" s="9">
        <f>Table2[[#This Row],[Вело]]-Table2[[#Totals],[Вело]]</f>
        <v>8.2986111111111142E-3</v>
      </c>
      <c r="V52" s="9">
        <f>Table2[[#This Row],[Т2]]-Table2[[#Totals],[Т2]]</f>
        <v>8.1712962962963015E-3</v>
      </c>
      <c r="W52" s="9">
        <f>Table2[[#This Row],[Бег]]-Table2[[#Totals],[Бег]]</f>
        <v>1.142361111111112E-2</v>
      </c>
    </row>
    <row r="53" spans="1:23" hidden="1" x14ac:dyDescent="0.2">
      <c r="A53">
        <v>52</v>
      </c>
      <c r="B53" t="s">
        <v>73</v>
      </c>
      <c r="C53">
        <v>47</v>
      </c>
      <c r="D53" s="2" t="s">
        <v>84</v>
      </c>
      <c r="E53" s="2" t="s">
        <v>87</v>
      </c>
      <c r="F53" s="2">
        <v>8.1944444444444452E-3</v>
      </c>
      <c r="G53" s="2">
        <v>5.6712962962962956E-4</v>
      </c>
      <c r="H53" s="2">
        <v>2.2731481481481481E-2</v>
      </c>
      <c r="I53" s="2">
        <v>3.3564814814814812E-4</v>
      </c>
      <c r="J53" s="2">
        <v>1.2048611111111112E-2</v>
      </c>
      <c r="K53" s="2">
        <v>4.387731481481482E-2</v>
      </c>
      <c r="L53" s="4">
        <v>0</v>
      </c>
      <c r="M53" s="9">
        <f>SUM(Table2[[#This Row],[Старт]],Table2[[#This Row],[Плавание_]])</f>
        <v>8.1944444444444452E-3</v>
      </c>
      <c r="N53" s="9">
        <f>SUM(M53,Sheet1!$G53)</f>
        <v>8.7615740740740744E-3</v>
      </c>
      <c r="O53" s="9">
        <f>SUM(N53,Sheet1!$H53)</f>
        <v>3.1493055555555552E-2</v>
      </c>
      <c r="P53" s="9">
        <f>SUM(O53,Sheet1!$I53)</f>
        <v>3.1828703703703699E-2</v>
      </c>
      <c r="Q53" s="9">
        <f>SUM(P53,Sheet1!$J53)</f>
        <v>4.3877314814814813E-2</v>
      </c>
      <c r="R53" s="12">
        <f>Table2[[#This Row],[Старт]]-Table2[[#Totals],[Старт]]</f>
        <v>0</v>
      </c>
      <c r="S53" s="9">
        <f>Table2[[#This Row],[Плавание]]-Table2[[#Totals],[Плавание]]</f>
        <v>3.101851851851853E-3</v>
      </c>
      <c r="T53" s="9">
        <f>Table2[[#This Row],[Т1]]-Table2[[#Totals],[Т1]]</f>
        <v>3.2986111111111115E-3</v>
      </c>
      <c r="U53" s="9">
        <f>Table2[[#This Row],[Вело]]-Table2[[#Totals],[Вело]]</f>
        <v>9.0856481481481448E-3</v>
      </c>
      <c r="V53" s="9">
        <f>Table2[[#This Row],[Т2]]-Table2[[#Totals],[Т2]]</f>
        <v>9.0046296296296263E-3</v>
      </c>
      <c r="W53" s="9">
        <f>Table2[[#This Row],[Бег]]-Table2[[#Totals],[Бег]]</f>
        <v>1.3078703703703703E-2</v>
      </c>
    </row>
    <row r="54" spans="1:23" hidden="1" x14ac:dyDescent="0.2">
      <c r="A54">
        <v>53</v>
      </c>
      <c r="B54" t="s">
        <v>74</v>
      </c>
      <c r="C54">
        <v>36</v>
      </c>
      <c r="D54" s="2" t="s">
        <v>97</v>
      </c>
      <c r="E54" s="2" t="s">
        <v>87</v>
      </c>
      <c r="F54" s="2">
        <v>9.432870370370371E-3</v>
      </c>
      <c r="G54" s="2">
        <v>8.3333333333333339E-4</v>
      </c>
      <c r="H54" s="2">
        <v>2.269675925925926E-2</v>
      </c>
      <c r="I54" s="2">
        <v>9.0277777777777784E-4</v>
      </c>
      <c r="J54" s="2">
        <v>1.119212962962963E-2</v>
      </c>
      <c r="K54" s="2">
        <v>4.5057870370370373E-2</v>
      </c>
      <c r="L54" s="4">
        <v>0</v>
      </c>
      <c r="M54" s="9">
        <f>SUM(Table2[[#This Row],[Старт]],Table2[[#This Row],[Плавание_]])</f>
        <v>9.432870370370371E-3</v>
      </c>
      <c r="N54" s="9">
        <f>SUM(M54,Sheet1!$G54)</f>
        <v>1.0266203703703704E-2</v>
      </c>
      <c r="O54" s="9">
        <f>SUM(N54,Sheet1!$H54)</f>
        <v>3.2962962962962965E-2</v>
      </c>
      <c r="P54" s="9">
        <f>SUM(O54,Sheet1!$I54)</f>
        <v>3.3865740740740745E-2</v>
      </c>
      <c r="Q54" s="9">
        <f>SUM(P54,Sheet1!$J54)</f>
        <v>4.5057870370370373E-2</v>
      </c>
      <c r="R54" s="12">
        <f>Table2[[#This Row],[Старт]]-Table2[[#Totals],[Старт]]</f>
        <v>0</v>
      </c>
      <c r="S54" s="9">
        <f>Table2[[#This Row],[Плавание]]-Table2[[#Totals],[Плавание]]</f>
        <v>4.3402777777777788E-3</v>
      </c>
      <c r="T54" s="9">
        <f>Table2[[#This Row],[Т1]]-Table2[[#Totals],[Т1]]</f>
        <v>4.8032407407407416E-3</v>
      </c>
      <c r="U54" s="9">
        <f>Table2[[#This Row],[Вело]]-Table2[[#Totals],[Вело]]</f>
        <v>1.0555555555555558E-2</v>
      </c>
      <c r="V54" s="9">
        <f>Table2[[#This Row],[Т2]]-Table2[[#Totals],[Т2]]</f>
        <v>1.1041666666666672E-2</v>
      </c>
      <c r="W54" s="9">
        <f>Table2[[#This Row],[Бег]]-Table2[[#Totals],[Бег]]</f>
        <v>1.4259259259259263E-2</v>
      </c>
    </row>
    <row r="55" spans="1:23" hidden="1" x14ac:dyDescent="0.2">
      <c r="A55">
        <v>54</v>
      </c>
      <c r="B55" t="s">
        <v>75</v>
      </c>
      <c r="C55">
        <v>49</v>
      </c>
      <c r="D55" s="2" t="s">
        <v>97</v>
      </c>
      <c r="E55" s="2" t="s">
        <v>94</v>
      </c>
      <c r="F55" s="2">
        <v>8.4027777777777781E-3</v>
      </c>
      <c r="G55" s="2">
        <v>1.1574074074074073E-3</v>
      </c>
      <c r="H55" s="2">
        <v>2.417824074074074E-2</v>
      </c>
      <c r="I55" s="2">
        <v>4.9768518518518521E-4</v>
      </c>
      <c r="J55" s="2">
        <v>1.1747685185185186E-2</v>
      </c>
      <c r="K55" s="2">
        <v>4.5995370370370374E-2</v>
      </c>
      <c r="L55" s="4">
        <v>0</v>
      </c>
      <c r="M55" s="9">
        <f>SUM(Table2[[#This Row],[Старт]],Table2[[#This Row],[Плавание_]])</f>
        <v>8.4027777777777781E-3</v>
      </c>
      <c r="N55" s="9">
        <f>SUM(M55,Sheet1!$G55)</f>
        <v>9.5601851851851855E-3</v>
      </c>
      <c r="O55" s="9">
        <f>SUM(N55,Sheet1!$H55)</f>
        <v>3.3738425925925922E-2</v>
      </c>
      <c r="P55" s="9">
        <f>SUM(O55,Sheet1!$I55)</f>
        <v>3.4236111111111106E-2</v>
      </c>
      <c r="Q55" s="9">
        <f>SUM(P55,Sheet1!$J55)</f>
        <v>4.5983796296296293E-2</v>
      </c>
      <c r="R55" s="12">
        <f>Table2[[#This Row],[Старт]]-Table2[[#Totals],[Старт]]</f>
        <v>0</v>
      </c>
      <c r="S55" s="9">
        <f>Table2[[#This Row],[Плавание]]-Table2[[#Totals],[Плавание]]</f>
        <v>3.310185185185186E-3</v>
      </c>
      <c r="T55" s="9">
        <f>Table2[[#This Row],[Т1]]-Table2[[#Totals],[Т1]]</f>
        <v>4.0972222222222226E-3</v>
      </c>
      <c r="U55" s="9">
        <f>Table2[[#This Row],[Вело]]-Table2[[#Totals],[Вело]]</f>
        <v>1.1331018518518515E-2</v>
      </c>
      <c r="V55" s="9">
        <f>Table2[[#This Row],[Т2]]-Table2[[#Totals],[Т2]]</f>
        <v>1.1412037037037033E-2</v>
      </c>
      <c r="W55" s="9">
        <f>Table2[[#This Row],[Бег]]-Table2[[#Totals],[Бег]]</f>
        <v>1.5185185185185184E-2</v>
      </c>
    </row>
    <row r="56" spans="1:23" hidden="1" x14ac:dyDescent="0.2">
      <c r="A56">
        <v>55</v>
      </c>
      <c r="B56" t="s">
        <v>76</v>
      </c>
      <c r="C56">
        <v>32</v>
      </c>
      <c r="D56" s="2" t="s">
        <v>84</v>
      </c>
      <c r="E56" s="2"/>
      <c r="F56" s="2">
        <v>7.905092592592592E-3</v>
      </c>
      <c r="G56" s="2">
        <v>1.0300925925925926E-3</v>
      </c>
      <c r="H56" s="2">
        <v>2.6909722222222224E-2</v>
      </c>
      <c r="I56" s="2">
        <v>4.0509259259259258E-4</v>
      </c>
      <c r="J56" s="2">
        <v>9.8726851851851857E-3</v>
      </c>
      <c r="K56" s="2">
        <v>4.6134259259259264E-2</v>
      </c>
      <c r="L56" s="4">
        <v>0</v>
      </c>
      <c r="M56" s="9">
        <f>SUM(Table2[[#This Row],[Старт]],Table2[[#This Row],[Плавание_]])</f>
        <v>7.905092592592592E-3</v>
      </c>
      <c r="N56" s="9">
        <f>SUM(M56,Sheet1!$G56)</f>
        <v>8.9351851851851849E-3</v>
      </c>
      <c r="O56" s="9">
        <f>SUM(N56,Sheet1!$H56)</f>
        <v>3.5844907407407409E-2</v>
      </c>
      <c r="P56" s="9">
        <f>SUM(O56,Sheet1!$I56)</f>
        <v>3.6250000000000004E-2</v>
      </c>
      <c r="Q56" s="9">
        <f>SUM(P56,Sheet1!$J56)</f>
        <v>4.612268518518519E-2</v>
      </c>
      <c r="R56" s="12">
        <f>Table2[[#This Row],[Старт]]-Table2[[#Totals],[Старт]]</f>
        <v>0</v>
      </c>
      <c r="S56" s="9">
        <f>Table2[[#This Row],[Плавание]]-Table2[[#Totals],[Плавание]]</f>
        <v>2.8124999999999999E-3</v>
      </c>
      <c r="T56" s="9">
        <f>Table2[[#This Row],[Т1]]-Table2[[#Totals],[Т1]]</f>
        <v>3.472222222222222E-3</v>
      </c>
      <c r="U56" s="9">
        <f>Table2[[#This Row],[Вело]]-Table2[[#Totals],[Вело]]</f>
        <v>1.3437500000000002E-2</v>
      </c>
      <c r="V56" s="9">
        <f>Table2[[#This Row],[Т2]]-Table2[[#Totals],[Т2]]</f>
        <v>1.3425925925925931E-2</v>
      </c>
      <c r="W56" s="9">
        <f>Table2[[#This Row],[Бег]]-Table2[[#Totals],[Бег]]</f>
        <v>1.532407407407408E-2</v>
      </c>
    </row>
    <row r="57" spans="1:23" hidden="1" x14ac:dyDescent="0.2">
      <c r="A57">
        <v>56</v>
      </c>
      <c r="B57" t="s">
        <v>77</v>
      </c>
      <c r="C57">
        <v>37</v>
      </c>
      <c r="D57" s="2" t="s">
        <v>107</v>
      </c>
      <c r="E57" s="2" t="s">
        <v>87</v>
      </c>
      <c r="F57" s="2">
        <v>8.4143518518518517E-3</v>
      </c>
      <c r="G57" s="2">
        <v>8.449074074074075E-4</v>
      </c>
      <c r="H57" s="2">
        <v>2.4814814814814817E-2</v>
      </c>
      <c r="I57" s="2">
        <v>8.2175925925925917E-4</v>
      </c>
      <c r="J57" s="2">
        <v>1.2847222222222223E-2</v>
      </c>
      <c r="K57" s="2">
        <v>4.7743055555555552E-2</v>
      </c>
      <c r="L57" s="4">
        <v>0</v>
      </c>
      <c r="M57" s="9">
        <f>SUM(Table2[[#This Row],[Старт]],Table2[[#This Row],[Плавание_]])</f>
        <v>8.4143518518518517E-3</v>
      </c>
      <c r="N57" s="9">
        <f>SUM(M57,Sheet1!$G57)</f>
        <v>9.2592592592592587E-3</v>
      </c>
      <c r="O57" s="9">
        <f>SUM(N57,Sheet1!$H57)</f>
        <v>3.4074074074074076E-2</v>
      </c>
      <c r="P57" s="9">
        <f>SUM(O57,Sheet1!$I57)</f>
        <v>3.4895833333333334E-2</v>
      </c>
      <c r="Q57" s="9">
        <f>SUM(P57,Sheet1!$J57)</f>
        <v>4.7743055555555559E-2</v>
      </c>
      <c r="R57" s="12">
        <f>Table2[[#This Row],[Старт]]-Table2[[#Totals],[Старт]]</f>
        <v>0</v>
      </c>
      <c r="S57" s="9">
        <f>Table2[[#This Row],[Плавание]]-Table2[[#Totals],[Плавание]]</f>
        <v>3.3217592592592595E-3</v>
      </c>
      <c r="T57" s="9">
        <f>Table2[[#This Row],[Т1]]-Table2[[#Totals],[Т1]]</f>
        <v>3.7962962962962959E-3</v>
      </c>
      <c r="U57" s="9">
        <f>Table2[[#This Row],[Вело]]-Table2[[#Totals],[Вело]]</f>
        <v>1.1666666666666669E-2</v>
      </c>
      <c r="V57" s="9">
        <f>Table2[[#This Row],[Т2]]-Table2[[#Totals],[Т2]]</f>
        <v>1.2071759259259261E-2</v>
      </c>
      <c r="W57" s="9">
        <f>Table2[[#This Row],[Бег]]-Table2[[#Totals],[Бег]]</f>
        <v>1.6944444444444449E-2</v>
      </c>
    </row>
    <row r="58" spans="1:23" hidden="1" x14ac:dyDescent="0.2">
      <c r="A58">
        <v>57</v>
      </c>
      <c r="B58" t="s">
        <v>78</v>
      </c>
      <c r="C58">
        <v>34</v>
      </c>
      <c r="D58" s="2" t="s">
        <v>105</v>
      </c>
      <c r="E58" s="2"/>
      <c r="F58" s="2">
        <v>7.4189814814814813E-3</v>
      </c>
      <c r="G58" s="2">
        <v>1.3078703703703705E-3</v>
      </c>
      <c r="H58" s="2">
        <v>2.4988425925925928E-2</v>
      </c>
      <c r="I58" s="2">
        <v>6.018518518518519E-4</v>
      </c>
      <c r="J58" s="2">
        <v>1.3449074074074073E-2</v>
      </c>
      <c r="K58" s="2">
        <v>4.7743055555555552E-2</v>
      </c>
      <c r="L58" s="4">
        <v>0</v>
      </c>
      <c r="M58" s="9">
        <f>SUM(Table2[[#This Row],[Старт]],Table2[[#This Row],[Плавание_]])</f>
        <v>7.4189814814814813E-3</v>
      </c>
      <c r="N58" s="9">
        <f>SUM(M58,Sheet1!$G58)</f>
        <v>8.726851851851852E-3</v>
      </c>
      <c r="O58" s="9">
        <f>SUM(N58,Sheet1!$H58)</f>
        <v>3.3715277777777782E-2</v>
      </c>
      <c r="P58" s="9">
        <f>SUM(O58,Sheet1!$I58)</f>
        <v>3.4317129629629635E-2</v>
      </c>
      <c r="Q58" s="9">
        <f>SUM(P58,Sheet1!$J58)</f>
        <v>4.7766203703703707E-2</v>
      </c>
      <c r="R58" s="12">
        <f>Table2[[#This Row],[Старт]]-Table2[[#Totals],[Старт]]</f>
        <v>0</v>
      </c>
      <c r="S58" s="9">
        <f>Table2[[#This Row],[Плавание]]-Table2[[#Totals],[Плавание]]</f>
        <v>2.3263888888888891E-3</v>
      </c>
      <c r="T58" s="9">
        <f>Table2[[#This Row],[Т1]]-Table2[[#Totals],[Т1]]</f>
        <v>3.2638888888888891E-3</v>
      </c>
      <c r="U58" s="9">
        <f>Table2[[#This Row],[Вело]]-Table2[[#Totals],[Вело]]</f>
        <v>1.1307870370370374E-2</v>
      </c>
      <c r="V58" s="9">
        <f>Table2[[#This Row],[Т2]]-Table2[[#Totals],[Т2]]</f>
        <v>1.1493055555555562E-2</v>
      </c>
      <c r="W58" s="9">
        <f>Table2[[#This Row],[Бег]]-Table2[[#Totals],[Бег]]</f>
        <v>1.6967592592592597E-2</v>
      </c>
    </row>
    <row r="59" spans="1:23" hidden="1" x14ac:dyDescent="0.2">
      <c r="A59">
        <v>58</v>
      </c>
      <c r="B59" t="s">
        <v>79</v>
      </c>
      <c r="C59">
        <v>29</v>
      </c>
      <c r="D59" s="2" t="s">
        <v>97</v>
      </c>
      <c r="E59" s="2"/>
      <c r="F59" s="2">
        <v>8.8657407407407417E-3</v>
      </c>
      <c r="G59" s="2">
        <v>1.8750000000000001E-3</v>
      </c>
      <c r="H59" s="2">
        <v>2.5567129629629634E-2</v>
      </c>
      <c r="I59" s="2">
        <v>9.3750000000000007E-4</v>
      </c>
      <c r="J59" s="2">
        <v>1.3819444444444445E-2</v>
      </c>
      <c r="K59" s="2">
        <v>5.1064814814814813E-2</v>
      </c>
      <c r="L59" s="4">
        <v>0</v>
      </c>
      <c r="M59" s="9">
        <f>SUM(Table2[[#This Row],[Старт]],Table2[[#This Row],[Плавание_]])</f>
        <v>8.8657407407407417E-3</v>
      </c>
      <c r="N59" s="9">
        <f>SUM(M59,Sheet1!$G59)</f>
        <v>1.0740740740740742E-2</v>
      </c>
      <c r="O59" s="9">
        <f>SUM(N59,Sheet1!$H59)</f>
        <v>3.6307870370370379E-2</v>
      </c>
      <c r="P59" s="9">
        <f>SUM(O59,Sheet1!$I59)</f>
        <v>3.724537037037038E-2</v>
      </c>
      <c r="Q59" s="9">
        <f>SUM(P59,Sheet1!$J59)</f>
        <v>5.1064814814814827E-2</v>
      </c>
      <c r="R59" s="12">
        <f>Table2[[#This Row],[Старт]]-Table2[[#Totals],[Старт]]</f>
        <v>0</v>
      </c>
      <c r="S59" s="9">
        <f>Table2[[#This Row],[Плавание]]-Table2[[#Totals],[Плавание]]</f>
        <v>3.7731481481481496E-3</v>
      </c>
      <c r="T59" s="9">
        <f>Table2[[#This Row],[Т1]]-Table2[[#Totals],[Т1]]</f>
        <v>5.2777777777777788E-3</v>
      </c>
      <c r="U59" s="9">
        <f>Table2[[#This Row],[Вело]]-Table2[[#Totals],[Вело]]</f>
        <v>1.3900462962962972E-2</v>
      </c>
      <c r="V59" s="9">
        <f>Table2[[#This Row],[Т2]]-Table2[[#Totals],[Т2]]</f>
        <v>1.4421296296296307E-2</v>
      </c>
      <c r="W59" s="9">
        <f>Table2[[#This Row],[Бег]]-Table2[[#Totals],[Бег]]</f>
        <v>2.0266203703703717E-2</v>
      </c>
    </row>
    <row r="60" spans="1:23" hidden="1" x14ac:dyDescent="0.2">
      <c r="A60">
        <v>59</v>
      </c>
      <c r="B60" t="s">
        <v>80</v>
      </c>
      <c r="C60">
        <v>52</v>
      </c>
      <c r="D60" s="2" t="s">
        <v>108</v>
      </c>
      <c r="E60" s="2"/>
      <c r="F60" s="2">
        <v>1.0300925925925927E-2</v>
      </c>
      <c r="G60" s="2">
        <v>6.9444444444444447E-4</v>
      </c>
      <c r="H60" s="2">
        <v>2.361111111111111E-2</v>
      </c>
      <c r="I60" s="2">
        <v>6.9444444444444447E-4</v>
      </c>
      <c r="J60" s="2">
        <v>1.5972222222222224E-2</v>
      </c>
      <c r="K60" s="2">
        <v>5.1273148148148151E-2</v>
      </c>
      <c r="L60" s="4">
        <v>0</v>
      </c>
      <c r="M60" s="9">
        <f>SUM(Table2[[#This Row],[Старт]],Table2[[#This Row],[Плавание_]])</f>
        <v>1.0300925925925927E-2</v>
      </c>
      <c r="N60" s="9">
        <f>SUM(M60,Sheet1!$G60)</f>
        <v>1.0995370370370371E-2</v>
      </c>
      <c r="O60" s="9">
        <f>SUM(N60,Sheet1!$H60)</f>
        <v>3.4606481481481481E-2</v>
      </c>
      <c r="P60" s="9">
        <f>SUM(O60,Sheet1!$I60)</f>
        <v>3.5300925925925923E-2</v>
      </c>
      <c r="Q60" s="9">
        <f>SUM(P60,Sheet1!$J60)</f>
        <v>5.1273148148148151E-2</v>
      </c>
      <c r="R60" s="12">
        <f>Table2[[#This Row],[Старт]]-Table2[[#Totals],[Старт]]</f>
        <v>0</v>
      </c>
      <c r="S60" s="9">
        <f>Table2[[#This Row],[Плавание]]-Table2[[#Totals],[Плавание]]</f>
        <v>5.2083333333333348E-3</v>
      </c>
      <c r="T60" s="9">
        <f>Table2[[#This Row],[Т1]]-Table2[[#Totals],[Т1]]</f>
        <v>5.5324074074074078E-3</v>
      </c>
      <c r="U60" s="9">
        <f>Table2[[#This Row],[Вело]]-Table2[[#Totals],[Вело]]</f>
        <v>1.2199074074074074E-2</v>
      </c>
      <c r="V60" s="9">
        <f>Table2[[#This Row],[Т2]]-Table2[[#Totals],[Т2]]</f>
        <v>1.247685185185185E-2</v>
      </c>
      <c r="W60" s="9">
        <f>Table2[[#This Row],[Бег]]-Table2[[#Totals],[Бег]]</f>
        <v>2.0474537037037041E-2</v>
      </c>
    </row>
    <row r="61" spans="1:23" hidden="1" x14ac:dyDescent="0.2">
      <c r="A61">
        <v>60</v>
      </c>
      <c r="B61" t="s">
        <v>81</v>
      </c>
      <c r="C61">
        <v>38</v>
      </c>
      <c r="D61" s="2" t="s">
        <v>86</v>
      </c>
      <c r="E61" s="2" t="s">
        <v>87</v>
      </c>
      <c r="F61" s="2">
        <v>1.1539351851851851E-2</v>
      </c>
      <c r="G61" s="2">
        <v>6.9444444444444447E-4</v>
      </c>
      <c r="H61" s="2">
        <v>2.4456018518518519E-2</v>
      </c>
      <c r="I61" s="2">
        <v>3.9351851851851852E-4</v>
      </c>
      <c r="J61" s="2">
        <v>1.8124999999999999E-2</v>
      </c>
      <c r="K61" s="2">
        <v>5.5208333333333331E-2</v>
      </c>
      <c r="L61" s="4">
        <v>0</v>
      </c>
      <c r="M61" s="9">
        <f>SUM(Table2[[#This Row],[Старт]],Table2[[#This Row],[Плавание_]])</f>
        <v>1.1539351851851851E-2</v>
      </c>
      <c r="N61" s="9">
        <f>SUM(M61,Sheet1!$G61)</f>
        <v>1.2233796296296295E-2</v>
      </c>
      <c r="O61" s="9">
        <f>SUM(N61,Sheet1!$H61)</f>
        <v>3.6689814814814814E-2</v>
      </c>
      <c r="P61" s="9">
        <f>SUM(O61,Sheet1!$I61)</f>
        <v>3.7083333333333329E-2</v>
      </c>
      <c r="Q61" s="9">
        <f>SUM(P61,Sheet1!$J61)</f>
        <v>5.5208333333333331E-2</v>
      </c>
      <c r="R61" s="12">
        <f>Table2[[#This Row],[Старт]]-Table2[[#Totals],[Старт]]</f>
        <v>0</v>
      </c>
      <c r="S61" s="9">
        <f>Table2[[#This Row],[Плавание]]-Table2[[#Totals],[Плавание]]</f>
        <v>6.4467592592592588E-3</v>
      </c>
      <c r="T61" s="9">
        <f>Table2[[#This Row],[Т1]]-Table2[[#Totals],[Т1]]</f>
        <v>6.7708333333333318E-3</v>
      </c>
      <c r="U61" s="9">
        <f>Table2[[#This Row],[Вело]]-Table2[[#Totals],[Вело]]</f>
        <v>1.4282407407407407E-2</v>
      </c>
      <c r="V61" s="9">
        <f>Table2[[#This Row],[Т2]]-Table2[[#Totals],[Т2]]</f>
        <v>1.4259259259259256E-2</v>
      </c>
      <c r="W61" s="9">
        <f>Table2[[#This Row],[Бег]]-Table2[[#Totals],[Бег]]</f>
        <v>2.4409722222222222E-2</v>
      </c>
    </row>
    <row r="62" spans="1:23" x14ac:dyDescent="0.2">
      <c r="A62" t="s">
        <v>29</v>
      </c>
      <c r="B62"/>
      <c r="C62"/>
      <c r="D62"/>
      <c r="E62"/>
      <c r="F62" s="2">
        <f>SUBTOTAL(105,Table2[Плавание_])</f>
        <v>5.0925925925925921E-3</v>
      </c>
      <c r="G62" s="2">
        <f>SUBTOTAL(105,Table2[Т1_])</f>
        <v>3.1250000000000001E-4</v>
      </c>
      <c r="H62" s="2">
        <f>SUBTOTAL(105,Table2[Вело_])</f>
        <v>1.6840277777777777E-2</v>
      </c>
      <c r="I62" s="2">
        <f>SUBTOTAL(105,Table2[Т2_])</f>
        <v>3.1250000000000001E-4</v>
      </c>
      <c r="J62" s="2">
        <f>SUBTOTAL(105,Table2[Бег_])</f>
        <v>7.5462962962962966E-3</v>
      </c>
      <c r="K62" s="2">
        <f>SUBTOTAL(105,Table2[Общее время])</f>
        <v>3.079861111111111E-2</v>
      </c>
      <c r="L62" s="9">
        <f>SUBTOTAL(105,Table2[Старт])</f>
        <v>0</v>
      </c>
      <c r="M62" s="9">
        <f>SUBTOTAL(105,Table2[Плавание])</f>
        <v>5.0925925925925921E-3</v>
      </c>
      <c r="N62" s="9">
        <f>SUBTOTAL(105,Table2[Т1])</f>
        <v>5.4629629629629629E-3</v>
      </c>
      <c r="O62" s="9">
        <f>SUBTOTAL(105,Table2[Вело])</f>
        <v>2.2407407407407407E-2</v>
      </c>
      <c r="P62" s="9">
        <f>SUBTOTAL(105,Table2[Т2])</f>
        <v>2.2824074074074073E-2</v>
      </c>
      <c r="Q62" s="9">
        <f>SUBTOTAL(105,Table2[Бег])</f>
        <v>3.079861111111111E-2</v>
      </c>
      <c r="R62" s="9"/>
      <c r="S62" s="8"/>
      <c r="T62" s="8"/>
      <c r="U62" s="8"/>
      <c r="V62" s="8"/>
      <c r="W62" s="8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2023-05-20T16:03:23Z</dcterms:created>
  <dcterms:modified xsi:type="dcterms:W3CDTF">2023-05-22T14:46:12Z</dcterms:modified>
</cp:coreProperties>
</file>