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m-techno\Dashboard\Dashboard August 23 2025\"/>
    </mc:Choice>
  </mc:AlternateContent>
  <xr:revisionPtr revIDLastSave="0" documentId="13_ncr:1_{E68105CF-6B00-4956-89B9-D547901D9E3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ourse" sheetId="1" r:id="rId1"/>
    <sheet name="teacher" sheetId="5" r:id="rId2"/>
    <sheet name="student" sheetId="4" r:id="rId3"/>
    <sheet name="ledger" sheetId="9" r:id="rId4"/>
    <sheet name="installments" sheetId="10" r:id="rId5"/>
    <sheet name="lead" sheetId="6" r:id="rId6"/>
    <sheet name="attendance" sheetId="3" r:id="rId7"/>
  </sheets>
  <definedNames>
    <definedName name="_xlnm._FilterDatabase" localSheetId="5" hidden="1">lead!$A$1:$J$9</definedName>
    <definedName name="_xlnm._FilterDatabase" localSheetId="3" hidden="1">ledger!$A$1:$K$2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2" i="10"/>
  <c r="I2" i="1"/>
  <c r="J2" i="1" s="1"/>
  <c r="I3" i="1"/>
  <c r="I4" i="1"/>
  <c r="I5" i="1"/>
  <c r="I6" i="1"/>
  <c r="I7" i="1"/>
  <c r="J7" i="1" s="1"/>
  <c r="I8" i="1"/>
  <c r="J8" i="1" s="1"/>
  <c r="I9" i="1"/>
  <c r="J9" i="1" s="1"/>
  <c r="I10" i="1"/>
  <c r="I11" i="1"/>
  <c r="I12" i="1"/>
  <c r="I13" i="1"/>
  <c r="J13" i="1" s="1"/>
  <c r="B2" i="9"/>
  <c r="G2" i="9"/>
  <c r="I2" i="9"/>
  <c r="J4" i="1"/>
  <c r="J5" i="1"/>
  <c r="J6" i="1"/>
  <c r="P2" i="4"/>
  <c r="P3" i="4"/>
  <c r="J12" i="1"/>
  <c r="J3" i="1"/>
  <c r="J10" i="1"/>
  <c r="J11" i="1"/>
  <c r="H2" i="9" l="1"/>
  <c r="J2" i="9" s="1"/>
  <c r="K2" i="9"/>
</calcChain>
</file>

<file path=xl/sharedStrings.xml><?xml version="1.0" encoding="utf-8"?>
<sst xmlns="http://schemas.openxmlformats.org/spreadsheetml/2006/main" count="256" uniqueCount="152">
  <si>
    <t>MS-Office</t>
  </si>
  <si>
    <t>Advanced Excel</t>
  </si>
  <si>
    <t>Tally Prime (Basic)</t>
  </si>
  <si>
    <t>Stock Market</t>
  </si>
  <si>
    <t>GST</t>
  </si>
  <si>
    <t>Web Design</t>
  </si>
  <si>
    <t>DSA</t>
  </si>
  <si>
    <t>CPP</t>
  </si>
  <si>
    <t>SQL</t>
  </si>
  <si>
    <t>C Language</t>
  </si>
  <si>
    <t>Accounting</t>
  </si>
  <si>
    <t>Programming</t>
  </si>
  <si>
    <t>Basic</t>
  </si>
  <si>
    <t>email</t>
  </si>
  <si>
    <t>course_name</t>
  </si>
  <si>
    <t>course_category</t>
  </si>
  <si>
    <t>price</t>
  </si>
  <si>
    <t>total_hours</t>
  </si>
  <si>
    <t>total_days</t>
  </si>
  <si>
    <t>weekly_duration</t>
  </si>
  <si>
    <t>id</t>
  </si>
  <si>
    <t>first_name</t>
  </si>
  <si>
    <t>last_name</t>
  </si>
  <si>
    <t>phone</t>
  </si>
  <si>
    <t>address</t>
  </si>
  <si>
    <t>city</t>
  </si>
  <si>
    <t>student_id</t>
  </si>
  <si>
    <t>payment_status</t>
  </si>
  <si>
    <t>payment_date</t>
  </si>
  <si>
    <t>payment_method</t>
  </si>
  <si>
    <t>status</t>
  </si>
  <si>
    <t>date</t>
  </si>
  <si>
    <t>dob</t>
  </si>
  <si>
    <t>gender</t>
  </si>
  <si>
    <t>class_id</t>
  </si>
  <si>
    <t>invoice_no</t>
  </si>
  <si>
    <t>total_fee</t>
  </si>
  <si>
    <t>paid_amount</t>
  </si>
  <si>
    <t>experience</t>
  </si>
  <si>
    <t>course_type</t>
  </si>
  <si>
    <t>rishika.lama@email.com</t>
  </si>
  <si>
    <t>Mumbai</t>
  </si>
  <si>
    <t>Andheri</t>
  </si>
  <si>
    <t>highest_qualification</t>
  </si>
  <si>
    <t>degree</t>
  </si>
  <si>
    <t>mikhil.mistry@email.com</t>
  </si>
  <si>
    <t>Bachelors</t>
  </si>
  <si>
    <t>Finance</t>
  </si>
  <si>
    <t>Masters</t>
  </si>
  <si>
    <t>Information Systems</t>
  </si>
  <si>
    <t>gaurav.rambhiya@email.com</t>
  </si>
  <si>
    <t>Malad</t>
  </si>
  <si>
    <t>Mechanical</t>
  </si>
  <si>
    <t>nilesh.soni@email.com</t>
  </si>
  <si>
    <t>jahnvi.nagrale@email.com</t>
  </si>
  <si>
    <t>Charkop</t>
  </si>
  <si>
    <t>santosh.dubey@email.com</t>
  </si>
  <si>
    <t>attendance_status</t>
  </si>
  <si>
    <t>reason_for_absence</t>
  </si>
  <si>
    <t>join_date</t>
  </si>
  <si>
    <t>course</t>
  </si>
  <si>
    <t>branch</t>
  </si>
  <si>
    <t>grad_year</t>
  </si>
  <si>
    <t>Yasmin</t>
  </si>
  <si>
    <t>Yadav</t>
  </si>
  <si>
    <t>ibrar@gmail.com</t>
  </si>
  <si>
    <t>B.Sc</t>
  </si>
  <si>
    <t>Civil</t>
  </si>
  <si>
    <t>Ritvik</t>
  </si>
  <si>
    <t>Kalla</t>
  </si>
  <si>
    <t>stuvansaxena@hotmail.com</t>
  </si>
  <si>
    <t>BCA</t>
  </si>
  <si>
    <t>EEE</t>
  </si>
  <si>
    <t>Rasha</t>
  </si>
  <si>
    <t>Dewan</t>
  </si>
  <si>
    <t>neysasule@yahoo.com</t>
  </si>
  <si>
    <t>B.Com</t>
  </si>
  <si>
    <t>IT</t>
  </si>
  <si>
    <t>Indranil</t>
  </si>
  <si>
    <t>Sawhney</t>
  </si>
  <si>
    <t>sekhonraghav@hotmail.com</t>
  </si>
  <si>
    <t>BBA</t>
  </si>
  <si>
    <t>Aarav</t>
  </si>
  <si>
    <t>Konda</t>
  </si>
  <si>
    <t>kurianshray@bava.com</t>
  </si>
  <si>
    <t>Hridaan</t>
  </si>
  <si>
    <t>Sura</t>
  </si>
  <si>
    <t>rhea00@sengupta-vasa.net</t>
  </si>
  <si>
    <t>Mahika</t>
  </si>
  <si>
    <t>Bhalla</t>
  </si>
  <si>
    <t>dsibal@deol.com</t>
  </si>
  <si>
    <t>CSE</t>
  </si>
  <si>
    <t>Nitya</t>
  </si>
  <si>
    <t>Chadha</t>
  </si>
  <si>
    <t>bordevaibhav@yahoo.com</t>
  </si>
  <si>
    <t>B.Tech</t>
  </si>
  <si>
    <t>Hiran</t>
  </si>
  <si>
    <t>Shaan</t>
  </si>
  <si>
    <t>Ben</t>
  </si>
  <si>
    <t>Dyal</t>
  </si>
  <si>
    <t>interested_course</t>
  </si>
  <si>
    <t>next_installment_date</t>
  </si>
  <si>
    <t>next_installment_amount</t>
  </si>
  <si>
    <t>Markets/Finance</t>
  </si>
  <si>
    <t>UPI</t>
  </si>
  <si>
    <t>lead_id</t>
  </si>
  <si>
    <t>Male</t>
  </si>
  <si>
    <t>patel-1</t>
  </si>
  <si>
    <t>certificate_generated</t>
  </si>
  <si>
    <t>course_id</t>
  </si>
  <si>
    <t>No</t>
  </si>
  <si>
    <t>outstanding_amount</t>
  </si>
  <si>
    <t>cumulative_paid</t>
  </si>
  <si>
    <t>year_joined</t>
  </si>
  <si>
    <t>Python</t>
  </si>
  <si>
    <t>Enrolled</t>
  </si>
  <si>
    <t>qualification</t>
  </si>
  <si>
    <t>age_group</t>
  </si>
  <si>
    <t>Short</t>
  </si>
  <si>
    <t>Skill</t>
  </si>
  <si>
    <t>Career</t>
  </si>
  <si>
    <t>Kandivali</t>
  </si>
  <si>
    <t>Virar</t>
  </si>
  <si>
    <t>Jogeshwari</t>
  </si>
  <si>
    <t>Gorai</t>
  </si>
  <si>
    <t>Power BI</t>
  </si>
  <si>
    <t>Analytics</t>
  </si>
  <si>
    <t>installment_1</t>
  </si>
  <si>
    <t>installment_2</t>
  </si>
  <si>
    <t>installment_3</t>
  </si>
  <si>
    <t>installment_4</t>
  </si>
  <si>
    <t>installment_5</t>
  </si>
  <si>
    <t>installment_1_date</t>
  </si>
  <si>
    <t>installment_2_date</t>
  </si>
  <si>
    <t>installment_3_date</t>
  </si>
  <si>
    <t>installment_4_date</t>
  </si>
  <si>
    <t>installment_5_date</t>
  </si>
  <si>
    <t>paid_in_full</t>
  </si>
  <si>
    <t>no</t>
  </si>
  <si>
    <t>yes</t>
  </si>
  <si>
    <t>CM0012526</t>
  </si>
  <si>
    <t>CM0012527</t>
  </si>
  <si>
    <t>installments</t>
  </si>
  <si>
    <t>teacher_id_1</t>
  </si>
  <si>
    <t>teacher_id_2</t>
  </si>
  <si>
    <t>name</t>
  </si>
  <si>
    <t>Rishika Lama</t>
  </si>
  <si>
    <t>Mikhil Mistry</t>
  </si>
  <si>
    <t>Gaurav Rambhiya</t>
  </si>
  <si>
    <t>Nilesh Soni</t>
  </si>
  <si>
    <t>Jahnvi Nagrale</t>
  </si>
  <si>
    <t>Santosh Dubey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</si>
</sst>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/>
    <xf numFmtId="0" fontId="0" fillId="0" borderId="0" xfId="0" applyNumberFormat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wrapText="1"/>
    </xf>
  </cellXfs>
  <cellStyles count="2">
    <cellStyle name="Currency" xfId="1" builtinId="4"/>
    <cellStyle name="Normal" xfId="0" builtinId="0"/>
  </cellStyles>
  <dxfs count="32">
    <dxf>
      <numFmt numFmtId="30" formatCode="@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64" formatCode="_ [$₹-4009]\ * #,##0_ ;_ [$₹-4009]\ * \-#,##0_ ;_ [$₹-4009]\ * &quot;-&quot;_ ;_ @_ 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02C54-2E05-4CB5-AF47-273F07256BC7}" name="course" displayName="course" ref="A1:J13" totalsRowShown="0">
  <autoFilter ref="A1:J13" xr:uid="{97602C54-2E05-4CB5-AF47-273F07256BC7}"/>
  <tableColumns count="10">
    <tableColumn id="1" xr3:uid="{69E22C68-1D94-4DB3-B8AD-6015792FC63F}" name="id"/>
    <tableColumn id="2" xr3:uid="{60A37820-83F3-4380-B3BC-BCCFB4692D48}" name="course_type"/>
    <tableColumn id="3" xr3:uid="{21BBF723-2822-4DCB-B536-7023DEA9D477}" name="course_name"/>
    <tableColumn id="4" xr3:uid="{23042263-8410-42BC-806C-CA3AF7A977DA}" name="course_category"/>
    <tableColumn id="5" xr3:uid="{E69A1313-A4E9-44FF-8444-261688B1FD45}" name="price" dataDxfId="6" dataCellStyle="Currency"/>
    <tableColumn id="6" xr3:uid="{71D6C17B-E141-454F-A1DC-88C16CCB0A5F}" name="teacher_id_1"/>
    <tableColumn id="10" xr3:uid="{92FD7EC0-CAD2-42E8-A1BC-2C09B6979667}" name="teacher_id_2"/>
    <tableColumn id="7" xr3:uid="{6F70EE2D-1284-4BA8-BA92-FD40EAC9A1C2}" name="total_hours"/>
    <tableColumn id="8" xr3:uid="{2290FD82-8319-4710-A887-C2DE3772D027}" name="total_days" dataDxfId="4">
      <calculatedColumnFormula>ROUND((course[[#This Row],[total_hours]]/6)*7,0)</calculatedColumnFormula>
    </tableColumn>
    <tableColumn id="9" xr3:uid="{3BA6A28D-AA44-435E-952D-CF4AA179FD01}" name="weekly_duration" dataDxfId="5">
      <calculatedColumnFormula>ROUND(course[[#This Row],[total_days]] / 7, 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213CC7-523B-4065-A57A-8A4EFE0E7986}" name="teacher" displayName="teacher" ref="A1:J7" totalsRowShown="0">
  <autoFilter ref="A1:J7" xr:uid="{A2213CC7-523B-4065-A57A-8A4EFE0E7986}"/>
  <tableColumns count="10">
    <tableColumn id="1" xr3:uid="{932E4189-861A-456C-85CB-C9016D6F7EFD}" name="id"/>
    <tableColumn id="13" xr3:uid="{3AEE0CA6-73B3-4961-AA07-82C5F2DDF543}" name="name"/>
    <tableColumn id="4" xr3:uid="{B49CA23B-2B72-40A6-963A-3047D9AD0100}" name="phone"/>
    <tableColumn id="5" xr3:uid="{7F3F9358-0AA0-47E0-A520-18E4E4B0CC88}" name="email"/>
    <tableColumn id="6" xr3:uid="{81B27012-F136-4485-86F3-84C9468EBB73}" name="city"/>
    <tableColumn id="7" xr3:uid="{555F00CD-107B-470D-A3AC-41415460C235}" name="address"/>
    <tableColumn id="8" xr3:uid="{EBDEA6C8-0548-4DBF-B3A3-C0F42E98A724}" name="highest_qualification"/>
    <tableColumn id="9" xr3:uid="{851A0F20-F799-4124-8267-4BBF2C1E0A0B}" name="degree"/>
    <tableColumn id="10" xr3:uid="{927A1A45-3C2B-4100-B02D-35037065DC6E}" name="experience"/>
    <tableColumn id="11" xr3:uid="{0BA6576C-DEEE-48E4-B04F-DEE5EE4B5CAA}" name="join_date" dataDxf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8AB8AA-486A-4934-93BB-FAAD4065A993}" name="student" displayName="student" ref="A1:P3" totalsRowShown="0" headerRowDxfId="19" dataDxfId="18">
  <autoFilter ref="A1:P3" xr:uid="{C48AB8AA-486A-4934-93BB-FAAD4065A993}"/>
  <sortState xmlns:xlrd2="http://schemas.microsoft.com/office/spreadsheetml/2017/richdata2" ref="A2:M3">
    <sortCondition ref="A1:A3"/>
  </sortState>
  <tableColumns count="16">
    <tableColumn id="1" xr3:uid="{5D7BAA88-0806-4E45-B0AA-491E00692674}" name="student_id" dataDxfId="2"/>
    <tableColumn id="15" xr3:uid="{B263BBE1-98B2-4BC7-858E-30F15F520CE0}" name="year_joined" dataDxfId="3"/>
    <tableColumn id="2" xr3:uid="{1B331B7C-494A-46BC-BA9F-967DA79FB498}" name="first_name" dataDxfId="17"/>
    <tableColumn id="3" xr3:uid="{E5FF3772-724A-4DA4-AF12-81278BBF4168}" name="last_name" dataDxfId="16"/>
    <tableColumn id="4" xr3:uid="{607AFD25-D550-42CA-9493-0EF9E8F70B14}" name="join_date" dataDxfId="15"/>
    <tableColumn id="5" xr3:uid="{BE1D48E6-3762-4E05-AC88-C93CE44E4FC2}" name="course_id" dataDxfId="14"/>
    <tableColumn id="6" xr3:uid="{189ABD32-ED6F-4D29-BA75-EBF2D6B7DD9F}" name="dob" dataDxfId="13"/>
    <tableColumn id="7" xr3:uid="{3D99CBC8-AD3F-4DB4-A77C-75BA0D954B66}" name="gender" dataDxfId="12"/>
    <tableColumn id="8" xr3:uid="{41697462-FF0D-453D-9B92-8C87261505B7}" name="qualification" dataDxfId="11"/>
    <tableColumn id="9" xr3:uid="{D4E60B8E-280C-4D16-98E4-32AC16FF6CA5}" name="class_id" dataDxfId="10"/>
    <tableColumn id="10" xr3:uid="{6C2CD91A-6D0E-4886-A1E6-049820D40F65}" name="status" dataDxfId="9"/>
    <tableColumn id="14" xr3:uid="{907DD65C-0AD6-4218-B0C2-A275A62851D8}" name="certificate_generated" dataDxfId="8"/>
    <tableColumn id="11" xr3:uid="{5B900A8C-B714-416B-ADCF-BAB50AE3B319}" name="total_fee"/>
    <tableColumn id="13" xr3:uid="{E9A8BEB8-0641-4842-B61C-3B90FD754063}" name="paid_in_full"/>
    <tableColumn id="16" xr3:uid="{46F3E411-F5EA-4AEB-80EB-9D1C3827153F}" name="installments"/>
    <tableColumn id="12" xr3:uid="{B5138BBE-A6C3-4609-B1E5-8595D95D9DBD}" name="age_group" dataDxfId="7">
      <calculatedColumnFormula>IF(student[[#This Row],[dob]]="","",
IF(DATEDIF(student[[#This Row],[dob]],TODAY(),"y")&lt;20,"Below 20",
IF(DATEDIF(student[[#This Row],[dob]],TODAY(),"y")&lt;30,"20 to 29",
IF(DATEDIF(student[[#This Row],[dob]],TODAY(),"y")&lt;40,"30 to 39",
"Above 40"))))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4CBD85-A70F-400A-AB45-1504C0093046}" name="ledger" displayName="ledger" ref="A1:K2" totalsRowShown="0" headerRowDxfId="30" dataDxfId="29">
  <autoFilter ref="A1:K2" xr:uid="{074CBD85-A70F-400A-AB45-1504C0093046}"/>
  <sortState xmlns:xlrd2="http://schemas.microsoft.com/office/spreadsheetml/2017/richdata2" ref="A2:K2">
    <sortCondition ref="C1:C2"/>
  </sortState>
  <tableColumns count="11">
    <tableColumn id="1" xr3:uid="{CF45C688-CC45-4B6D-9880-B21C5727C6A8}" name="student_id" dataDxfId="0"/>
    <tableColumn id="3" xr3:uid="{C0AA2F1D-ABC5-4031-8177-2A1D3CAD388F}" name="total_fee" dataDxfId="1">
      <calculatedColumnFormula>_xlfn.XLOOKUP(ledger[[#This Row],[student_id]], student[student_id], student[total_fee], "Not Found")</calculatedColumnFormula>
    </tableColumn>
    <tableColumn id="4" xr3:uid="{9B38B735-1F90-4261-8F6B-3B801393DD94}" name="payment_date" dataDxfId="28"/>
    <tableColumn id="5" xr3:uid="{62AA783A-DF8E-40D5-9E2C-11C619E8D0E3}" name="invoice_no" dataDxfId="27"/>
    <tableColumn id="6" xr3:uid="{76F42F03-CF09-4B62-A869-EFE7E72482AC}" name="payment_method" dataDxfId="26"/>
    <tableColumn id="7" xr3:uid="{92C49AE3-EF6C-4EB3-BA02-965369D8DA59}" name="paid_amount" dataDxfId="25"/>
    <tableColumn id="8" xr3:uid="{7525E932-4BAE-4995-8B30-20E31175CB4D}" name="cumulative_paid" dataDxfId="24">
      <calculatedColumnFormula>SUMIFS(ledger[paid_amount],ledger[student_id],ledger[[#This Row],[student_id]],ledger[payment_date], "&lt;=" &amp;ledger[[#This Row],[payment_date]])</calculatedColumnFormula>
    </tableColumn>
    <tableColumn id="9" xr3:uid="{B5C3EDF7-C3F0-41AE-8BCE-5F2B006B5CF7}" name="outstanding_amount" dataDxfId="23">
      <calculatedColumnFormula>ledger[[#This Row],[total_fee]] - ledger[[#This Row],[cumulative_paid]]</calculatedColumnFormula>
    </tableColumn>
    <tableColumn id="10" xr3:uid="{F8EC42AB-FD39-40C5-A9FE-1CAFDE57DA3D}" name="next_installment_date" dataDxfId="22">
      <calculatedColumnFormula>IF(ledger[[#This Row],[payment_date]] &gt; 0,ledger[[#This Row],[payment_date]] + 30, "")</calculatedColumnFormula>
    </tableColumn>
    <tableColumn id="11" xr3:uid="{4C989DD0-0906-427D-87D7-07D2C23BD79F}" name="next_installment_amount" dataDxfId="21">
      <calculatedColumnFormula>IF(ledger[[#This Row],[outstanding_amount]] &gt; 0,ledger[[#This Row],[outstanding_amount]] / 2, "0")</calculatedColumnFormula>
    </tableColumn>
    <tableColumn id="12" xr3:uid="{B7145B8F-C136-4E15-9F91-6F3B2702FA99}" name="payment_status" dataDxfId="20">
      <calculatedColumnFormula>IF(ledger[[#This Row],[cumulative_paid]] = 0,
   "Not Paid",
   IF(ledger[[#This Row],[cumulative_paid]]&lt;ledger[[#This Row],[total_fee]],
      "Partially Paid",
      "Paid"))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96E6EB-D352-410C-88EF-B0084F62BAB3}" name="Table8" displayName="Table8" ref="A1:L3" totalsRowShown="0">
  <autoFilter ref="A1:L3" xr:uid="{5D96E6EB-D352-410C-88EF-B0084F62BAB3}"/>
  <tableColumns count="12">
    <tableColumn id="1" xr3:uid="{9DBCBC64-85B6-4926-BE5D-09A60DEE4471}" name="student_id"/>
    <tableColumn id="2" xr3:uid="{48982407-741E-4982-B299-783C2BE52517}" name="total_fee">
      <calculatedColumnFormula>student[[#This Row],[total_fee]]</calculatedColumnFormula>
    </tableColumn>
    <tableColumn id="3" xr3:uid="{1C51EBDF-D9B9-42D7-9490-89A62D9F33D7}" name="installment_1"/>
    <tableColumn id="4" xr3:uid="{24B60D6A-9385-4BBD-9DA9-46E359E1BF01}" name="installment_1_date"/>
    <tableColumn id="5" xr3:uid="{06E9EB84-1D59-441B-8EE0-194412EC3259}" name="installment_2"/>
    <tableColumn id="6" xr3:uid="{AC1525F7-72D6-4792-A9BC-3A0D47941BA9}" name="installment_2_date"/>
    <tableColumn id="7" xr3:uid="{C6ACFB53-65C8-47B3-85A5-5A2788CF14FF}" name="installment_3"/>
    <tableColumn id="8" xr3:uid="{D06D90C3-9C26-4E5A-86F0-1114BFDC8187}" name="installment_3_date"/>
    <tableColumn id="9" xr3:uid="{DE789B81-E3B2-452C-8D01-88A81941E3F3}" name="installment_4"/>
    <tableColumn id="10" xr3:uid="{50798543-1F03-4E2F-9687-7A4D0979DA6D}" name="installment_4_date"/>
    <tableColumn id="11" xr3:uid="{FFD9748D-3245-456E-AC01-200525C17021}" name="installment_5"/>
    <tableColumn id="12" xr3:uid="{7973D833-57D0-45A2-BDC3-C01D74ED5BC0}" name="installment_5_dat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2119CF-F5BD-48E6-A406-04F4F47136D4}" name="lead" displayName="lead" ref="A1:J9" totalsRowShown="0">
  <autoFilter ref="A1:J9" xr:uid="{00000000-0001-0000-0400-000000000000}"/>
  <tableColumns count="10">
    <tableColumn id="1" xr3:uid="{1B3246A6-A8B6-458A-B166-055B4E8706AB}" name="lead_id"/>
    <tableColumn id="2" xr3:uid="{8CA3D431-694C-4EB7-9BE9-DA703BD7680A}" name="first_name"/>
    <tableColumn id="3" xr3:uid="{4AC67F7D-AE04-4DA2-885F-385E22C5E608}" name="last_name"/>
    <tableColumn id="4" xr3:uid="{548FDC88-FB25-4632-AD6F-D4EA1736356B}" name="email"/>
    <tableColumn id="5" xr3:uid="{D59A8237-48D9-4AC5-AF68-16E062742044}" name="address"/>
    <tableColumn id="6" xr3:uid="{3EAE2F11-4377-4BF3-95A3-FC09DC0A1C19}" name="city"/>
    <tableColumn id="7" xr3:uid="{33F4A340-CFD7-4FB6-A300-7FBC3B5D93DC}" name="interested_course"/>
    <tableColumn id="8" xr3:uid="{C4CFE1FC-CFE8-49C9-A060-88932472717D}" name="course"/>
    <tableColumn id="9" xr3:uid="{019B17DA-616B-4584-B6F6-67098E510576}" name="branch"/>
    <tableColumn id="10" xr3:uid="{77769810-1EE8-41AF-BE3A-B4FD8886F3C6}" name="grad_year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8A8CEF-63C6-48C3-8514-723ECBD424E8}" name="attendance" displayName="attendance" ref="A1:E2" insertRow="1" totalsRowShown="0">
  <autoFilter ref="A1:E2" xr:uid="{A98A8CEF-63C6-48C3-8514-723ECBD424E8}"/>
  <tableColumns count="5">
    <tableColumn id="1" xr3:uid="{C81F479B-E3FB-4FC8-A8E5-449DD46853BA}" name="student_id"/>
    <tableColumn id="2" xr3:uid="{E039AAE5-114B-4D01-8305-D0DE51EAFEF1}" name="class_id"/>
    <tableColumn id="3" xr3:uid="{4AAAF985-542D-4301-B41A-EF01A93A7934}" name="date"/>
    <tableColumn id="4" xr3:uid="{F3D6F026-6C0D-4119-9719-CFE362788D4E}" name="attendance_status"/>
    <tableColumn id="5" xr3:uid="{964884BD-22EA-4FEA-AC3C-F979BEDC99B1}" name="reason_for_abse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F6" sqref="F6"/>
    </sheetView>
  </sheetViews>
  <sheetFormatPr defaultColWidth="15.88671875" defaultRowHeight="14.4" x14ac:dyDescent="0.3"/>
  <cols>
    <col min="1" max="1" width="7.33203125" customWidth="1"/>
    <col min="2" max="2" width="13.5546875" bestFit="1" customWidth="1"/>
    <col min="3" max="3" width="15.77734375" bestFit="1" customWidth="1"/>
    <col min="4" max="4" width="17.21875" bestFit="1" customWidth="1"/>
    <col min="5" max="5" width="8.77734375" style="13" bestFit="1" customWidth="1"/>
    <col min="6" max="6" width="15.33203125" bestFit="1" customWidth="1"/>
    <col min="7" max="7" width="14.109375" bestFit="1" customWidth="1"/>
    <col min="8" max="8" width="12.88671875" bestFit="1" customWidth="1"/>
    <col min="9" max="9" width="12" bestFit="1" customWidth="1"/>
    <col min="10" max="10" width="17.44140625" bestFit="1" customWidth="1"/>
  </cols>
  <sheetData>
    <row r="1" spans="1:10" x14ac:dyDescent="0.3">
      <c r="A1" t="s">
        <v>20</v>
      </c>
      <c r="B1" t="s">
        <v>39</v>
      </c>
      <c r="C1" t="s">
        <v>14</v>
      </c>
      <c r="D1" t="s">
        <v>15</v>
      </c>
      <c r="E1" s="13" t="s">
        <v>16</v>
      </c>
      <c r="F1" t="s">
        <v>143</v>
      </c>
      <c r="G1" t="s">
        <v>144</v>
      </c>
      <c r="H1" t="s">
        <v>17</v>
      </c>
      <c r="I1" t="s">
        <v>18</v>
      </c>
      <c r="J1" t="s">
        <v>19</v>
      </c>
    </row>
    <row r="2" spans="1:10" x14ac:dyDescent="0.3">
      <c r="A2">
        <v>1</v>
      </c>
      <c r="B2" t="s">
        <v>118</v>
      </c>
      <c r="C2" t="s">
        <v>0</v>
      </c>
      <c r="D2" t="s">
        <v>12</v>
      </c>
      <c r="E2" s="13">
        <v>5000</v>
      </c>
      <c r="F2" t="s">
        <v>148</v>
      </c>
      <c r="G2" t="s">
        <v>146</v>
      </c>
      <c r="H2">
        <v>30</v>
      </c>
      <c r="I2">
        <f>ROUND((course[[#This Row],[total_hours]]/6)*7,0)</f>
        <v>35</v>
      </c>
      <c r="J2">
        <f>ROUND(course[[#This Row],[total_days]] / 7, 0)</f>
        <v>5</v>
      </c>
    </row>
    <row r="3" spans="1:10" x14ac:dyDescent="0.3">
      <c r="A3">
        <v>2</v>
      </c>
      <c r="B3" t="s">
        <v>118</v>
      </c>
      <c r="C3" t="s">
        <v>1</v>
      </c>
      <c r="D3" t="s">
        <v>12</v>
      </c>
      <c r="E3" s="13">
        <v>12000</v>
      </c>
      <c r="F3" t="s">
        <v>148</v>
      </c>
      <c r="G3" t="s">
        <v>147</v>
      </c>
      <c r="H3">
        <v>20</v>
      </c>
      <c r="I3">
        <f>ROUND((course[[#This Row],[total_hours]]/6)*7,0)</f>
        <v>23</v>
      </c>
      <c r="J3">
        <f>ROUND(course[[#This Row],[total_days]] / 7, 0)</f>
        <v>3</v>
      </c>
    </row>
    <row r="4" spans="1:10" x14ac:dyDescent="0.3">
      <c r="A4">
        <v>3</v>
      </c>
      <c r="B4" t="s">
        <v>118</v>
      </c>
      <c r="C4" t="s">
        <v>2</v>
      </c>
      <c r="D4" t="s">
        <v>10</v>
      </c>
      <c r="E4" s="13">
        <v>7000</v>
      </c>
      <c r="F4" t="s">
        <v>148</v>
      </c>
      <c r="G4" t="s">
        <v>149</v>
      </c>
      <c r="H4">
        <v>30</v>
      </c>
      <c r="I4">
        <f>ROUND((course[[#This Row],[total_hours]]/6)*7,0)</f>
        <v>35</v>
      </c>
      <c r="J4">
        <f>ROUND(course[[#This Row],[total_days]] / 7, 0)</f>
        <v>5</v>
      </c>
    </row>
    <row r="5" spans="1:10" x14ac:dyDescent="0.3">
      <c r="A5">
        <v>4</v>
      </c>
      <c r="B5" t="s">
        <v>118</v>
      </c>
      <c r="C5" t="s">
        <v>3</v>
      </c>
      <c r="D5" t="s">
        <v>103</v>
      </c>
      <c r="E5" s="13">
        <v>18000</v>
      </c>
      <c r="F5" t="s">
        <v>148</v>
      </c>
      <c r="G5" t="s">
        <v>149</v>
      </c>
      <c r="H5">
        <v>30</v>
      </c>
      <c r="I5">
        <f>ROUND((course[[#This Row],[total_hours]]/6)*7,0)</f>
        <v>35</v>
      </c>
      <c r="J5">
        <f>ROUND(course[[#This Row],[total_days]] / 7, 0)</f>
        <v>5</v>
      </c>
    </row>
    <row r="6" spans="1:10" x14ac:dyDescent="0.3">
      <c r="A6">
        <v>5</v>
      </c>
      <c r="B6" t="s">
        <v>118</v>
      </c>
      <c r="C6" t="s">
        <v>4</v>
      </c>
      <c r="D6" t="s">
        <v>10</v>
      </c>
      <c r="E6" s="13">
        <v>7000</v>
      </c>
      <c r="F6" t="s">
        <v>148</v>
      </c>
      <c r="G6" t="s">
        <v>149</v>
      </c>
      <c r="H6">
        <v>30</v>
      </c>
      <c r="I6">
        <f>ROUND((course[[#This Row],[total_hours]]/6)*7,0)</f>
        <v>35</v>
      </c>
      <c r="J6">
        <f>ROUND(course[[#This Row],[total_days]] / 7, 0)</f>
        <v>5</v>
      </c>
    </row>
    <row r="7" spans="1:10" x14ac:dyDescent="0.3">
      <c r="A7">
        <v>6</v>
      </c>
      <c r="B7" t="s">
        <v>119</v>
      </c>
      <c r="C7" t="s">
        <v>5</v>
      </c>
      <c r="D7" t="s">
        <v>11</v>
      </c>
      <c r="E7" s="13">
        <v>18000</v>
      </c>
      <c r="F7" t="s">
        <v>148</v>
      </c>
      <c r="G7" t="s">
        <v>150</v>
      </c>
      <c r="H7">
        <v>30</v>
      </c>
      <c r="I7">
        <f>ROUND((course[[#This Row],[total_hours]]/6)*7,0)</f>
        <v>35</v>
      </c>
      <c r="J7">
        <f>ROUND(course[[#This Row],[total_days]] / 7, 0)</f>
        <v>5</v>
      </c>
    </row>
    <row r="8" spans="1:10" x14ac:dyDescent="0.3">
      <c r="A8">
        <v>7</v>
      </c>
      <c r="B8" t="s">
        <v>120</v>
      </c>
      <c r="C8" t="s">
        <v>6</v>
      </c>
      <c r="D8" t="s">
        <v>11</v>
      </c>
      <c r="E8" s="13">
        <v>7000</v>
      </c>
      <c r="F8" t="s">
        <v>148</v>
      </c>
      <c r="G8" t="s">
        <v>151</v>
      </c>
      <c r="H8">
        <v>45</v>
      </c>
      <c r="I8">
        <f>ROUND((course[[#This Row],[total_hours]]/6)*7,0)</f>
        <v>53</v>
      </c>
      <c r="J8">
        <f>ROUND(course[[#This Row],[total_days]] / 7, 0)</f>
        <v>8</v>
      </c>
    </row>
    <row r="9" spans="1:10" x14ac:dyDescent="0.3">
      <c r="A9">
        <v>8</v>
      </c>
      <c r="B9" t="s">
        <v>118</v>
      </c>
      <c r="C9" t="s">
        <v>8</v>
      </c>
      <c r="D9" t="s">
        <v>11</v>
      </c>
      <c r="E9" s="13">
        <v>30000</v>
      </c>
      <c r="F9" t="s">
        <v>148</v>
      </c>
      <c r="G9" t="s">
        <v>147</v>
      </c>
      <c r="H9">
        <v>45</v>
      </c>
      <c r="I9">
        <f>ROUND((course[[#This Row],[total_hours]]/6)*7,0)</f>
        <v>53</v>
      </c>
      <c r="J9">
        <f>ROUND(course[[#This Row],[total_days]] / 7, 0)</f>
        <v>8</v>
      </c>
    </row>
    <row r="10" spans="1:10" x14ac:dyDescent="0.3">
      <c r="A10">
        <v>9</v>
      </c>
      <c r="B10" t="s">
        <v>119</v>
      </c>
      <c r="C10" t="s">
        <v>9</v>
      </c>
      <c r="D10" t="s">
        <v>11</v>
      </c>
      <c r="E10" s="13">
        <v>7000</v>
      </c>
      <c r="F10" t="s">
        <v>148</v>
      </c>
      <c r="G10" t="s">
        <v>150</v>
      </c>
      <c r="H10">
        <v>30</v>
      </c>
      <c r="I10">
        <f>ROUND((course[[#This Row],[total_hours]]/6)*7,0)</f>
        <v>35</v>
      </c>
      <c r="J10">
        <f>ROUND(course[[#This Row],[total_days]] / 7, 0)</f>
        <v>5</v>
      </c>
    </row>
    <row r="11" spans="1:10" x14ac:dyDescent="0.3">
      <c r="A11">
        <v>10</v>
      </c>
      <c r="B11" t="s">
        <v>118</v>
      </c>
      <c r="C11" t="s">
        <v>7</v>
      </c>
      <c r="D11" t="s">
        <v>11</v>
      </c>
      <c r="E11" s="13">
        <v>9000</v>
      </c>
      <c r="F11" t="s">
        <v>148</v>
      </c>
      <c r="G11" t="s">
        <v>147</v>
      </c>
      <c r="H11">
        <v>30</v>
      </c>
      <c r="I11">
        <f>ROUND((course[[#This Row],[total_hours]]/6)*7,0)</f>
        <v>35</v>
      </c>
      <c r="J11">
        <f>ROUND(course[[#This Row],[total_days]] / 7, 0)</f>
        <v>5</v>
      </c>
    </row>
    <row r="12" spans="1:10" x14ac:dyDescent="0.3">
      <c r="A12">
        <v>11</v>
      </c>
      <c r="B12" t="s">
        <v>119</v>
      </c>
      <c r="C12" t="s">
        <v>114</v>
      </c>
      <c r="D12" t="s">
        <v>11</v>
      </c>
      <c r="E12" s="13">
        <v>45000</v>
      </c>
      <c r="F12" t="s">
        <v>148</v>
      </c>
      <c r="G12" t="s">
        <v>147</v>
      </c>
      <c r="H12">
        <v>30</v>
      </c>
      <c r="I12">
        <f>ROUND((course[[#This Row],[total_hours]]/6)*7,0)</f>
        <v>35</v>
      </c>
      <c r="J12">
        <f>ROUND(course[[#This Row],[total_days]] / 7, 0)</f>
        <v>5</v>
      </c>
    </row>
    <row r="13" spans="1:10" x14ac:dyDescent="0.3">
      <c r="A13">
        <v>12</v>
      </c>
      <c r="B13" t="s">
        <v>119</v>
      </c>
      <c r="C13" t="s">
        <v>125</v>
      </c>
      <c r="D13" t="s">
        <v>126</v>
      </c>
      <c r="E13" s="13">
        <v>50000</v>
      </c>
      <c r="F13" t="s">
        <v>148</v>
      </c>
      <c r="G13" t="s">
        <v>147</v>
      </c>
      <c r="H13">
        <v>45</v>
      </c>
      <c r="I13">
        <f>ROUND((course[[#This Row],[total_hours]]/6)*7,0)</f>
        <v>53</v>
      </c>
      <c r="J13" s="14">
        <f>ROUND(course[[#This Row],[total_days]] / 7, 0)</f>
        <v>8</v>
      </c>
    </row>
  </sheetData>
  <phoneticPr fontId="1" type="noConversion"/>
  <pageMargins left="0.7" right="0.7" top="0.75" bottom="0.75" header="0.3" footer="0.3"/>
  <pageSetup orientation="portrait" r:id="rId1"/>
  <ignoredErrors>
    <ignoredError sqref="F1:G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8954CF-1FCD-4050-8919-D71D45B97EAF}">
          <x14:formula1>
            <xm:f>teacher!$B:$B</xm:f>
          </x14:formula1>
          <xm:sqref>F1:G1048576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D6" sqref="D6"/>
    </sheetView>
  </sheetViews>
  <sheetFormatPr defaultRowHeight="14.4" x14ac:dyDescent="0.3"/>
  <cols>
    <col min="1" max="1" width="6.77734375" customWidth="1"/>
    <col min="2" max="2" width="18.77734375" customWidth="1"/>
    <col min="3" max="3" width="14.109375" customWidth="1"/>
    <col min="4" max="4" width="25.21875" style="2" bestFit="1" customWidth="1"/>
    <col min="5" max="5" width="7.6640625" bestFit="1" customWidth="1"/>
    <col min="6" max="6" width="9.6640625" bestFit="1" customWidth="1"/>
    <col min="7" max="7" width="21" bestFit="1" customWidth="1"/>
    <col min="8" max="8" width="18" bestFit="1" customWidth="1"/>
    <col min="9" max="9" width="12.33203125" bestFit="1" customWidth="1"/>
    <col min="10" max="10" width="11.21875" style="1" bestFit="1" customWidth="1"/>
  </cols>
  <sheetData>
    <row r="1" spans="1:10" x14ac:dyDescent="0.3">
      <c r="A1" t="s">
        <v>20</v>
      </c>
      <c r="B1" t="s">
        <v>145</v>
      </c>
      <c r="C1" t="s">
        <v>23</v>
      </c>
      <c r="D1" s="2" t="s">
        <v>13</v>
      </c>
      <c r="E1" t="s">
        <v>25</v>
      </c>
      <c r="F1" t="s">
        <v>24</v>
      </c>
      <c r="G1" t="s">
        <v>43</v>
      </c>
      <c r="H1" t="s">
        <v>44</v>
      </c>
      <c r="I1" t="s">
        <v>38</v>
      </c>
      <c r="J1" s="1" t="s">
        <v>59</v>
      </c>
    </row>
    <row r="2" spans="1:10" x14ac:dyDescent="0.3">
      <c r="A2">
        <v>1</v>
      </c>
      <c r="B2" t="s">
        <v>146</v>
      </c>
      <c r="C2">
        <v>9967456733</v>
      </c>
      <c r="D2" t="s">
        <v>40</v>
      </c>
      <c r="E2" t="s">
        <v>41</v>
      </c>
      <c r="F2" t="s">
        <v>42</v>
      </c>
      <c r="G2" t="s">
        <v>46</v>
      </c>
      <c r="H2" t="s">
        <v>47</v>
      </c>
      <c r="I2">
        <v>3</v>
      </c>
      <c r="J2" s="1">
        <v>45522</v>
      </c>
    </row>
    <row r="3" spans="1:10" x14ac:dyDescent="0.3">
      <c r="A3">
        <v>2</v>
      </c>
      <c r="B3" t="s">
        <v>147</v>
      </c>
      <c r="C3">
        <v>9902345457</v>
      </c>
      <c r="D3" t="s">
        <v>45</v>
      </c>
      <c r="E3" t="s">
        <v>41</v>
      </c>
      <c r="F3" t="s">
        <v>51</v>
      </c>
      <c r="G3" t="s">
        <v>48</v>
      </c>
      <c r="H3" t="s">
        <v>49</v>
      </c>
      <c r="I3">
        <v>10</v>
      </c>
      <c r="J3" s="1">
        <v>45693</v>
      </c>
    </row>
    <row r="4" spans="1:10" x14ac:dyDescent="0.3">
      <c r="A4">
        <v>3</v>
      </c>
      <c r="B4" t="s">
        <v>148</v>
      </c>
      <c r="C4">
        <v>9765889923</v>
      </c>
      <c r="D4" t="s">
        <v>50</v>
      </c>
      <c r="E4" t="s">
        <v>41</v>
      </c>
      <c r="F4" t="s">
        <v>51</v>
      </c>
      <c r="G4" t="s">
        <v>46</v>
      </c>
      <c r="H4" t="s">
        <v>52</v>
      </c>
      <c r="I4">
        <v>10</v>
      </c>
      <c r="J4" s="1">
        <v>42042</v>
      </c>
    </row>
    <row r="5" spans="1:10" x14ac:dyDescent="0.3">
      <c r="A5">
        <v>4</v>
      </c>
      <c r="B5" t="s">
        <v>149</v>
      </c>
      <c r="C5">
        <v>8788552394</v>
      </c>
      <c r="D5" t="s">
        <v>53</v>
      </c>
      <c r="E5" t="s">
        <v>41</v>
      </c>
      <c r="F5" t="s">
        <v>51</v>
      </c>
      <c r="G5" t="s">
        <v>46</v>
      </c>
      <c r="H5" t="s">
        <v>52</v>
      </c>
      <c r="I5">
        <v>21</v>
      </c>
      <c r="J5" s="1">
        <v>42918</v>
      </c>
    </row>
    <row r="6" spans="1:10" x14ac:dyDescent="0.3">
      <c r="A6">
        <v>5</v>
      </c>
      <c r="B6" t="s">
        <v>150</v>
      </c>
      <c r="C6">
        <v>9956345678</v>
      </c>
      <c r="D6" t="s">
        <v>54</v>
      </c>
      <c r="E6" t="s">
        <v>41</v>
      </c>
      <c r="F6" t="s">
        <v>55</v>
      </c>
      <c r="G6" t="s">
        <v>46</v>
      </c>
      <c r="H6" t="s">
        <v>47</v>
      </c>
      <c r="I6">
        <v>0</v>
      </c>
      <c r="J6" s="1">
        <v>42864</v>
      </c>
    </row>
    <row r="7" spans="1:10" x14ac:dyDescent="0.3">
      <c r="A7">
        <v>6</v>
      </c>
      <c r="B7" t="s">
        <v>151</v>
      </c>
      <c r="C7">
        <v>8900452789</v>
      </c>
      <c r="D7" t="s">
        <v>56</v>
      </c>
      <c r="E7" t="s">
        <v>41</v>
      </c>
      <c r="F7" t="s">
        <v>51</v>
      </c>
      <c r="G7" t="s">
        <v>46</v>
      </c>
      <c r="H7" t="s">
        <v>52</v>
      </c>
      <c r="I7">
        <v>25</v>
      </c>
      <c r="J7" s="1">
        <v>45181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activeCell="E2" sqref="E2"/>
    </sheetView>
  </sheetViews>
  <sheetFormatPr defaultColWidth="12" defaultRowHeight="13.8" customHeight="1" x14ac:dyDescent="0.3"/>
  <cols>
    <col min="1" max="1" width="12.21875" style="16" bestFit="1" customWidth="1"/>
    <col min="2" max="2" width="13.21875" style="3" bestFit="1" customWidth="1"/>
    <col min="3" max="3" width="12.21875" style="3" bestFit="1" customWidth="1"/>
    <col min="4" max="4" width="11.88671875" style="3" bestFit="1" customWidth="1"/>
    <col min="5" max="5" width="12.77734375" style="5" customWidth="1"/>
    <col min="6" max="6" width="13.44140625" style="10" customWidth="1"/>
    <col min="7" max="7" width="9.5546875" style="4" bestFit="1" customWidth="1"/>
    <col min="8" max="8" width="9.109375" style="3" bestFit="1" customWidth="1"/>
    <col min="9" max="9" width="13.6640625" style="3" bestFit="1" customWidth="1"/>
    <col min="10" max="10" width="9.6640625" style="3" bestFit="1" customWidth="1"/>
    <col min="11" max="11" width="8.21875" style="3" bestFit="1" customWidth="1"/>
    <col min="12" max="12" width="21.33203125" style="3" bestFit="1" customWidth="1"/>
    <col min="13" max="13" width="10.77734375" bestFit="1" customWidth="1"/>
    <col min="14" max="14" width="13.109375" bestFit="1" customWidth="1"/>
    <col min="15" max="15" width="13.109375" customWidth="1"/>
    <col min="16" max="16" width="12.21875" bestFit="1" customWidth="1"/>
  </cols>
  <sheetData>
    <row r="1" spans="1:16" s="9" customFormat="1" ht="13.8" customHeight="1" x14ac:dyDescent="0.3">
      <c r="A1" s="15" t="s">
        <v>26</v>
      </c>
      <c r="B1" s="6" t="s">
        <v>113</v>
      </c>
      <c r="C1" s="6" t="s">
        <v>21</v>
      </c>
      <c r="D1" s="6" t="s">
        <v>22</v>
      </c>
      <c r="E1" s="7" t="s">
        <v>59</v>
      </c>
      <c r="F1" s="9" t="s">
        <v>109</v>
      </c>
      <c r="G1" s="8" t="s">
        <v>32</v>
      </c>
      <c r="H1" s="6" t="s">
        <v>33</v>
      </c>
      <c r="I1" s="6" t="s">
        <v>116</v>
      </c>
      <c r="J1" s="6" t="s">
        <v>34</v>
      </c>
      <c r="K1" s="6" t="s">
        <v>30</v>
      </c>
      <c r="L1" s="6" t="s">
        <v>108</v>
      </c>
      <c r="M1" s="6" t="s">
        <v>36</v>
      </c>
      <c r="N1" s="6" t="s">
        <v>137</v>
      </c>
      <c r="O1" s="6" t="s">
        <v>142</v>
      </c>
      <c r="P1" s="6" t="s">
        <v>117</v>
      </c>
    </row>
    <row r="2" spans="1:16" ht="13.8" customHeight="1" x14ac:dyDescent="0.3">
      <c r="A2" s="16" t="s">
        <v>140</v>
      </c>
      <c r="B2" s="3">
        <v>2025</v>
      </c>
      <c r="C2" s="3" t="s">
        <v>97</v>
      </c>
      <c r="D2" s="3" t="s">
        <v>99</v>
      </c>
      <c r="E2" s="5">
        <v>45787</v>
      </c>
      <c r="F2" s="10">
        <v>4</v>
      </c>
      <c r="G2" s="4">
        <v>38571</v>
      </c>
      <c r="H2" s="3" t="s">
        <v>106</v>
      </c>
      <c r="I2" s="3" t="s">
        <v>95</v>
      </c>
      <c r="J2" s="3" t="s">
        <v>107</v>
      </c>
      <c r="K2" s="3" t="s">
        <v>115</v>
      </c>
      <c r="L2" t="s">
        <v>110</v>
      </c>
      <c r="M2">
        <v>120000</v>
      </c>
      <c r="N2" t="s">
        <v>138</v>
      </c>
      <c r="O2">
        <v>3</v>
      </c>
      <c r="P2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3" spans="1:16" ht="13.8" customHeight="1" x14ac:dyDescent="0.3">
      <c r="A3" s="16" t="s">
        <v>141</v>
      </c>
      <c r="B3" s="3">
        <v>2025</v>
      </c>
      <c r="C3" s="3" t="s">
        <v>96</v>
      </c>
      <c r="D3" s="3" t="s">
        <v>98</v>
      </c>
      <c r="E3" s="5">
        <v>46004</v>
      </c>
      <c r="F3" s="10">
        <v>1</v>
      </c>
      <c r="G3" s="4">
        <v>39140</v>
      </c>
      <c r="H3" s="3" t="s">
        <v>106</v>
      </c>
      <c r="I3" s="3" t="s">
        <v>95</v>
      </c>
      <c r="J3" s="3" t="s">
        <v>107</v>
      </c>
      <c r="K3" s="3" t="s">
        <v>115</v>
      </c>
      <c r="L3" t="s">
        <v>110</v>
      </c>
      <c r="M3">
        <v>50000</v>
      </c>
      <c r="N3" t="s">
        <v>139</v>
      </c>
      <c r="O3">
        <v>0</v>
      </c>
      <c r="P3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101D-DD0E-4D7B-A4CB-6CBFB8C973D2}">
  <dimension ref="A1:K2"/>
  <sheetViews>
    <sheetView workbookViewId="0">
      <selection activeCell="E2" sqref="E2"/>
    </sheetView>
  </sheetViews>
  <sheetFormatPr defaultColWidth="13.21875" defaultRowHeight="14.4" x14ac:dyDescent="0.3"/>
  <cols>
    <col min="1" max="1" width="18.5546875" style="2" customWidth="1"/>
    <col min="2" max="2" width="15.109375" customWidth="1"/>
    <col min="3" max="3" width="18.21875" style="1" customWidth="1"/>
    <col min="4" max="4" width="12.44140625" bestFit="1" customWidth="1"/>
    <col min="5" max="5" width="18.5546875" bestFit="1" customWidth="1"/>
    <col min="6" max="6" width="14.5546875" customWidth="1"/>
    <col min="7" max="7" width="17.33203125" bestFit="1" customWidth="1"/>
    <col min="8" max="8" width="21.21875" customWidth="1"/>
    <col min="9" max="9" width="22.21875" style="1" bestFit="1" customWidth="1"/>
    <col min="10" max="10" width="25.21875" bestFit="1" customWidth="1"/>
    <col min="11" max="11" width="16.88671875" bestFit="1" customWidth="1"/>
  </cols>
  <sheetData>
    <row r="1" spans="1:11" s="11" customFormat="1" x14ac:dyDescent="0.3">
      <c r="A1" s="17" t="s">
        <v>26</v>
      </c>
      <c r="B1" s="11" t="s">
        <v>36</v>
      </c>
      <c r="C1" s="12" t="s">
        <v>28</v>
      </c>
      <c r="D1" s="11" t="s">
        <v>35</v>
      </c>
      <c r="E1" s="11" t="s">
        <v>29</v>
      </c>
      <c r="F1" s="11" t="s">
        <v>37</v>
      </c>
      <c r="G1" s="11" t="s">
        <v>112</v>
      </c>
      <c r="H1" s="11" t="s">
        <v>111</v>
      </c>
      <c r="I1" s="12" t="s">
        <v>101</v>
      </c>
      <c r="J1" s="11" t="s">
        <v>102</v>
      </c>
      <c r="K1" s="11" t="s">
        <v>27</v>
      </c>
    </row>
    <row r="2" spans="1:11" x14ac:dyDescent="0.3">
      <c r="A2" s="16" t="s">
        <v>140</v>
      </c>
      <c r="B2" s="3">
        <f>_xlfn.XLOOKUP(ledger[[#This Row],[student_id]], student[student_id], student[total_fee], "Not Found")</f>
        <v>120000</v>
      </c>
      <c r="C2" s="4">
        <v>45786</v>
      </c>
      <c r="D2" s="3">
        <v>27</v>
      </c>
      <c r="E2" s="3" t="s">
        <v>104</v>
      </c>
      <c r="F2" s="3">
        <v>110000</v>
      </c>
      <c r="G2" s="3">
        <f>SUMIFS(ledger[paid_amount],ledger[student_id],ledger[[#This Row],[student_id]],ledger[payment_date], "&lt;=" &amp;ledger[[#This Row],[payment_date]])</f>
        <v>110000</v>
      </c>
      <c r="H2" s="3">
        <f>ledger[[#This Row],[total_fee]] - ledger[[#This Row],[cumulative_paid]]</f>
        <v>10000</v>
      </c>
      <c r="I2" s="4">
        <f>IF(ledger[[#This Row],[payment_date]] &gt; 0,ledger[[#This Row],[payment_date]] + 30, "")</f>
        <v>45816</v>
      </c>
      <c r="J2" s="3">
        <f>IF(ledger[[#This Row],[outstanding_amount]] &gt; 0,ledger[[#This Row],[outstanding_amount]] / 2, "0")</f>
        <v>5000</v>
      </c>
      <c r="K2" s="3" t="str">
        <f>IF(ledger[[#This Row],[cumulative_paid]] = 0,
   "Not Paid",
   IF(ledger[[#This Row],[cumulative_paid]]&lt;ledger[[#This Row],[total_fee]],
      "Partially Paid",
      "Paid"))</f>
        <v>Partially Paid</v>
      </c>
    </row>
  </sheetData>
  <dataValidations count="2">
    <dataValidation type="list" allowBlank="1" showInputMessage="1" showErrorMessage="1" sqref="E1" xr:uid="{A8496351-B6BC-4B5D-B69C-AAB818B27F0C}">
      <formula1>"Cash, NEFT, UPI, Credit Card"</formula1>
    </dataValidation>
    <dataValidation type="list" allowBlank="1" showInputMessage="1" showErrorMessage="1" sqref="K2" xr:uid="{1C22B42C-5652-44C5-93B1-0F60C3155687}">
      <formula1>"Paid, Partially Paid, Refunded, Overdue, Overpaid, Absoconded"</formula1>
    </dataValidation>
  </dataValidations>
  <pageMargins left="0.7" right="0.7" top="0.75" bottom="0.75" header="0.3" footer="0.3"/>
  <ignoredErrors>
    <ignoredError sqref="E1:E2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2792-6AA3-4E84-903B-17E1D8698F83}">
  <dimension ref="A1:L3"/>
  <sheetViews>
    <sheetView tabSelected="1" workbookViewId="0">
      <selection activeCell="D18" sqref="D18"/>
    </sheetView>
  </sheetViews>
  <sheetFormatPr defaultRowHeight="14.4" x14ac:dyDescent="0.3"/>
  <cols>
    <col min="1" max="1" width="13.44140625" customWidth="1"/>
    <col min="2" max="2" width="17.109375" customWidth="1"/>
    <col min="3" max="3" width="14.5546875" bestFit="1" customWidth="1"/>
    <col min="4" max="4" width="19.5546875" bestFit="1" customWidth="1"/>
    <col min="5" max="5" width="14.5546875" bestFit="1" customWidth="1"/>
    <col min="6" max="6" width="19.5546875" bestFit="1" customWidth="1"/>
    <col min="7" max="7" width="14.5546875" bestFit="1" customWidth="1"/>
    <col min="8" max="8" width="19.5546875" bestFit="1" customWidth="1"/>
    <col min="9" max="9" width="14.5546875" bestFit="1" customWidth="1"/>
    <col min="10" max="10" width="19.5546875" bestFit="1" customWidth="1"/>
    <col min="11" max="11" width="14.5546875" bestFit="1" customWidth="1"/>
    <col min="12" max="12" width="19.5546875" bestFit="1" customWidth="1"/>
  </cols>
  <sheetData>
    <row r="1" spans="1:12" x14ac:dyDescent="0.3">
      <c r="A1" t="s">
        <v>26</v>
      </c>
      <c r="B1" t="s">
        <v>36</v>
      </c>
      <c r="C1" t="s">
        <v>127</v>
      </c>
      <c r="D1" t="s">
        <v>132</v>
      </c>
      <c r="E1" t="s">
        <v>128</v>
      </c>
      <c r="F1" t="s">
        <v>133</v>
      </c>
      <c r="G1" t="s">
        <v>129</v>
      </c>
      <c r="H1" t="s">
        <v>134</v>
      </c>
      <c r="I1" t="s">
        <v>130</v>
      </c>
      <c r="J1" t="s">
        <v>135</v>
      </c>
      <c r="K1" t="s">
        <v>131</v>
      </c>
      <c r="L1" t="s">
        <v>136</v>
      </c>
    </row>
    <row r="2" spans="1:12" x14ac:dyDescent="0.3">
      <c r="A2" t="s">
        <v>140</v>
      </c>
      <c r="B2">
        <f>student[[#This Row],[total_fee]]</f>
        <v>120000</v>
      </c>
    </row>
    <row r="3" spans="1:12" x14ac:dyDescent="0.3">
      <c r="A3" s="16" t="s">
        <v>141</v>
      </c>
      <c r="B3">
        <f>student[[#This Row],[total_fee]]</f>
        <v>50000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12.21875" bestFit="1" customWidth="1"/>
    <col min="3" max="3" width="12.88671875" bestFit="1" customWidth="1"/>
    <col min="4" max="4" width="35.5546875" bestFit="1" customWidth="1"/>
    <col min="5" max="5" width="16.21875" customWidth="1"/>
    <col min="6" max="6" width="12.33203125" customWidth="1"/>
    <col min="7" max="7" width="18.33203125" bestFit="1" customWidth="1"/>
    <col min="8" max="8" width="11" customWidth="1"/>
    <col min="9" max="9" width="12.21875" customWidth="1"/>
    <col min="10" max="10" width="11.6640625" bestFit="1" customWidth="1"/>
  </cols>
  <sheetData>
    <row r="1" spans="1:10" x14ac:dyDescent="0.3">
      <c r="A1" t="s">
        <v>105</v>
      </c>
      <c r="B1" t="s">
        <v>21</v>
      </c>
      <c r="C1" t="s">
        <v>22</v>
      </c>
      <c r="D1" t="s">
        <v>13</v>
      </c>
      <c r="E1" t="s">
        <v>24</v>
      </c>
      <c r="F1" t="s">
        <v>25</v>
      </c>
      <c r="G1" t="s">
        <v>100</v>
      </c>
      <c r="H1" t="s">
        <v>60</v>
      </c>
      <c r="I1" t="s">
        <v>61</v>
      </c>
      <c r="J1" t="s">
        <v>62</v>
      </c>
    </row>
    <row r="2" spans="1:10" x14ac:dyDescent="0.3">
      <c r="A2">
        <v>1</v>
      </c>
      <c r="B2" t="s">
        <v>63</v>
      </c>
      <c r="C2" t="s">
        <v>64</v>
      </c>
      <c r="D2" t="s">
        <v>65</v>
      </c>
      <c r="E2" t="s">
        <v>51</v>
      </c>
      <c r="F2" t="s">
        <v>41</v>
      </c>
      <c r="G2" t="s">
        <v>0</v>
      </c>
      <c r="H2" t="s">
        <v>66</v>
      </c>
      <c r="I2" t="s">
        <v>67</v>
      </c>
      <c r="J2">
        <v>2016</v>
      </c>
    </row>
    <row r="3" spans="1:10" x14ac:dyDescent="0.3">
      <c r="A3">
        <v>2</v>
      </c>
      <c r="B3" t="s">
        <v>68</v>
      </c>
      <c r="C3" t="s">
        <v>69</v>
      </c>
      <c r="D3" t="s">
        <v>70</v>
      </c>
      <c r="E3" t="s">
        <v>51</v>
      </c>
      <c r="F3" t="s">
        <v>41</v>
      </c>
      <c r="G3" t="s">
        <v>3</v>
      </c>
      <c r="H3" t="s">
        <v>71</v>
      </c>
      <c r="I3" t="s">
        <v>72</v>
      </c>
    </row>
    <row r="4" spans="1:10" x14ac:dyDescent="0.3">
      <c r="A4">
        <v>3</v>
      </c>
      <c r="B4" t="s">
        <v>73</v>
      </c>
      <c r="C4" t="s">
        <v>74</v>
      </c>
      <c r="D4" t="s">
        <v>75</v>
      </c>
      <c r="E4" t="s">
        <v>121</v>
      </c>
      <c r="F4" t="s">
        <v>41</v>
      </c>
      <c r="G4" t="s">
        <v>4</v>
      </c>
      <c r="H4" t="s">
        <v>76</v>
      </c>
      <c r="I4" t="s">
        <v>77</v>
      </c>
    </row>
    <row r="5" spans="1:10" x14ac:dyDescent="0.3">
      <c r="A5">
        <v>4</v>
      </c>
      <c r="B5" t="s">
        <v>78</v>
      </c>
      <c r="C5" t="s">
        <v>79</v>
      </c>
      <c r="D5" t="s">
        <v>80</v>
      </c>
      <c r="E5" t="s">
        <v>122</v>
      </c>
      <c r="F5" t="s">
        <v>41</v>
      </c>
      <c r="G5" t="s">
        <v>6</v>
      </c>
      <c r="H5" t="s">
        <v>81</v>
      </c>
      <c r="I5" t="s">
        <v>52</v>
      </c>
      <c r="J5">
        <v>2022</v>
      </c>
    </row>
    <row r="6" spans="1:10" x14ac:dyDescent="0.3">
      <c r="A6">
        <v>5</v>
      </c>
      <c r="B6" t="s">
        <v>82</v>
      </c>
      <c r="C6" t="s">
        <v>83</v>
      </c>
      <c r="D6" t="s">
        <v>84</v>
      </c>
      <c r="E6" t="s">
        <v>123</v>
      </c>
      <c r="F6" t="s">
        <v>41</v>
      </c>
      <c r="G6" t="s">
        <v>125</v>
      </c>
      <c r="H6" t="s">
        <v>71</v>
      </c>
      <c r="I6" t="s">
        <v>77</v>
      </c>
      <c r="J6">
        <v>2015</v>
      </c>
    </row>
    <row r="7" spans="1:10" x14ac:dyDescent="0.3">
      <c r="A7">
        <v>6</v>
      </c>
      <c r="B7" t="s">
        <v>85</v>
      </c>
      <c r="C7" t="s">
        <v>86</v>
      </c>
      <c r="D7" t="s">
        <v>87</v>
      </c>
      <c r="E7" t="s">
        <v>121</v>
      </c>
      <c r="F7" t="s">
        <v>41</v>
      </c>
      <c r="G7" t="s">
        <v>6</v>
      </c>
      <c r="H7" t="s">
        <v>76</v>
      </c>
      <c r="I7" t="s">
        <v>67</v>
      </c>
    </row>
    <row r="8" spans="1:10" x14ac:dyDescent="0.3">
      <c r="A8">
        <v>7</v>
      </c>
      <c r="B8" t="s">
        <v>88</v>
      </c>
      <c r="C8" t="s">
        <v>89</v>
      </c>
      <c r="D8" t="s">
        <v>90</v>
      </c>
      <c r="E8" t="s">
        <v>51</v>
      </c>
      <c r="F8" t="s">
        <v>41</v>
      </c>
      <c r="G8" t="s">
        <v>5</v>
      </c>
      <c r="H8" t="s">
        <v>71</v>
      </c>
      <c r="I8" t="s">
        <v>91</v>
      </c>
      <c r="J8">
        <v>2022</v>
      </c>
    </row>
    <row r="9" spans="1:10" x14ac:dyDescent="0.3">
      <c r="A9">
        <v>8</v>
      </c>
      <c r="B9" t="s">
        <v>92</v>
      </c>
      <c r="C9" t="s">
        <v>93</v>
      </c>
      <c r="D9" t="s">
        <v>94</v>
      </c>
      <c r="E9" t="s">
        <v>124</v>
      </c>
      <c r="F9" t="s">
        <v>41</v>
      </c>
      <c r="G9" t="s">
        <v>7</v>
      </c>
      <c r="H9" t="s">
        <v>66</v>
      </c>
      <c r="I9" t="s">
        <v>91</v>
      </c>
      <c r="J9">
        <v>2025</v>
      </c>
    </row>
  </sheetData>
  <dataValidations count="1">
    <dataValidation type="list" allowBlank="1" showInputMessage="1" showErrorMessage="1" sqref="G1:G1048576" xr:uid="{F72361D2-4736-4EC1-979C-905F7804505A}">
      <formula1>INDIRECT("course[course_name]")</formula1>
    </dataValidation>
  </dataValidations>
  <pageMargins left="0.7" right="0.7" top="0.75" bottom="0.75" header="0.3" footer="0.3"/>
  <ignoredErrors>
    <ignoredError sqref="G1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workbookViewId="0">
      <selection activeCell="B14" sqref="B14"/>
    </sheetView>
  </sheetViews>
  <sheetFormatPr defaultColWidth="23.5546875" defaultRowHeight="14.4" x14ac:dyDescent="0.3"/>
  <sheetData>
    <row r="1" spans="1:5" x14ac:dyDescent="0.3">
      <c r="A1" t="s">
        <v>26</v>
      </c>
      <c r="B1" t="s">
        <v>34</v>
      </c>
      <c r="C1" t="s">
        <v>31</v>
      </c>
      <c r="D1" t="s">
        <v>57</v>
      </c>
      <c r="E1" t="s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teacher</vt:lpstr>
      <vt:lpstr>student</vt:lpstr>
      <vt:lpstr>ledger</vt:lpstr>
      <vt:lpstr>installments</vt:lpstr>
      <vt:lpstr>lead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mkhlz</cp:lastModifiedBy>
  <dcterms:created xsi:type="dcterms:W3CDTF">2025-08-12T06:39:36Z</dcterms:created>
  <dcterms:modified xsi:type="dcterms:W3CDTF">2025-08-23T06:25:36Z</dcterms:modified>
</cp:coreProperties>
</file>