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workbookProtection workbookPassword="8BEB" lockStructure="1"/>
  <bookViews>
    <workbookView xWindow="840" yWindow="435" windowWidth="10815" windowHeight="6105" tabRatio="540" activeTab="1"/>
  </bookViews>
  <sheets>
    <sheet name="INSTRUCTIONS" sheetId="1" r:id="rId1"/>
    <sheet name="INCOME TAX CALCULATION" sheetId="2" r:id="rId2"/>
  </sheets>
  <definedNames>
    <definedName name="Z_E67CA4DF_58FD_4DF1_BEE5_C1FDED19180A_.wvu.Cols" localSheetId="1" hidden="1">'INCOME TAX CALCULATION'!$R:$IV</definedName>
    <definedName name="Z_E67CA4DF_58FD_4DF1_BEE5_C1FDED19180A_.wvu.Cols" localSheetId="0" hidden="1">INSTRUCTIONS!$D:$IV</definedName>
    <definedName name="Z_E67CA4DF_58FD_4DF1_BEE5_C1FDED19180A_.wvu.Rows" localSheetId="0" hidden="1">INSTRUCTIONS!$364:$65536,INSTRUCTIONS!$48:$345,INSTRUCTIONS!$349:$363</definedName>
  </definedNames>
  <calcPr calcId="144525"/>
  <customWorkbookViews>
    <customWorkbookView name="Benny - Personal View" guid="{E67CA4DF-58FD-4DF1-BEE5-C1FDED19180A}" mergeInterval="0" personalView="1" maximized="1" windowWidth="1020" windowHeight="596" tabRatio="540" activeSheetId="2"/>
  </customWorkbookViews>
</workbook>
</file>

<file path=xl/calcChain.xml><?xml version="1.0" encoding="utf-8"?>
<calcChain xmlns="http://schemas.openxmlformats.org/spreadsheetml/2006/main">
  <c r="D39" i="2" l="1"/>
  <c r="E39" i="2"/>
  <c r="G39" i="2"/>
  <c r="I39" i="2"/>
  <c r="K39" i="2"/>
  <c r="L39" i="2"/>
  <c r="M39" i="2"/>
  <c r="N39" i="2"/>
  <c r="O39" i="2"/>
  <c r="L198" i="2"/>
  <c r="L192" i="2" s="1"/>
  <c r="E78" i="2"/>
  <c r="M199" i="2"/>
  <c r="E98" i="2"/>
  <c r="E99" i="2"/>
  <c r="E100" i="2" s="1"/>
  <c r="K190" i="2"/>
  <c r="O160" i="2"/>
  <c r="N160" i="2"/>
  <c r="M160" i="2"/>
  <c r="L160" i="2"/>
  <c r="K160" i="2"/>
  <c r="I160" i="2"/>
  <c r="H160" i="2"/>
  <c r="G160" i="2"/>
  <c r="F160" i="2"/>
  <c r="E160" i="2"/>
  <c r="D160" i="2"/>
  <c r="O157" i="2"/>
  <c r="N157" i="2"/>
  <c r="M157" i="2"/>
  <c r="L157" i="2"/>
  <c r="K157" i="2"/>
  <c r="I157" i="2"/>
  <c r="H157" i="2"/>
  <c r="G157" i="2"/>
  <c r="F157" i="2"/>
  <c r="D157" i="2"/>
  <c r="E157" i="2"/>
  <c r="P166" i="2"/>
  <c r="O154" i="2"/>
  <c r="O155" i="2" s="1"/>
  <c r="N154" i="2"/>
  <c r="N155" i="2" s="1"/>
  <c r="M154" i="2"/>
  <c r="M155" i="2" s="1"/>
  <c r="L154" i="2"/>
  <c r="L155" i="2" s="1"/>
  <c r="K154" i="2"/>
  <c r="K155" i="2" s="1"/>
  <c r="J154" i="2"/>
  <c r="J155" i="2" s="1"/>
  <c r="I154" i="2"/>
  <c r="I155" i="2" s="1"/>
  <c r="H154" i="2"/>
  <c r="H155" i="2" s="1"/>
  <c r="G154" i="2"/>
  <c r="G155" i="2" s="1"/>
  <c r="F154" i="2"/>
  <c r="F155" i="2" s="1"/>
  <c r="E154" i="2"/>
  <c r="E155" i="2" s="1"/>
  <c r="D154" i="2"/>
  <c r="D155" i="2" s="1"/>
  <c r="N74" i="2"/>
  <c r="N78" i="2"/>
  <c r="C202" i="2"/>
  <c r="P19" i="2"/>
  <c r="P20" i="2"/>
  <c r="P21" i="2"/>
  <c r="P55" i="2" s="1"/>
  <c r="P24" i="2"/>
  <c r="P25" i="2"/>
  <c r="P26" i="2"/>
  <c r="P27" i="2"/>
  <c r="P28" i="2"/>
  <c r="P29" i="2"/>
  <c r="P17" i="2"/>
  <c r="O133" i="2"/>
  <c r="O139" i="2" s="1"/>
  <c r="N133" i="2"/>
  <c r="N139" i="2" s="1"/>
  <c r="N147" i="2" s="1"/>
  <c r="M133" i="2"/>
  <c r="M135" i="2" s="1"/>
  <c r="M143" i="2" s="1"/>
  <c r="L133" i="2"/>
  <c r="L139" i="2" s="1"/>
  <c r="L147" i="2" s="1"/>
  <c r="K133" i="2"/>
  <c r="K135" i="2" s="1"/>
  <c r="K143" i="2" s="1"/>
  <c r="J133" i="2"/>
  <c r="J139" i="2" s="1"/>
  <c r="J147" i="2" s="1"/>
  <c r="I133" i="2"/>
  <c r="I135" i="2" s="1"/>
  <c r="I143" i="2" s="1"/>
  <c r="H133" i="2"/>
  <c r="H135" i="2" s="1"/>
  <c r="H143" i="2" s="1"/>
  <c r="G133" i="2"/>
  <c r="G135" i="2" s="1"/>
  <c r="G143" i="2" s="1"/>
  <c r="F133" i="2"/>
  <c r="F135" i="2" s="1"/>
  <c r="F143" i="2" s="1"/>
  <c r="E133" i="2"/>
  <c r="E135" i="2" s="1"/>
  <c r="E143" i="2" s="1"/>
  <c r="D133" i="2"/>
  <c r="D139" i="2" s="1"/>
  <c r="D147" i="2" s="1"/>
  <c r="J39" i="2"/>
  <c r="H39" i="2"/>
  <c r="F39" i="2"/>
  <c r="B17" i="2"/>
  <c r="B18" i="2" s="1"/>
  <c r="B19" i="2" s="1"/>
  <c r="B20" i="2" s="1"/>
  <c r="B21" i="2" s="1"/>
  <c r="B22" i="2" s="1"/>
  <c r="B23" i="2" s="1"/>
  <c r="B24" i="2" s="1"/>
  <c r="B25" i="2" s="1"/>
  <c r="B26" i="2" s="1"/>
  <c r="B27" i="2" s="1"/>
  <c r="B28" i="2" s="1"/>
  <c r="B29" i="2" s="1"/>
  <c r="P16" i="2"/>
  <c r="P18" i="2"/>
  <c r="D30" i="2"/>
  <c r="E30" i="2"/>
  <c r="F30" i="2"/>
  <c r="G30" i="2"/>
  <c r="H30" i="2"/>
  <c r="I30" i="2"/>
  <c r="K30" i="2"/>
  <c r="K40" i="2" s="1"/>
  <c r="L30" i="2"/>
  <c r="M30" i="2"/>
  <c r="N30" i="2"/>
  <c r="O30" i="2"/>
  <c r="O40" i="2" s="1"/>
  <c r="P35" i="2"/>
  <c r="E55" i="2" s="1"/>
  <c r="P36" i="2"/>
  <c r="P62" i="2" s="1"/>
  <c r="P37" i="2"/>
  <c r="P97" i="2" s="1"/>
  <c r="P42" i="2"/>
  <c r="P68" i="2"/>
  <c r="E83" i="2"/>
  <c r="D134" i="2"/>
  <c r="D141" i="2" s="1"/>
  <c r="D148" i="2" s="1"/>
  <c r="E134" i="2"/>
  <c r="E141" i="2" s="1"/>
  <c r="E148" i="2" s="1"/>
  <c r="F134" i="2"/>
  <c r="F141" i="2" s="1"/>
  <c r="F148" i="2" s="1"/>
  <c r="G134" i="2"/>
  <c r="G141" i="2" s="1"/>
  <c r="G148" i="2" s="1"/>
  <c r="H134" i="2"/>
  <c r="H141" i="2" s="1"/>
  <c r="H148" i="2" s="1"/>
  <c r="I134" i="2"/>
  <c r="I141" i="2" s="1"/>
  <c r="I148" i="2" s="1"/>
  <c r="J134" i="2"/>
  <c r="J141" i="2" s="1"/>
  <c r="J148" i="2" s="1"/>
  <c r="K134" i="2"/>
  <c r="K141" i="2" s="1"/>
  <c r="K148" i="2" s="1"/>
  <c r="L134" i="2"/>
  <c r="L141" i="2" s="1"/>
  <c r="L148" i="2" s="1"/>
  <c r="M134" i="2"/>
  <c r="M141" i="2" s="1"/>
  <c r="M148" i="2" s="1"/>
  <c r="N134" i="2"/>
  <c r="N141" i="2" s="1"/>
  <c r="N148" i="2" s="1"/>
  <c r="O134" i="2"/>
  <c r="O141" i="2" s="1"/>
  <c r="O148" i="2" s="1"/>
  <c r="D152" i="2"/>
  <c r="E152" i="2"/>
  <c r="F152" i="2"/>
  <c r="G152" i="2"/>
  <c r="H152" i="2"/>
  <c r="I152" i="2"/>
  <c r="J152" i="2"/>
  <c r="K152" i="2"/>
  <c r="L152" i="2"/>
  <c r="M152" i="2"/>
  <c r="N152" i="2"/>
  <c r="O152" i="2"/>
  <c r="G176" i="2"/>
  <c r="G177" i="2"/>
  <c r="H177" i="2"/>
  <c r="H178" i="2"/>
  <c r="G179" i="2"/>
  <c r="G180" i="2"/>
  <c r="H180" i="2"/>
  <c r="H181" i="2" s="1"/>
  <c r="K192" i="2"/>
  <c r="K197" i="2" s="1"/>
  <c r="K193" i="2"/>
  <c r="K194" i="2"/>
  <c r="K195" i="2"/>
  <c r="K196" i="2"/>
  <c r="L196" i="2" s="1"/>
  <c r="E198" i="2"/>
  <c r="N83" i="2" s="1"/>
  <c r="E199" i="2"/>
  <c r="N76" i="2" s="1"/>
  <c r="E200" i="2"/>
  <c r="N77" i="2" s="1"/>
  <c r="E201" i="2"/>
  <c r="N79" i="2" s="1"/>
  <c r="E203" i="2"/>
  <c r="N84" i="2" s="1"/>
  <c r="A8" i="1"/>
  <c r="A9" i="1" s="1"/>
  <c r="A10" i="1" s="1"/>
  <c r="A11" i="1" s="1"/>
  <c r="A12" i="1" s="1"/>
  <c r="A13" i="1" s="1"/>
  <c r="A14" i="1" s="1"/>
  <c r="A15" i="1" s="1"/>
  <c r="A16" i="1" s="1"/>
  <c r="A17" i="1" s="1"/>
  <c r="A18" i="1" s="1"/>
  <c r="A19" i="1" s="1"/>
  <c r="A20" i="1" s="1"/>
  <c r="A21" i="1" s="1"/>
  <c r="A22" i="1" s="1"/>
  <c r="A23" i="1" s="1"/>
  <c r="A24" i="1" s="1"/>
  <c r="A28" i="1"/>
  <c r="A29" i="1"/>
  <c r="A30" i="1"/>
  <c r="A31" i="1"/>
  <c r="A32" i="1" s="1"/>
  <c r="A33" i="1" s="1"/>
  <c r="A34" i="1" s="1"/>
  <c r="A35" i="1" s="1"/>
  <c r="A36" i="1" s="1"/>
  <c r="A37" i="1" s="1"/>
  <c r="A38" i="1" s="1"/>
  <c r="A39" i="1" s="1"/>
  <c r="A40" i="1" s="1"/>
  <c r="A41" i="1" s="1"/>
  <c r="A42" i="1" s="1"/>
  <c r="A43" i="1" s="1"/>
  <c r="A44" i="1" s="1"/>
  <c r="A45" i="1" s="1"/>
  <c r="P23" i="2"/>
  <c r="P56" i="2" s="1"/>
  <c r="J30" i="2"/>
  <c r="J157" i="2"/>
  <c r="P22" i="2"/>
  <c r="P54" i="2" s="1"/>
  <c r="J160" i="2"/>
  <c r="G139" i="2"/>
  <c r="G147" i="2" s="1"/>
  <c r="L193" i="2"/>
  <c r="L194" i="2" l="1"/>
  <c r="L195" i="2"/>
  <c r="P157" i="2"/>
  <c r="I139" i="2"/>
  <c r="I147" i="2" s="1"/>
  <c r="G40" i="2"/>
  <c r="P154" i="2"/>
  <c r="P155" i="2"/>
  <c r="P57" i="2" s="1"/>
  <c r="N135" i="2"/>
  <c r="N143" i="2" s="1"/>
  <c r="N146" i="2" s="1"/>
  <c r="N150" i="2" s="1"/>
  <c r="M139" i="2"/>
  <c r="M147" i="2" s="1"/>
  <c r="L197" i="2"/>
  <c r="L190" i="2" s="1"/>
  <c r="H139" i="2"/>
  <c r="H147" i="2" s="1"/>
  <c r="O135" i="2"/>
  <c r="O143" i="2" s="1"/>
  <c r="O146" i="2" s="1"/>
  <c r="L135" i="2"/>
  <c r="L143" i="2" s="1"/>
  <c r="G146" i="2"/>
  <c r="G150" i="2" s="1"/>
  <c r="P134" i="2"/>
  <c r="P141" i="2" s="1"/>
  <c r="E139" i="2"/>
  <c r="E147" i="2" s="1"/>
  <c r="L146" i="2"/>
  <c r="L150" i="2" s="1"/>
  <c r="P133" i="2"/>
  <c r="P139" i="2" s="1"/>
  <c r="H146" i="2"/>
  <c r="H150" i="2" s="1"/>
  <c r="K139" i="2"/>
  <c r="K147" i="2" s="1"/>
  <c r="F139" i="2"/>
  <c r="F147" i="2" s="1"/>
  <c r="H40" i="2"/>
  <c r="D40" i="2"/>
  <c r="P152" i="2"/>
  <c r="P52" i="2" s="1"/>
  <c r="M40" i="2"/>
  <c r="I40" i="2"/>
  <c r="P148" i="2"/>
  <c r="E40" i="2"/>
  <c r="J40" i="2"/>
  <c r="F40" i="2"/>
  <c r="N40" i="2"/>
  <c r="L40" i="2"/>
  <c r="O147" i="2"/>
  <c r="P34" i="2"/>
  <c r="E54" i="2" s="1"/>
  <c r="E195" i="2" s="1"/>
  <c r="E197" i="2" s="1"/>
  <c r="N73" i="2" s="1"/>
  <c r="J135" i="2"/>
  <c r="J143" i="2" s="1"/>
  <c r="J146" i="2" s="1"/>
  <c r="J150" i="2" s="1"/>
  <c r="P160" i="2"/>
  <c r="P30" i="2"/>
  <c r="P49" i="2" s="1"/>
  <c r="D135" i="2"/>
  <c r="I146" i="2" l="1"/>
  <c r="I150" i="2" s="1"/>
  <c r="M146" i="2"/>
  <c r="M150" i="2"/>
  <c r="L200" i="2"/>
  <c r="E205" i="2"/>
  <c r="N80" i="2" s="1"/>
  <c r="K146" i="2"/>
  <c r="K150" i="2" s="1"/>
  <c r="E146" i="2"/>
  <c r="E150" i="2" s="1"/>
  <c r="P147" i="2"/>
  <c r="F146" i="2"/>
  <c r="F150" i="2" s="1"/>
  <c r="E67" i="2"/>
  <c r="O150" i="2"/>
  <c r="P135" i="2"/>
  <c r="P143" i="2" s="1"/>
  <c r="D143" i="2"/>
  <c r="D146" i="2" s="1"/>
  <c r="M194" i="2" l="1"/>
  <c r="P66" i="2"/>
  <c r="P146" i="2"/>
  <c r="D150" i="2"/>
  <c r="P150" i="2" s="1"/>
  <c r="P53" i="2" s="1"/>
  <c r="P58" i="2" s="1"/>
  <c r="P59" i="2" s="1"/>
  <c r="P64" i="2" s="1"/>
  <c r="P70" i="2" l="1"/>
  <c r="E204" i="2" s="1"/>
  <c r="N75" i="2" s="1"/>
  <c r="F202" i="2" s="1"/>
  <c r="E202" i="2" s="1"/>
  <c r="F161" i="2"/>
  <c r="F163" i="2" s="1"/>
  <c r="H161" i="2"/>
  <c r="H163" i="2" s="1"/>
  <c r="O161" i="2"/>
  <c r="O163" i="2" s="1"/>
  <c r="D161" i="2"/>
  <c r="N161" i="2"/>
  <c r="N163" i="2" s="1"/>
  <c r="G161" i="2"/>
  <c r="G163" i="2" s="1"/>
  <c r="K161" i="2"/>
  <c r="K163" i="2" s="1"/>
  <c r="M161" i="2"/>
  <c r="M163" i="2" s="1"/>
  <c r="L161" i="2"/>
  <c r="L163" i="2" s="1"/>
  <c r="J161" i="2"/>
  <c r="J163" i="2" s="1"/>
  <c r="I161" i="2"/>
  <c r="I163" i="2" s="1"/>
  <c r="E161" i="2"/>
  <c r="E163" i="2" s="1"/>
  <c r="D158" i="2" l="1"/>
  <c r="M164" i="2"/>
  <c r="M165" i="2"/>
  <c r="D163" i="2"/>
  <c r="P161" i="2"/>
  <c r="E165" i="2"/>
  <c r="E164" i="2"/>
  <c r="I165" i="2"/>
  <c r="I164" i="2"/>
  <c r="K165" i="2"/>
  <c r="K164" i="2"/>
  <c r="O164" i="2"/>
  <c r="O165" i="2"/>
  <c r="J164" i="2"/>
  <c r="J165" i="2"/>
  <c r="G165" i="2"/>
  <c r="G164" i="2"/>
  <c r="H164" i="2"/>
  <c r="H165" i="2"/>
  <c r="L165" i="2"/>
  <c r="L164" i="2"/>
  <c r="N164" i="2"/>
  <c r="N165" i="2"/>
  <c r="F165" i="2"/>
  <c r="F164" i="2"/>
  <c r="E206" i="2"/>
  <c r="N81" i="2"/>
  <c r="F168" i="2" l="1"/>
  <c r="L168" i="2"/>
  <c r="G168" i="2"/>
  <c r="I168" i="2"/>
  <c r="N168" i="2"/>
  <c r="H168" i="2"/>
  <c r="M168" i="2"/>
  <c r="O168" i="2"/>
  <c r="D165" i="2"/>
  <c r="P165" i="2" s="1"/>
  <c r="D164" i="2"/>
  <c r="P163" i="2"/>
  <c r="J168" i="2"/>
  <c r="K168" i="2"/>
  <c r="E168" i="2"/>
  <c r="D168" i="2" l="1"/>
  <c r="P168" i="2" s="1"/>
  <c r="N82" i="2" s="1"/>
  <c r="N85" i="2" s="1"/>
  <c r="P85" i="2" s="1"/>
  <c r="P86" i="2" s="1"/>
  <c r="P164" i="2"/>
  <c r="D182" i="2" l="1"/>
  <c r="D176" i="2"/>
  <c r="D173" i="2"/>
  <c r="P88" i="2" s="1"/>
  <c r="E183" i="2" s="1"/>
  <c r="P94" i="2"/>
  <c r="C186" i="2"/>
  <c r="D177" i="2"/>
  <c r="C182" i="2"/>
  <c r="C183" i="2"/>
  <c r="D171" i="2"/>
  <c r="P90" i="2" l="1"/>
  <c r="D184" i="2"/>
  <c r="P92" i="2"/>
  <c r="P95" i="2" s="1"/>
  <c r="P96" i="2" s="1"/>
  <c r="P98" i="2" s="1"/>
  <c r="P100" i="2" s="1"/>
</calcChain>
</file>

<file path=xl/sharedStrings.xml><?xml version="1.0" encoding="utf-8"?>
<sst xmlns="http://schemas.openxmlformats.org/spreadsheetml/2006/main" count="258" uniqueCount="205">
  <si>
    <t>Total</t>
  </si>
  <si>
    <t>Profession Tax</t>
  </si>
  <si>
    <t>Basic</t>
  </si>
  <si>
    <t>Sr No</t>
  </si>
  <si>
    <t>Earnings</t>
  </si>
  <si>
    <t>Total Earnings ( A )</t>
  </si>
  <si>
    <t>Provident Fund</t>
  </si>
  <si>
    <t>Emp No</t>
  </si>
  <si>
    <t>House Rent Allowance</t>
  </si>
  <si>
    <t>Special Allowance</t>
  </si>
  <si>
    <t>TDS Deducted</t>
  </si>
  <si>
    <t>V P F</t>
  </si>
  <si>
    <t>Metro/Non-metro (M or N)</t>
  </si>
  <si>
    <t>Medical Insurance Premium (sec 80D)</t>
  </si>
  <si>
    <t>Medical for handicapped dependents (Sec 80DD)</t>
  </si>
  <si>
    <t>Deduction for permanent disability (80U)</t>
  </si>
  <si>
    <t>Income Tax Computations</t>
  </si>
  <si>
    <t>Exemptions U/s 10</t>
  </si>
  <si>
    <t>Conveyance Allowance</t>
  </si>
  <si>
    <t>HRA Exemption</t>
  </si>
  <si>
    <t>Basic Salary Received</t>
  </si>
  <si>
    <t>House Rent Allowance Received</t>
  </si>
  <si>
    <t>Rent Paid</t>
  </si>
  <si>
    <t>Rent Paid - 10% of Salary</t>
  </si>
  <si>
    <t>40%/50% of Basic</t>
  </si>
  <si>
    <t>Income chargeable under head 'Salaries'</t>
  </si>
  <si>
    <t>Gross Salary after Section 10</t>
  </si>
  <si>
    <t>Gross Total Income</t>
  </si>
  <si>
    <t>Deductions under chapter VI-A</t>
  </si>
  <si>
    <t>Net taxable income</t>
  </si>
  <si>
    <t>Deductions</t>
  </si>
  <si>
    <t>Surcharge on Tax</t>
  </si>
  <si>
    <t>Less Tax Deducted Till Date</t>
  </si>
  <si>
    <t>Balance</t>
  </si>
  <si>
    <t>Tax Per Month</t>
  </si>
  <si>
    <t>HRA</t>
  </si>
  <si>
    <t>Remaining Month in the Year</t>
  </si>
  <si>
    <t>P L E A S E   R E A D   T H E S E   I N S T R U C T I O N S   C A R E F U L L Y</t>
  </si>
  <si>
    <t>T A X   R U L E S   &amp;   O T H E R   U S E F U L   I N F O R M A T I O N</t>
  </si>
  <si>
    <t>Total Perks</t>
  </si>
  <si>
    <t>Company Car Provided ( Y or N)</t>
  </si>
  <si>
    <t>Employees Provident Fund</t>
  </si>
  <si>
    <t>Voluntary Provident Fund</t>
  </si>
  <si>
    <t>Public Provident Fund</t>
  </si>
  <si>
    <t>Others (Post Office Saving,ULIP, etc.)</t>
  </si>
  <si>
    <t>PLEASE GO TO INCOME TAX COMPUTATION</t>
  </si>
  <si>
    <t>RENT</t>
  </si>
  <si>
    <t>Savings in Pension Plans</t>
  </si>
  <si>
    <t>Interest on Higher Education Loan(Sec 80E)</t>
  </si>
  <si>
    <t>Total Tax Due</t>
  </si>
  <si>
    <t>Deduction U/s 16</t>
  </si>
  <si>
    <t>Professional Tax (Sec 16 iii)</t>
  </si>
  <si>
    <t>Income Tax Female</t>
  </si>
  <si>
    <t>Income Tax Male</t>
  </si>
  <si>
    <t>Conveyance exemption</t>
  </si>
  <si>
    <t>D I S C L A I M E R</t>
  </si>
  <si>
    <t>N</t>
  </si>
  <si>
    <t>National Saving Certificate (NSC)</t>
  </si>
  <si>
    <t>Medical Bills Submitted</t>
  </si>
  <si>
    <t>Gender</t>
  </si>
  <si>
    <t>Date of Birth</t>
  </si>
  <si>
    <t>Education Cess @3%</t>
  </si>
  <si>
    <t>Male</t>
  </si>
  <si>
    <t>Female</t>
  </si>
  <si>
    <t>Children Education Allowance</t>
  </si>
  <si>
    <t>Net Annual value</t>
  </si>
  <si>
    <t>Interest paid during the year</t>
  </si>
  <si>
    <t>Income (Loss) from house property</t>
  </si>
  <si>
    <t>Housing Loan Interest paid (Self occupied property)</t>
  </si>
  <si>
    <t>Income Tax Declarations- (Section 2)</t>
  </si>
  <si>
    <t>Total Deduction</t>
  </si>
  <si>
    <t>If the company is provided any hard-furnishing facilities 10% of the actual cost should be considered as Hard Furnishing Perquisite.</t>
  </si>
  <si>
    <r>
      <t xml:space="preserve">HRA exemption is  minimum of (40% </t>
    </r>
    <r>
      <rPr>
        <sz val="8"/>
        <color indexed="55"/>
        <rFont val="Trebuchet MS"/>
        <family val="2"/>
      </rPr>
      <t>(</t>
    </r>
    <r>
      <rPr>
        <sz val="8"/>
        <color indexed="12"/>
        <rFont val="Trebuchet MS"/>
        <family val="2"/>
      </rPr>
      <t>50% for metros</t>
    </r>
    <r>
      <rPr>
        <sz val="8"/>
        <color indexed="55"/>
        <rFont val="Trebuchet MS"/>
        <family val="2"/>
      </rPr>
      <t>)</t>
    </r>
    <r>
      <rPr>
        <sz val="8"/>
        <rFont val="Trebuchet MS"/>
        <family val="2"/>
      </rPr>
      <t xml:space="preserve"> of Basic+DA, </t>
    </r>
    <r>
      <rPr>
        <sz val="8"/>
        <color indexed="12"/>
        <rFont val="Trebuchet MS"/>
        <family val="2"/>
      </rPr>
      <t>or</t>
    </r>
    <r>
      <rPr>
        <sz val="8"/>
        <rFont val="Trebuchet MS"/>
        <family val="2"/>
      </rPr>
      <t xml:space="preserve"> HRA received, </t>
    </r>
    <r>
      <rPr>
        <sz val="8"/>
        <color indexed="12"/>
        <rFont val="Trebuchet MS"/>
        <family val="2"/>
      </rPr>
      <t>or</t>
    </r>
    <r>
      <rPr>
        <sz val="8"/>
        <rFont val="Trebuchet MS"/>
        <family val="2"/>
      </rPr>
      <t xml:space="preserve"> rent paid - 10% of Basic+DA)</t>
    </r>
  </si>
  <si>
    <t>Loss on house property- ( Interest on Housing Loan). If the house is self-occupied and if the loan was taken before Apr 1, 1999 deduction is limited to Rs.30,000/- per year. If the loan is taken after 01-Apr-1999, maximum allowed is Rs.1.5 lakh.</t>
  </si>
  <si>
    <t>Rent received during the year- (Annual Value)</t>
  </si>
  <si>
    <t>Municipal Tax Paid</t>
  </si>
  <si>
    <t>Less : Repairs and Maintenance (30% of annual value)</t>
  </si>
  <si>
    <t>Enter the numbers in the yellow-colored cells.</t>
  </si>
  <si>
    <t>M</t>
  </si>
  <si>
    <t>F</t>
  </si>
  <si>
    <t>(Male/Female)</t>
  </si>
  <si>
    <t>Surcharge</t>
  </si>
  <si>
    <t>Employee Name</t>
  </si>
  <si>
    <t>80 C investments   Others</t>
  </si>
  <si>
    <t xml:space="preserve">                       Total</t>
  </si>
  <si>
    <t xml:space="preserve">                       80C</t>
  </si>
  <si>
    <t>Pay Compenents (Section 1)</t>
  </si>
  <si>
    <t>Medical expenditure is exempted to the extend of bills submitted and maximum upto Rs.15000/- pa.</t>
  </si>
  <si>
    <t>Repayment of interest on Education loan (taken for higher education from a university  for self, Spouse and Children) is deductible U/s 80E.</t>
  </si>
  <si>
    <t>Y</t>
  </si>
  <si>
    <t>Senior Citizen- 60 and above</t>
  </si>
  <si>
    <t>Senior Citizen- 80 and above</t>
  </si>
  <si>
    <t>Medical Insurance premium is allowed as deduction upto Rs.15,000/- per year. An additional deduction upto Rs.20,000/- ( for Sr.citizen) else Rs.15,000/- will be allowed for the medical insurance taken on dependant parents.</t>
  </si>
  <si>
    <t>CLA Perquisite- If the accommodation provided is taken on lease/ rent by the employer , 15% of your total income (Total income reduced by Sec 10 exemptions and other perquisite values) or rent paid by the company should be considered as perquisite. If the accommodation provided is owned by the employer - 10% of 'salary' in cities having population exceeding twenty five lakh as per the 2001 census. For other places, the perquisite value is 7.5% of salary.</t>
  </si>
  <si>
    <t>If the car is owned by you, and if you are availing any reimbursment of the running and maintenance of the car, the total amount reimbursed reduced by Rs.1800/- pm (if car is less than 1.6cc) or Rs.2400/-pm (if the car is greater than 1.6cc) need to be taken as perquisite. 
If driver salary also reimbursed, total driver salary reduced by Rs.900/- pm to be added to the car perquisite.</t>
  </si>
  <si>
    <t xml:space="preserve"> Please read the instuction carefully before you update the details.</t>
  </si>
  <si>
    <t>Net Salary</t>
  </si>
  <si>
    <t>Leave Travel Allowance</t>
  </si>
  <si>
    <t>Conveyance (Transport) allowance is exempt upto Rs.800/- per month.</t>
  </si>
  <si>
    <t>Tax rates- Taxable Income up to 2.0 lakh is exempted for men and women and   From 2.0 lakh to 5.0 lakh 10% , 5.0 lakh to 10.0 lakh 20% and 10.0 lakh and above 30%. Senior citizen (60 Years and above) the base exemmption limit is Rs.2.5 lakh and for Super Senior Citizens (80 Years and above) the base limit is Rs.5.0lakh</t>
  </si>
  <si>
    <t>Other Earning 1</t>
  </si>
  <si>
    <t>Other Earning 2</t>
  </si>
  <si>
    <t>Other Earning 3</t>
  </si>
  <si>
    <t>Other Earning 4</t>
  </si>
  <si>
    <t>Medical Reimbursement</t>
  </si>
  <si>
    <t>Interest income from deposit in a savings accounts</t>
  </si>
  <si>
    <t>Any Other Taxable Income (Other than interest income)</t>
  </si>
  <si>
    <t>Interest income from deposit in a savings accounts(80TTA)</t>
  </si>
  <si>
    <t>Deduction Under Section Chapter VIA</t>
  </si>
  <si>
    <t>Rebate u/s 87</t>
  </si>
  <si>
    <t>Tax on Total Income</t>
  </si>
  <si>
    <t>Rajiv Gandhi Equity Savings Scheme (RGESS) (Se 80CCG)</t>
  </si>
  <si>
    <t>80 C investments</t>
  </si>
  <si>
    <t>Chapter VI A Deduction</t>
  </si>
  <si>
    <t>Income from Other Sources</t>
  </si>
  <si>
    <t>Other Income</t>
  </si>
  <si>
    <t>Tax Saving Mutual Funds</t>
  </si>
  <si>
    <t>Tax Saving Fixed Deposit with Banks</t>
  </si>
  <si>
    <t>Amount</t>
  </si>
  <si>
    <t>Other Deductions</t>
  </si>
  <si>
    <t>Housing Loan Sanction date</t>
  </si>
  <si>
    <t>Housing loan Sanctioned Amount</t>
  </si>
  <si>
    <t>Value of the residential house Property</t>
  </si>
  <si>
    <t>Number of residential houses owned</t>
  </si>
  <si>
    <t>80EE</t>
  </si>
  <si>
    <t>Interest payment</t>
  </si>
  <si>
    <t>Interest on Housing loan</t>
  </si>
  <si>
    <t xml:space="preserve">    Interest on Higher Education Loan(Sec 80E)</t>
  </si>
  <si>
    <t xml:space="preserve">    Deduction for permanent disability (80U)</t>
  </si>
  <si>
    <t xml:space="preserve">    Interest on Housing loan (Sec 80EE)</t>
  </si>
  <si>
    <t xml:space="preserve">    Rajiv Gandhi Equity Savings Scheme (Sec 80CCG)</t>
  </si>
  <si>
    <t xml:space="preserve">    Investments  ( Sec 80C)</t>
  </si>
  <si>
    <t xml:space="preserve">    Medical Insurance Premium (Sec 80D)</t>
  </si>
  <si>
    <t xml:space="preserve">    Total</t>
  </si>
  <si>
    <t>Rs.</t>
  </si>
  <si>
    <t>National Pension System (NPS)</t>
  </si>
  <si>
    <t>PAN</t>
  </si>
  <si>
    <t>Income from House property- Let Out</t>
  </si>
  <si>
    <t>Income from House property - (Section 3)</t>
  </si>
  <si>
    <t>(Section 1-Salary details, Section 2-Investment Declaration, Section 3-Income/Loss from hosueproperty)</t>
  </si>
  <si>
    <r>
      <t>Enter your date of birth in cell</t>
    </r>
    <r>
      <rPr>
        <b/>
        <sz val="8"/>
        <rFont val="Trebuchet MS"/>
        <family val="2"/>
      </rPr>
      <t xml:space="preserve"> </t>
    </r>
    <r>
      <rPr>
        <b/>
        <sz val="8"/>
        <color indexed="10"/>
        <rFont val="Trebuchet MS"/>
        <family val="2"/>
      </rPr>
      <t>J5</t>
    </r>
  </si>
  <si>
    <t>Enter Salary details under different components in Earning Sections. All other taxable earnings not in the list can be added under other earnings.</t>
  </si>
  <si>
    <t>Enter the VPF contribution in row  35 against each month (if any)</t>
  </si>
  <si>
    <t>Please enter the professional tax deducted in row  36 against each month.</t>
  </si>
  <si>
    <t>Please enter the tax deducted in row  37 against each month.</t>
  </si>
  <si>
    <t>Please enter the Rent payment in row 42 against each month. Please note the HRA exemption is calculated on a monthly basis.</t>
  </si>
  <si>
    <r>
      <t xml:space="preserve">If you are staying in a Metro City  Please update row </t>
    </r>
    <r>
      <rPr>
        <b/>
        <sz val="8"/>
        <rFont val="Trebuchet MS"/>
        <family val="2"/>
      </rPr>
      <t xml:space="preserve">43 </t>
    </r>
    <r>
      <rPr>
        <sz val="8"/>
        <rFont val="Trebuchet MS"/>
        <family val="2"/>
      </rPr>
      <t>as Y (Metro) else N (Non Metro)</t>
    </r>
  </si>
  <si>
    <t>If you are using company-provided/Leased car for office and personal use or availing Vehicle maintenance or petrol reimbursements please update  (Y (Yes) or N (no)) in Row  44</t>
  </si>
  <si>
    <t>Enter the amount of medical bills submitted in the cell E48</t>
  </si>
  <si>
    <t>Enter the amount of LTA bills submitted in the cell E49- Refer Rule 4 below for the exemption limits</t>
  </si>
  <si>
    <t>Enter other investlements, payments under the respective heads to avail the chapter VIA benefits.</t>
  </si>
  <si>
    <t>Income (loss) on House property. (Let out+self occupied)</t>
  </si>
  <si>
    <t>Medical treatment for handicapped dependents (Sec 80DD)</t>
  </si>
  <si>
    <t xml:space="preserve">    Medical treatment for handicapped dependents (Sec 80DD)</t>
  </si>
  <si>
    <t xml:space="preserve">    Interest income from deposit in a savings accounts(80TTA)</t>
  </si>
  <si>
    <r>
      <t>If you are availaing any non-monitory benefits (perquisites) from the company, the taxable amount needs to be updated in</t>
    </r>
    <r>
      <rPr>
        <sz val="8"/>
        <color indexed="12"/>
        <rFont val="Trebuchet MS"/>
        <family val="2"/>
      </rPr>
      <t xml:space="preserve"> Cell </t>
    </r>
    <r>
      <rPr>
        <b/>
        <sz val="8"/>
        <color indexed="12"/>
        <rFont val="Trebuchet MS"/>
        <family val="2"/>
      </rPr>
      <t>O29</t>
    </r>
  </si>
  <si>
    <t>REGSS- Investments in the eligible securities of REGSS is eligible for deduction.The scheme is designed exclusively for the first time retail individual investors in securities market, whose gross total income for the year is less than or equal to Rs. 12 lakh. The investor would get a 50% deduction of the amount so invested, upto a maximum investment of Rs. 50,000. (Maximum deduction is Rs.25000/-)</t>
  </si>
  <si>
    <t>Education Cess @ 3%  will be charged on Total Tax Payable + Surcharge</t>
  </si>
  <si>
    <t>Let out property</t>
  </si>
  <si>
    <t>Uniform Allowance</t>
  </si>
  <si>
    <t>Inputs/ Editable Cells</t>
  </si>
  <si>
    <t>Outputs/ Non editable Cells</t>
  </si>
  <si>
    <t>Legends</t>
  </si>
  <si>
    <t>Dearness Allowance</t>
  </si>
  <si>
    <t>Medical Allowance/Reimbursement</t>
  </si>
  <si>
    <t>Housing Loan Principal Repayment/Stamp Duty Paid</t>
  </si>
  <si>
    <t>Children Education Fee</t>
  </si>
  <si>
    <t>Insurance Premium Paid</t>
  </si>
  <si>
    <t>Senior Citizens Savings Scheme</t>
  </si>
  <si>
    <t>80GG</t>
  </si>
  <si>
    <t>Eligible Earning</t>
  </si>
  <si>
    <t>Rent Paid - 10% of Gross income</t>
  </si>
  <si>
    <t>Max celing</t>
  </si>
  <si>
    <t>25 % of income</t>
  </si>
  <si>
    <t xml:space="preserve">    Deductions in respect of rents paid (Sec 80GG)</t>
  </si>
  <si>
    <t>Exemption</t>
  </si>
  <si>
    <t>Eligible Earning-2</t>
  </si>
  <si>
    <t>Eligible Earning-1</t>
  </si>
  <si>
    <t>Donations to charitable institutions and others (Sec 80G)</t>
  </si>
  <si>
    <t xml:space="preserve">    Donations to charitable institutions and others (Sec 80G)</t>
  </si>
  <si>
    <t>Medical treatment for specified diseases (Sec 80DDB)</t>
  </si>
  <si>
    <t xml:space="preserve">    Medical treatment for specified diseases (Sec 80DDB)</t>
  </si>
  <si>
    <t xml:space="preserve">    Employer Contribution to NPS (Sec 80CCD (2)</t>
  </si>
  <si>
    <t>Number of school going children</t>
  </si>
  <si>
    <r>
      <t xml:space="preserve">Employer Contribution to NPS </t>
    </r>
    <r>
      <rPr>
        <b/>
        <sz val="10"/>
        <color indexed="12"/>
        <rFont val="Times New Roman"/>
        <family val="1"/>
      </rPr>
      <t>**</t>
    </r>
  </si>
  <si>
    <r>
      <t>Gross Salary (includes Employer contribution to NPS</t>
    </r>
    <r>
      <rPr>
        <b/>
        <sz val="10"/>
        <color indexed="12"/>
        <rFont val="Times New Roman"/>
        <family val="1"/>
      </rPr>
      <t xml:space="preserve"> **</t>
    </r>
    <r>
      <rPr>
        <b/>
        <sz val="10"/>
        <rFont val="Times New Roman"/>
        <family val="1"/>
      </rPr>
      <t>)</t>
    </r>
  </si>
  <si>
    <t>Children Education Allowance-eligibility</t>
  </si>
  <si>
    <t>Interest on saving bank account is eligible for Deduction U/s 80TTA upto Rs.10,000/- interst received above 10,000 is fully taxable.</t>
  </si>
  <si>
    <t xml:space="preserve">Please check the eligibility and deductible amount of the Donation. Employers cannot allow tax benefit on donations made to private/non government trust which needs to be claimed by the employees from income tax department while filing the personal return. Donations made to national relief fund are eligible for 100% from taxable income, in any other cases the deduction restricted to 50% of amount paid. Maximum deduction  restricted to 10% of the total income. </t>
  </si>
  <si>
    <t>INCOME TAX CALCULATOR 2014 -2015</t>
  </si>
  <si>
    <t>Amount claimed u/s 80 EE in the FY 2013-2014</t>
  </si>
  <si>
    <t>Balance available for the current FY</t>
  </si>
  <si>
    <r>
      <t xml:space="preserve">This tax calculator can be used to calculate the approximate tax payable by salaried individuals. This should NOT be used to compute the actual taxes to be paid to the Government. The author is not responsible for any inaccuracies in the tax computed by this calculator. If you find any inconsistency, please let me know and I will try to fix it at the earliest.  
Reach me </t>
    </r>
    <r>
      <rPr>
        <sz val="8"/>
        <rFont val="Trebuchet MS"/>
        <family val="2"/>
      </rPr>
      <t xml:space="preserve">@ </t>
    </r>
    <r>
      <rPr>
        <u/>
        <sz val="8"/>
        <color indexed="18"/>
        <rFont val="Trebuchet MS"/>
        <family val="2"/>
      </rPr>
      <t>benny.thadathil@aonhewitt.com</t>
    </r>
  </si>
  <si>
    <t>PF will be calcualted 12% of the Basic, if the amount is different, please type the amount in respective month wise cells.</t>
  </si>
  <si>
    <t>Salary from April 2014 to March 2015.</t>
  </si>
  <si>
    <t>Leave Travel Allowance- (LTA/LTC)</t>
  </si>
  <si>
    <t>LTA is exempt to the tune of economy class airfare for the family to any destination in India, by the shortest route.
LTA can be claimed twice in a block of 4 calendar years. The current block is from 2014 to 2017.</t>
  </si>
  <si>
    <r>
      <t>Enter the housing loan interest paid in Section 3, Enter the Loan  Saction date, loan amount, registred value of the house property, number of house properties owned etc to avail the extra tax benefit u/s 80EE (only for the house is self occupied.   If the house is let-out, please enter the annual rent received in</t>
    </r>
    <r>
      <rPr>
        <b/>
        <sz val="8"/>
        <color indexed="12"/>
        <rFont val="Trebuchet MS"/>
        <family val="2"/>
      </rPr>
      <t xml:space="preserve"> Cell E95</t>
    </r>
    <r>
      <rPr>
        <sz val="8"/>
        <rFont val="Trebuchet MS"/>
        <family val="2"/>
      </rPr>
      <t xml:space="preserve">, Interest on loan in </t>
    </r>
    <r>
      <rPr>
        <b/>
        <sz val="8"/>
        <color indexed="12"/>
        <rFont val="Trebuchet MS"/>
        <family val="2"/>
      </rPr>
      <t>cell E96</t>
    </r>
    <r>
      <rPr>
        <sz val="8"/>
        <rFont val="Trebuchet MS"/>
        <family val="2"/>
      </rPr>
      <t xml:space="preserve"> and Municipal tax paid ( ( if paid) in cell </t>
    </r>
    <r>
      <rPr>
        <b/>
        <sz val="8"/>
        <color indexed="12"/>
        <rFont val="Trebuchet MS"/>
        <family val="2"/>
      </rPr>
      <t>E97.</t>
    </r>
  </si>
  <si>
    <r>
      <t>Enter the number of remaining months in current financial year in Cell</t>
    </r>
    <r>
      <rPr>
        <sz val="8"/>
        <color indexed="12"/>
        <rFont val="Trebuchet MS"/>
        <family val="2"/>
      </rPr>
      <t xml:space="preserve"> </t>
    </r>
    <r>
      <rPr>
        <b/>
        <sz val="8"/>
        <color indexed="12"/>
        <rFont val="Trebuchet MS"/>
        <family val="2"/>
      </rPr>
      <t>P99</t>
    </r>
    <r>
      <rPr>
        <sz val="8"/>
        <rFont val="Trebuchet MS"/>
        <family val="2"/>
      </rPr>
      <t>, to find out the monthly tax deduction</t>
    </r>
  </si>
  <si>
    <r>
      <t xml:space="preserve">Please update the number school going childern in </t>
    </r>
    <r>
      <rPr>
        <b/>
        <sz val="8"/>
        <color indexed="62"/>
        <rFont val="Trebuchet MS"/>
        <family val="2"/>
      </rPr>
      <t>Cell E51</t>
    </r>
    <r>
      <rPr>
        <sz val="8"/>
        <rFont val="Trebuchet MS"/>
        <family val="2"/>
      </rPr>
      <t xml:space="preserve"> to calcualte the Children Education allowance exemption.</t>
    </r>
  </si>
  <si>
    <t>Please don't update the amount allocated towards towards tax free reimbursements, like medical, LTA, Food coupon, Vehicle reimbursement etc. in this calculator, as they are non taxable components.</t>
  </si>
  <si>
    <t>Additional Deduction is available in respect of interest on housing loan sanctioned during financial year 2013-14 for acquiring residential house property to the extent of Rs.1 lakh. This is available only for the FY 2013-14, however the unclaimed amount from 1 lakh can be carried forwarded to the FY 2014-2015. Conditions to avail the tax benefits- (i) the loan is sanctioned by the financial institution during the period beginning on 1st April, 2013 and ending on 31st March, 2014; (ii) the amount of loan sanctioned for acquisition of the residential house property does not exceed twenty-five lakh rupees; (iii) the value of the residential house property does not exceed forty lakh rupees; (iv) the assessee does not own any residential house property on the date of sanction of the loan.</t>
  </si>
  <si>
    <t>Deduction form total income will be available for Investments made in LIC, Pension Plans, FD with Scheduled Bank with term of 5 yrs, PPF, PF, VPF, Tax Saving Mutual Funds, NSC, Repayment of Housing Loan Principal, Children Education Exp.,etc upto rs.1 lakh. Sec 80C</t>
  </si>
  <si>
    <t>Surcharge of 10 percent on persons whose taxable income exceed 1 crore.</t>
  </si>
  <si>
    <t>If you are availing company provided/Leased car and expenses paid by the employer, and if the car cc is less than 1.6,  Rs.1800/-pm and if the car cc is greater than 1.6  Rs.2400/-pm to be considered as taxable perquisite. Driver salary need to be taken Rs.900/- pm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</si>
</sst>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_)"/>
    <numFmt numFmtId="165" formatCode="0.00_);\(0.00\)"/>
    <numFmt numFmtId="166" formatCode="mmm\-yyyy"/>
  </numFmts>
  <fonts count="29" x14ac:knownFonts="1">
    <font>
      <sz val="10"/>
      <name val="Arial"/>
    </font>
    <font>
      <b/>
      <sz val="13"/>
      <color indexed="12"/>
      <name val="Times New Roman"/>
      <family val="1"/>
    </font>
    <font>
      <b/>
      <sz val="10"/>
      <name val="Times New Roman"/>
      <family val="1"/>
    </font>
    <font>
      <b/>
      <sz val="10"/>
      <color indexed="12"/>
      <name val="Times New Roman"/>
      <family val="1"/>
    </font>
    <font>
      <b/>
      <sz val="10"/>
      <color indexed="12"/>
      <name val="Arial"/>
      <family val="2"/>
    </font>
    <font>
      <u/>
      <sz val="9"/>
      <color indexed="12"/>
      <name val="Arial"/>
    </font>
    <font>
      <b/>
      <sz val="10"/>
      <color indexed="21"/>
      <name val="Trebuchet MS"/>
      <family val="2"/>
    </font>
    <font>
      <sz val="10"/>
      <name val="Tahoma"/>
      <family val="2"/>
    </font>
    <font>
      <b/>
      <u/>
      <sz val="8"/>
      <color indexed="16"/>
      <name val="Trebuchet MS"/>
      <family val="2"/>
    </font>
    <font>
      <sz val="8"/>
      <name val="Trebuchet MS"/>
      <family val="2"/>
    </font>
    <font>
      <sz val="8"/>
      <name val="Tahoma"/>
      <family val="2"/>
    </font>
    <font>
      <sz val="8"/>
      <color indexed="55"/>
      <name val="Trebuchet MS"/>
      <family val="2"/>
    </font>
    <font>
      <sz val="8"/>
      <color indexed="12"/>
      <name val="Trebuchet MS"/>
      <family val="2"/>
    </font>
    <font>
      <b/>
      <sz val="8"/>
      <name val="Trebuchet MS"/>
      <family val="2"/>
    </font>
    <font>
      <b/>
      <sz val="12"/>
      <color indexed="12"/>
      <name val="Times New Roman"/>
      <family val="1"/>
    </font>
    <font>
      <b/>
      <u/>
      <sz val="9"/>
      <color indexed="12"/>
      <name val="Arial"/>
      <family val="2"/>
    </font>
    <font>
      <b/>
      <sz val="12"/>
      <name val="Times New Roman"/>
      <family val="1"/>
    </font>
    <font>
      <b/>
      <sz val="8"/>
      <color indexed="10"/>
      <name val="Trebuchet MS"/>
      <family val="2"/>
    </font>
    <font>
      <sz val="10"/>
      <name val="Trebuchet MS"/>
      <family val="2"/>
    </font>
    <font>
      <b/>
      <sz val="9"/>
      <name val="Trebuchet MS"/>
      <family val="2"/>
    </font>
    <font>
      <b/>
      <sz val="8"/>
      <color indexed="12"/>
      <name val="Trebuchet MS"/>
      <family val="2"/>
    </font>
    <font>
      <b/>
      <sz val="10"/>
      <color indexed="58"/>
      <name val="Times New Roman"/>
      <family val="1"/>
    </font>
    <font>
      <b/>
      <sz val="10"/>
      <color indexed="8"/>
      <name val="Times New Roman"/>
      <family val="1"/>
    </font>
    <font>
      <b/>
      <sz val="8"/>
      <name val="Times New Roman"/>
      <family val="1"/>
    </font>
    <font>
      <sz val="8"/>
      <name val="Times New Roman"/>
      <family val="1"/>
    </font>
    <font>
      <u/>
      <sz val="8"/>
      <color indexed="18"/>
      <name val="Trebuchet MS"/>
      <family val="2"/>
    </font>
    <font>
      <b/>
      <sz val="8"/>
      <color indexed="62"/>
      <name val="Trebuchet MS"/>
      <family val="2"/>
    </font>
    <font>
      <b/>
      <sz val="10"/>
      <color rgb="FF0033CC"/>
      <name val="Times New Roman"/>
      <family val="1"/>
    </font>
    <font>
      <b/>
      <u/>
      <sz val="11"/>
      <color rgb="FF000099"/>
      <name val="Arial"/>
      <family val="2"/>
    </font>
  </fonts>
  <fills count="8">
    <fill>
      <patternFill patternType="none"/>
    </fill>
    <fill>
      <patternFill patternType="gray125"/>
    </fill>
    <fill>
      <patternFill patternType="solid">
        <fgColor indexed="65"/>
        <bgColor indexed="64"/>
      </patternFill>
    </fill>
    <fill>
      <patternFill patternType="solid">
        <fgColor indexed="31"/>
        <bgColor indexed="64"/>
      </patternFill>
    </fill>
    <fill>
      <patternFill patternType="solid">
        <fgColor indexed="22"/>
        <bgColor indexed="64"/>
      </patternFill>
    </fill>
    <fill>
      <patternFill patternType="solid">
        <fgColor indexed="43"/>
        <bgColor indexed="64"/>
      </patternFill>
    </fill>
    <fill>
      <patternFill patternType="solid">
        <fgColor indexed="41"/>
        <bgColor indexed="64"/>
      </patternFill>
    </fill>
    <fill>
      <patternFill patternType="solid">
        <fgColor rgb="FFFFFF9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137">
    <xf numFmtId="0" fontId="0" fillId="0" borderId="0" xfId="0"/>
    <xf numFmtId="0" fontId="7" fillId="0" borderId="0" xfId="0" applyFont="1" applyFill="1" applyAlignment="1" applyProtection="1">
      <alignment vertical="top"/>
      <protection hidden="1"/>
    </xf>
    <xf numFmtId="164" fontId="9" fillId="2" borderId="0" xfId="0" applyNumberFormat="1" applyFont="1" applyFill="1" applyBorder="1" applyAlignment="1" applyProtection="1">
      <alignment vertical="top" wrapText="1"/>
      <protection hidden="1"/>
    </xf>
    <xf numFmtId="164" fontId="10" fillId="0" borderId="0" xfId="0" applyNumberFormat="1" applyFont="1" applyAlignment="1" applyProtection="1">
      <alignment vertical="top"/>
      <protection hidden="1"/>
    </xf>
    <xf numFmtId="164" fontId="9" fillId="0" borderId="0" xfId="0" applyNumberFormat="1" applyFont="1" applyAlignment="1" applyProtection="1">
      <alignment vertical="top"/>
      <protection hidden="1"/>
    </xf>
    <xf numFmtId="0" fontId="9" fillId="0" borderId="0" xfId="0" applyFont="1" applyProtection="1">
      <protection hidden="1"/>
    </xf>
    <xf numFmtId="0" fontId="2" fillId="0" borderId="0" xfId="0" applyFont="1" applyProtection="1">
      <protection hidden="1"/>
    </xf>
    <xf numFmtId="0" fontId="15" fillId="0" borderId="0" xfId="1" applyFont="1" applyAlignment="1" applyProtection="1">
      <alignment horizontal="center"/>
      <protection hidden="1"/>
    </xf>
    <xf numFmtId="0" fontId="7" fillId="0" borderId="0" xfId="0" applyFont="1" applyAlignment="1" applyProtection="1">
      <alignment vertical="top"/>
      <protection hidden="1"/>
    </xf>
    <xf numFmtId="0" fontId="18" fillId="0" borderId="0" xfId="0" applyFont="1" applyFill="1" applyAlignment="1" applyProtection="1">
      <alignment vertical="top"/>
      <protection hidden="1"/>
    </xf>
    <xf numFmtId="0" fontId="19" fillId="0" borderId="0" xfId="0" applyFont="1" applyFill="1" applyBorder="1" applyAlignment="1" applyProtection="1">
      <alignment vertical="top"/>
      <protection hidden="1"/>
    </xf>
    <xf numFmtId="164" fontId="9" fillId="2" borderId="1" xfId="0" applyNumberFormat="1" applyFont="1" applyFill="1" applyBorder="1" applyAlignment="1" applyProtection="1">
      <alignment horizontal="right" vertical="top" wrapText="1" indent="1"/>
      <protection hidden="1"/>
    </xf>
    <xf numFmtId="164" fontId="9" fillId="2" borderId="1" xfId="0" applyNumberFormat="1" applyFont="1" applyFill="1" applyBorder="1" applyAlignment="1" applyProtection="1">
      <alignment vertical="top" wrapText="1"/>
      <protection hidden="1"/>
    </xf>
    <xf numFmtId="0" fontId="2" fillId="0" borderId="1" xfId="0" applyFont="1" applyBorder="1" applyProtection="1">
      <protection hidden="1"/>
    </xf>
    <xf numFmtId="2" fontId="2" fillId="0" borderId="0" xfId="0" applyNumberFormat="1" applyFont="1" applyProtection="1">
      <protection hidden="1"/>
    </xf>
    <xf numFmtId="2" fontId="3" fillId="0" borderId="0" xfId="0" applyNumberFormat="1" applyFont="1" applyFill="1" applyBorder="1" applyProtection="1">
      <protection hidden="1"/>
    </xf>
    <xf numFmtId="0" fontId="21" fillId="0" borderId="0" xfId="0" applyFont="1" applyProtection="1">
      <protection hidden="1"/>
    </xf>
    <xf numFmtId="0" fontId="3" fillId="3" borderId="1" xfId="0" applyFont="1" applyFill="1" applyBorder="1" applyProtection="1">
      <protection hidden="1"/>
    </xf>
    <xf numFmtId="2" fontId="3" fillId="4" borderId="1" xfId="0" applyNumberFormat="1" applyFont="1" applyFill="1" applyBorder="1" applyProtection="1">
      <protection hidden="1"/>
    </xf>
    <xf numFmtId="165" fontId="3" fillId="4" borderId="1" xfId="0" applyNumberFormat="1" applyFont="1" applyFill="1" applyBorder="1" applyProtection="1">
      <protection hidden="1"/>
    </xf>
    <xf numFmtId="3" fontId="22" fillId="5" borderId="1" xfId="0" applyNumberFormat="1" applyFont="1" applyFill="1" applyBorder="1" applyProtection="1">
      <protection locked="0"/>
    </xf>
    <xf numFmtId="0" fontId="22" fillId="5" borderId="1" xfId="0" applyFont="1" applyFill="1" applyBorder="1" applyProtection="1">
      <protection locked="0"/>
    </xf>
    <xf numFmtId="0" fontId="2" fillId="5" borderId="2" xfId="0" applyFont="1" applyFill="1" applyBorder="1" applyProtection="1">
      <protection locked="0"/>
    </xf>
    <xf numFmtId="164" fontId="8" fillId="2" borderId="1" xfId="0" applyNumberFormat="1" applyFont="1" applyFill="1" applyBorder="1" applyAlignment="1" applyProtection="1">
      <alignment vertical="top" wrapText="1"/>
      <protection hidden="1"/>
    </xf>
    <xf numFmtId="1" fontId="3" fillId="4" borderId="1" xfId="0" applyNumberFormat="1" applyFont="1" applyFill="1" applyBorder="1" applyProtection="1">
      <protection hidden="1"/>
    </xf>
    <xf numFmtId="2" fontId="3" fillId="4" borderId="3" xfId="0" applyNumberFormat="1" applyFont="1" applyFill="1" applyBorder="1" applyProtection="1">
      <protection hidden="1"/>
    </xf>
    <xf numFmtId="3" fontId="22" fillId="5" borderId="4" xfId="0" applyNumberFormat="1" applyFont="1" applyFill="1" applyBorder="1" applyProtection="1">
      <protection locked="0"/>
    </xf>
    <xf numFmtId="2" fontId="3" fillId="4" borderId="5" xfId="0" applyNumberFormat="1" applyFont="1" applyFill="1" applyBorder="1" applyProtection="1">
      <protection hidden="1"/>
    </xf>
    <xf numFmtId="15" fontId="14" fillId="4" borderId="0" xfId="0" applyNumberFormat="1" applyFont="1" applyFill="1" applyProtection="1">
      <protection hidden="1"/>
    </xf>
    <xf numFmtId="0" fontId="3" fillId="5" borderId="1" xfId="0" applyFont="1" applyFill="1" applyBorder="1" applyProtection="1">
      <protection locked="0"/>
    </xf>
    <xf numFmtId="1" fontId="3" fillId="5" borderId="1" xfId="0" applyNumberFormat="1" applyFont="1" applyFill="1" applyBorder="1" applyProtection="1">
      <protection locked="0"/>
    </xf>
    <xf numFmtId="3" fontId="3" fillId="5" borderId="1" xfId="0" applyNumberFormat="1" applyFont="1" applyFill="1" applyBorder="1" applyProtection="1">
      <protection locked="0"/>
    </xf>
    <xf numFmtId="15" fontId="3" fillId="5" borderId="1" xfId="0" applyNumberFormat="1" applyFont="1" applyFill="1" applyBorder="1" applyProtection="1">
      <protection locked="0"/>
    </xf>
    <xf numFmtId="0" fontId="3" fillId="5" borderId="4" xfId="0" applyFont="1" applyFill="1" applyBorder="1" applyProtection="1">
      <protection locked="0"/>
    </xf>
    <xf numFmtId="0" fontId="3" fillId="4" borderId="1" xfId="0" applyFont="1" applyFill="1" applyBorder="1" applyProtection="1">
      <protection hidden="1"/>
    </xf>
    <xf numFmtId="0" fontId="2" fillId="0" borderId="4" xfId="0" applyFont="1" applyBorder="1" applyProtection="1">
      <protection hidden="1"/>
    </xf>
    <xf numFmtId="0" fontId="27" fillId="5" borderId="1" xfId="0" applyFont="1" applyFill="1" applyBorder="1" applyProtection="1">
      <protection locked="0"/>
    </xf>
    <xf numFmtId="15" fontId="27" fillId="5" borderId="1" xfId="0" applyNumberFormat="1" applyFont="1" applyFill="1" applyBorder="1" applyProtection="1">
      <protection locked="0"/>
    </xf>
    <xf numFmtId="2" fontId="3" fillId="4" borderId="2" xfId="0" applyNumberFormat="1" applyFont="1" applyFill="1" applyBorder="1" applyProtection="1">
      <protection hidden="1"/>
    </xf>
    <xf numFmtId="2" fontId="2" fillId="0" borderId="1" xfId="0" applyNumberFormat="1" applyFont="1" applyBorder="1" applyProtection="1">
      <protection hidden="1"/>
    </xf>
    <xf numFmtId="2" fontId="3" fillId="0" borderId="1" xfId="0" applyNumberFormat="1" applyFont="1" applyFill="1" applyBorder="1" applyProtection="1">
      <protection hidden="1"/>
    </xf>
    <xf numFmtId="0" fontId="2" fillId="0" borderId="1" xfId="0" applyFont="1" applyFill="1" applyBorder="1" applyProtection="1">
      <protection hidden="1"/>
    </xf>
    <xf numFmtId="2" fontId="2" fillId="0" borderId="1" xfId="0" applyNumberFormat="1" applyFont="1" applyFill="1" applyBorder="1" applyProtection="1">
      <protection hidden="1"/>
    </xf>
    <xf numFmtId="2" fontId="3" fillId="4" borderId="1" xfId="0" applyNumberFormat="1" applyFont="1" applyFill="1" applyBorder="1" applyAlignment="1" applyProtection="1">
      <alignment horizontal="center"/>
      <protection hidden="1"/>
    </xf>
    <xf numFmtId="2" fontId="3" fillId="4" borderId="1" xfId="0" applyNumberFormat="1" applyFont="1" applyFill="1" applyBorder="1" applyAlignment="1" applyProtection="1">
      <protection hidden="1"/>
    </xf>
    <xf numFmtId="0" fontId="3" fillId="4" borderId="2" xfId="0" applyFont="1" applyFill="1" applyBorder="1" applyAlignment="1" applyProtection="1">
      <alignment horizontal="right"/>
      <protection hidden="1"/>
    </xf>
    <xf numFmtId="0" fontId="4" fillId="0" borderId="0" xfId="0" applyFont="1" applyAlignment="1" applyProtection="1">
      <alignment horizontal="left"/>
      <protection hidden="1"/>
    </xf>
    <xf numFmtId="0" fontId="16" fillId="0" borderId="0" xfId="0" applyFont="1" applyProtection="1">
      <protection hidden="1"/>
    </xf>
    <xf numFmtId="0" fontId="28" fillId="0" borderId="0" xfId="1" applyFont="1" applyAlignment="1" applyProtection="1">
      <protection hidden="1"/>
    </xf>
    <xf numFmtId="166" fontId="3" fillId="4" borderId="1" xfId="0" applyNumberFormat="1" applyFont="1" applyFill="1" applyBorder="1" applyProtection="1">
      <protection hidden="1"/>
    </xf>
    <xf numFmtId="0" fontId="3" fillId="0" borderId="1" xfId="0" applyFont="1" applyBorder="1" applyProtection="1">
      <protection hidden="1"/>
    </xf>
    <xf numFmtId="0" fontId="3" fillId="4" borderId="4" xfId="0" applyFont="1" applyFill="1" applyBorder="1" applyProtection="1">
      <protection hidden="1"/>
    </xf>
    <xf numFmtId="0" fontId="2" fillId="0" borderId="6" xfId="0" applyFont="1" applyBorder="1" applyProtection="1">
      <protection hidden="1"/>
    </xf>
    <xf numFmtId="0" fontId="2" fillId="0" borderId="0" xfId="0" applyFont="1" applyBorder="1" applyProtection="1">
      <protection hidden="1"/>
    </xf>
    <xf numFmtId="0" fontId="1" fillId="4" borderId="4" xfId="0" applyFont="1" applyFill="1" applyBorder="1" applyAlignment="1" applyProtection="1">
      <alignment horizontal="left"/>
      <protection hidden="1"/>
    </xf>
    <xf numFmtId="0" fontId="2" fillId="0" borderId="1" xfId="0" applyFont="1" applyBorder="1" applyAlignment="1" applyProtection="1">
      <alignment horizontal="left"/>
      <protection hidden="1"/>
    </xf>
    <xf numFmtId="0" fontId="2" fillId="0" borderId="4" xfId="0" applyFont="1" applyBorder="1" applyAlignment="1" applyProtection="1">
      <alignment horizontal="left"/>
      <protection hidden="1"/>
    </xf>
    <xf numFmtId="0" fontId="2" fillId="0" borderId="2" xfId="0" applyFont="1" applyBorder="1" applyAlignment="1" applyProtection="1">
      <alignment horizontal="left"/>
      <protection hidden="1"/>
    </xf>
    <xf numFmtId="0" fontId="3" fillId="5" borderId="1" xfId="0" applyFont="1" applyFill="1" applyBorder="1" applyProtection="1">
      <protection hidden="1"/>
    </xf>
    <xf numFmtId="0" fontId="2" fillId="0" borderId="7" xfId="0" applyFont="1" applyBorder="1" applyAlignment="1" applyProtection="1">
      <protection hidden="1"/>
    </xf>
    <xf numFmtId="0" fontId="2" fillId="0" borderId="8" xfId="0" applyFont="1" applyBorder="1" applyAlignment="1" applyProtection="1">
      <protection hidden="1"/>
    </xf>
    <xf numFmtId="0" fontId="2" fillId="0" borderId="9" xfId="0" applyFont="1" applyBorder="1" applyAlignment="1" applyProtection="1">
      <protection hidden="1"/>
    </xf>
    <xf numFmtId="0" fontId="2" fillId="0" borderId="4" xfId="0" applyFont="1" applyBorder="1" applyAlignment="1" applyProtection="1">
      <protection hidden="1"/>
    </xf>
    <xf numFmtId="0" fontId="2" fillId="0" borderId="10" xfId="0" applyFont="1" applyBorder="1" applyAlignment="1" applyProtection="1">
      <protection hidden="1"/>
    </xf>
    <xf numFmtId="0" fontId="2" fillId="0" borderId="2" xfId="0" applyFont="1" applyBorder="1" applyAlignment="1" applyProtection="1">
      <protection hidden="1"/>
    </xf>
    <xf numFmtId="0" fontId="2" fillId="0" borderId="10" xfId="0" applyFont="1" applyBorder="1" applyProtection="1">
      <protection hidden="1"/>
    </xf>
    <xf numFmtId="0" fontId="2" fillId="0" borderId="2" xfId="0" applyFont="1" applyBorder="1" applyProtection="1">
      <protection hidden="1"/>
    </xf>
    <xf numFmtId="0" fontId="3" fillId="0" borderId="1" xfId="0" applyFont="1" applyFill="1" applyBorder="1" applyProtection="1">
      <protection hidden="1"/>
    </xf>
    <xf numFmtId="0" fontId="2" fillId="0" borderId="11" xfId="0" applyFont="1" applyBorder="1" applyAlignment="1" applyProtection="1">
      <protection hidden="1"/>
    </xf>
    <xf numFmtId="0" fontId="2" fillId="0" borderId="12" xfId="0" applyFont="1" applyBorder="1" applyAlignment="1" applyProtection="1">
      <protection hidden="1"/>
    </xf>
    <xf numFmtId="0" fontId="2" fillId="0" borderId="13" xfId="0" applyFont="1" applyBorder="1" applyAlignment="1" applyProtection="1">
      <protection hidden="1"/>
    </xf>
    <xf numFmtId="0" fontId="2" fillId="0" borderId="14" xfId="0" applyFont="1" applyBorder="1" applyProtection="1">
      <protection hidden="1"/>
    </xf>
    <xf numFmtId="0" fontId="1" fillId="4" borderId="1" xfId="0" applyFont="1" applyFill="1" applyBorder="1" applyAlignment="1" applyProtection="1">
      <alignment horizontal="left"/>
      <protection hidden="1"/>
    </xf>
    <xf numFmtId="0" fontId="2" fillId="0" borderId="1" xfId="0" applyFont="1" applyBorder="1" applyAlignment="1" applyProtection="1">
      <protection hidden="1"/>
    </xf>
    <xf numFmtId="0" fontId="2" fillId="0" borderId="7" xfId="0" applyFont="1" applyBorder="1" applyProtection="1">
      <protection hidden="1"/>
    </xf>
    <xf numFmtId="0" fontId="2" fillId="0" borderId="8" xfId="0" applyFont="1" applyBorder="1" applyProtection="1">
      <protection hidden="1"/>
    </xf>
    <xf numFmtId="0" fontId="2" fillId="0" borderId="9" xfId="0" applyFont="1" applyBorder="1" applyProtection="1">
      <protection hidden="1"/>
    </xf>
    <xf numFmtId="0" fontId="3" fillId="0" borderId="0" xfId="0" applyFont="1" applyFill="1" applyBorder="1" applyProtection="1">
      <protection hidden="1"/>
    </xf>
    <xf numFmtId="15" fontId="2" fillId="0" borderId="0" xfId="0" applyNumberFormat="1" applyFont="1" applyProtection="1">
      <protection hidden="1"/>
    </xf>
    <xf numFmtId="22" fontId="2" fillId="0" borderId="0" xfId="0" applyNumberFormat="1" applyFont="1" applyProtection="1">
      <protection hidden="1"/>
    </xf>
    <xf numFmtId="0" fontId="3" fillId="0" borderId="0" xfId="0" applyFont="1" applyProtection="1">
      <protection hidden="1"/>
    </xf>
    <xf numFmtId="0" fontId="2" fillId="0" borderId="0" xfId="0" applyFont="1" applyFill="1" applyBorder="1" applyProtection="1">
      <protection hidden="1"/>
    </xf>
    <xf numFmtId="4" fontId="2" fillId="0" borderId="0" xfId="0" applyNumberFormat="1" applyFont="1" applyProtection="1">
      <protection hidden="1"/>
    </xf>
    <xf numFmtId="165" fontId="2" fillId="0" borderId="0" xfId="0" quotePrefix="1" applyNumberFormat="1" applyFont="1" applyProtection="1">
      <protection hidden="1"/>
    </xf>
    <xf numFmtId="3" fontId="2" fillId="0" borderId="1" xfId="0" applyNumberFormat="1" applyFont="1" applyBorder="1" applyProtection="1">
      <protection hidden="1"/>
    </xf>
    <xf numFmtId="0" fontId="2" fillId="0" borderId="13" xfId="0" applyFont="1" applyBorder="1" applyProtection="1">
      <protection hidden="1"/>
    </xf>
    <xf numFmtId="0" fontId="2" fillId="0" borderId="12" xfId="0" applyFont="1" applyBorder="1" applyProtection="1">
      <protection hidden="1"/>
    </xf>
    <xf numFmtId="0" fontId="3" fillId="7" borderId="1" xfId="0" applyFont="1" applyFill="1" applyBorder="1" applyProtection="1">
      <protection locked="0"/>
    </xf>
    <xf numFmtId="0" fontId="2" fillId="0" borderId="10" xfId="0" applyFont="1" applyBorder="1" applyAlignment="1" applyProtection="1">
      <alignment horizontal="left"/>
      <protection hidden="1"/>
    </xf>
    <xf numFmtId="3" fontId="2" fillId="0" borderId="2" xfId="0" applyNumberFormat="1" applyFont="1" applyBorder="1" applyProtection="1">
      <protection hidden="1"/>
    </xf>
    <xf numFmtId="0" fontId="2" fillId="0" borderId="5" xfId="0" applyFont="1" applyBorder="1" applyAlignment="1" applyProtection="1">
      <alignment horizontal="left"/>
      <protection hidden="1"/>
    </xf>
    <xf numFmtId="1" fontId="3" fillId="5" borderId="4" xfId="0" applyNumberFormat="1" applyFont="1" applyFill="1" applyBorder="1" applyProtection="1">
      <protection hidden="1"/>
    </xf>
    <xf numFmtId="166" fontId="3" fillId="4" borderId="4" xfId="0" applyNumberFormat="1" applyFont="1" applyFill="1" applyBorder="1" applyProtection="1">
      <protection hidden="1"/>
    </xf>
    <xf numFmtId="0" fontId="23" fillId="0" borderId="2" xfId="0" applyFont="1" applyBorder="1" applyProtection="1">
      <protection hidden="1"/>
    </xf>
    <xf numFmtId="0" fontId="24" fillId="0" borderId="4" xfId="0" applyFont="1" applyBorder="1" applyProtection="1">
      <protection hidden="1"/>
    </xf>
    <xf numFmtId="1" fontId="2" fillId="0" borderId="0" xfId="0" applyNumberFormat="1" applyFont="1" applyProtection="1">
      <protection hidden="1"/>
    </xf>
    <xf numFmtId="0" fontId="3" fillId="0" borderId="0" xfId="0" applyFont="1" applyBorder="1" applyProtection="1">
      <protection hidden="1"/>
    </xf>
    <xf numFmtId="2" fontId="2" fillId="0" borderId="0" xfId="0" applyNumberFormat="1" applyFont="1" applyBorder="1" applyProtection="1">
      <protection hidden="1"/>
    </xf>
    <xf numFmtId="0" fontId="3" fillId="4" borderId="1" xfId="0" applyFont="1" applyFill="1" applyBorder="1" applyAlignment="1" applyProtection="1">
      <alignment horizontal="right"/>
      <protection hidden="1"/>
    </xf>
    <xf numFmtId="1" fontId="2" fillId="0" borderId="1" xfId="0" applyNumberFormat="1" applyFont="1" applyFill="1" applyBorder="1" applyProtection="1">
      <protection hidden="1"/>
    </xf>
    <xf numFmtId="15" fontId="2" fillId="0" borderId="1" xfId="0" applyNumberFormat="1" applyFont="1" applyBorder="1" applyProtection="1">
      <protection hidden="1"/>
    </xf>
    <xf numFmtId="0" fontId="5" fillId="0" borderId="0" xfId="1" applyAlignment="1" applyProtection="1">
      <protection hidden="1"/>
    </xf>
    <xf numFmtId="3" fontId="3" fillId="5" borderId="1" xfId="0" applyNumberFormat="1" applyFont="1" applyFill="1" applyBorder="1" applyProtection="1">
      <protection locked="0" hidden="1"/>
    </xf>
    <xf numFmtId="0" fontId="6" fillId="6" borderId="4" xfId="0" applyFont="1" applyFill="1" applyBorder="1" applyAlignment="1" applyProtection="1">
      <alignment horizontal="center" vertical="top" wrapText="1"/>
      <protection hidden="1"/>
    </xf>
    <xf numFmtId="0" fontId="6" fillId="6" borderId="2" xfId="0" applyFont="1" applyFill="1" applyBorder="1" applyAlignment="1" applyProtection="1">
      <alignment horizontal="center" vertical="top" wrapText="1"/>
      <protection hidden="1"/>
    </xf>
    <xf numFmtId="0" fontId="6" fillId="6" borderId="4" xfId="0" applyFont="1" applyFill="1" applyBorder="1" applyAlignment="1" applyProtection="1">
      <alignment horizontal="center" vertical="top"/>
      <protection hidden="1"/>
    </xf>
    <xf numFmtId="0" fontId="6" fillId="6" borderId="2" xfId="0" applyFont="1" applyFill="1" applyBorder="1" applyAlignment="1" applyProtection="1">
      <alignment horizontal="center" vertical="top"/>
      <protection hidden="1"/>
    </xf>
    <xf numFmtId="0" fontId="18" fillId="4" borderId="4" xfId="0" applyFont="1" applyFill="1" applyBorder="1" applyAlignment="1" applyProtection="1">
      <alignment horizontal="center" vertical="center" wrapText="1"/>
      <protection hidden="1"/>
    </xf>
    <xf numFmtId="0" fontId="18" fillId="4" borderId="2" xfId="0" applyFont="1" applyFill="1" applyBorder="1" applyAlignment="1" applyProtection="1">
      <alignment horizontal="center" vertical="center" wrapText="1"/>
      <protection hidden="1"/>
    </xf>
    <xf numFmtId="0" fontId="2" fillId="0" borderId="1" xfId="0" applyFont="1" applyBorder="1" applyAlignment="1" applyProtection="1">
      <alignment horizontal="left"/>
      <protection hidden="1"/>
    </xf>
    <xf numFmtId="0" fontId="2" fillId="0" borderId="4" xfId="0" applyFont="1" applyBorder="1" applyAlignment="1" applyProtection="1">
      <alignment horizontal="left"/>
      <protection hidden="1"/>
    </xf>
    <xf numFmtId="0" fontId="2" fillId="0" borderId="10" xfId="0" applyFont="1" applyBorder="1" applyAlignment="1" applyProtection="1">
      <alignment horizontal="left"/>
      <protection hidden="1"/>
    </xf>
    <xf numFmtId="0" fontId="2" fillId="0" borderId="2" xfId="0" applyFont="1" applyBorder="1" applyAlignment="1" applyProtection="1">
      <alignment horizontal="left"/>
      <protection hidden="1"/>
    </xf>
    <xf numFmtId="0" fontId="2" fillId="0" borderId="4" xfId="0" applyFont="1" applyBorder="1" applyAlignment="1" applyProtection="1">
      <protection hidden="1"/>
    </xf>
    <xf numFmtId="0" fontId="2" fillId="0" borderId="10" xfId="0" applyFont="1" applyBorder="1" applyAlignment="1" applyProtection="1">
      <protection hidden="1"/>
    </xf>
    <xf numFmtId="0" fontId="2" fillId="0" borderId="2" xfId="0" applyFont="1" applyBorder="1" applyAlignment="1" applyProtection="1">
      <protection hidden="1"/>
    </xf>
    <xf numFmtId="0" fontId="3" fillId="4" borderId="1" xfId="0" applyFont="1" applyFill="1" applyBorder="1" applyAlignment="1" applyProtection="1">
      <alignment horizontal="left"/>
      <protection hidden="1"/>
    </xf>
    <xf numFmtId="0" fontId="2" fillId="3" borderId="4" xfId="0" applyFont="1" applyFill="1" applyBorder="1" applyAlignment="1" applyProtection="1">
      <protection hidden="1"/>
    </xf>
    <xf numFmtId="0" fontId="0" fillId="0" borderId="10" xfId="0" applyBorder="1" applyAlignment="1" applyProtection="1">
      <protection hidden="1"/>
    </xf>
    <xf numFmtId="0" fontId="0" fillId="0" borderId="2" xfId="0" applyBorder="1" applyAlignment="1" applyProtection="1">
      <protection hidden="1"/>
    </xf>
    <xf numFmtId="0" fontId="3" fillId="4" borderId="4" xfId="0" applyFont="1" applyFill="1" applyBorder="1" applyAlignment="1" applyProtection="1">
      <alignment horizontal="left"/>
      <protection hidden="1"/>
    </xf>
    <xf numFmtId="0" fontId="3" fillId="4" borderId="10" xfId="0" applyFont="1" applyFill="1" applyBorder="1" applyAlignment="1" applyProtection="1">
      <alignment horizontal="left"/>
      <protection hidden="1"/>
    </xf>
    <xf numFmtId="0" fontId="3" fillId="4" borderId="2" xfId="0" applyFont="1" applyFill="1" applyBorder="1" applyAlignment="1" applyProtection="1">
      <alignment horizontal="left"/>
      <protection hidden="1"/>
    </xf>
    <xf numFmtId="0" fontId="3" fillId="4" borderId="4" xfId="0" applyFont="1" applyFill="1" applyBorder="1" applyAlignment="1" applyProtection="1">
      <protection hidden="1"/>
    </xf>
    <xf numFmtId="0" fontId="3" fillId="4" borderId="10" xfId="0" applyFont="1" applyFill="1" applyBorder="1" applyAlignment="1" applyProtection="1">
      <protection hidden="1"/>
    </xf>
    <xf numFmtId="0" fontId="3" fillId="4" borderId="2" xfId="0" applyFont="1" applyFill="1" applyBorder="1" applyAlignment="1" applyProtection="1">
      <protection hidden="1"/>
    </xf>
    <xf numFmtId="0" fontId="2" fillId="0" borderId="1" xfId="0" applyFont="1" applyBorder="1" applyAlignment="1" applyProtection="1">
      <protection hidden="1"/>
    </xf>
    <xf numFmtId="0" fontId="0" fillId="0" borderId="1" xfId="0" applyBorder="1" applyAlignment="1" applyProtection="1">
      <protection hidden="1"/>
    </xf>
    <xf numFmtId="0" fontId="1" fillId="4" borderId="4" xfId="0" applyFont="1" applyFill="1" applyBorder="1" applyAlignment="1" applyProtection="1">
      <protection hidden="1"/>
    </xf>
    <xf numFmtId="0" fontId="1" fillId="4" borderId="10" xfId="0" applyFont="1" applyFill="1" applyBorder="1" applyAlignment="1" applyProtection="1">
      <protection hidden="1"/>
    </xf>
    <xf numFmtId="0" fontId="1" fillId="4" borderId="2" xfId="0" applyFont="1" applyFill="1" applyBorder="1" applyAlignment="1" applyProtection="1">
      <protection hidden="1"/>
    </xf>
    <xf numFmtId="0" fontId="1" fillId="4" borderId="4" xfId="0" applyFont="1" applyFill="1" applyBorder="1" applyAlignment="1" applyProtection="1">
      <alignment horizontal="left"/>
      <protection hidden="1"/>
    </xf>
    <xf numFmtId="0" fontId="1" fillId="4" borderId="10" xfId="0" applyFont="1" applyFill="1" applyBorder="1" applyAlignment="1" applyProtection="1">
      <alignment horizontal="left"/>
      <protection hidden="1"/>
    </xf>
    <xf numFmtId="0" fontId="1" fillId="4" borderId="2" xfId="0" applyFont="1" applyFill="1" applyBorder="1" applyAlignment="1" applyProtection="1">
      <alignment horizontal="left"/>
      <protection hidden="1"/>
    </xf>
    <xf numFmtId="0" fontId="3" fillId="0" borderId="4" xfId="0" applyFont="1" applyFill="1" applyBorder="1" applyAlignment="1" applyProtection="1">
      <protection hidden="1"/>
    </xf>
    <xf numFmtId="0" fontId="3" fillId="0" borderId="10" xfId="0" applyFont="1" applyFill="1" applyBorder="1" applyAlignment="1" applyProtection="1">
      <protection hidden="1"/>
    </xf>
    <xf numFmtId="0" fontId="3" fillId="0" borderId="2" xfId="0" applyFont="1" applyFill="1" applyBorder="1" applyAlignment="1" applyProtection="1">
      <protection hidden="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47625</xdr:colOff>
      <xdr:row>45</xdr:row>
      <xdr:rowOff>57150</xdr:rowOff>
    </xdr:from>
    <xdr:to>
      <xdr:col>0</xdr:col>
      <xdr:colOff>504825</xdr:colOff>
      <xdr:row>48</xdr:row>
      <xdr:rowOff>28575</xdr:rowOff>
    </xdr:to>
    <xdr:sp macro="" textlink="">
      <xdr:nvSpPr>
        <xdr:cNvPr id="2642" name="AutoShape 2"/>
        <xdr:cNvSpPr>
          <a:spLocks noChangeArrowheads="1"/>
        </xdr:cNvSpPr>
      </xdr:nvSpPr>
      <xdr:spPr bwMode="auto">
        <a:xfrm>
          <a:off x="47625" y="7419975"/>
          <a:ext cx="285750" cy="504825"/>
        </a:xfrm>
        <a:prstGeom prst="notchedRightArrow">
          <a:avLst>
            <a:gd name="adj1" fmla="val 50000"/>
            <a:gd name="adj2" fmla="val 25000"/>
          </a:avLst>
        </a:prstGeom>
        <a:solidFill>
          <a:srgbClr val="0000FF"/>
        </a:solidFill>
        <a:ln w="9525">
          <a:solidFill>
            <a:srgbClr val="0000FF"/>
          </a:solidFill>
          <a:miter lim="800000"/>
          <a:headEnd/>
          <a:tailEnd/>
        </a:ln>
      </xdr:spPr>
    </xdr:sp>
    <xdr:clientData/>
  </xdr:twoCellAnchor>
  <xdr:twoCellAnchor>
    <xdr:from>
      <xdr:col>0</xdr:col>
      <xdr:colOff>0</xdr:colOff>
      <xdr:row>83</xdr:row>
      <xdr:rowOff>28575</xdr:rowOff>
    </xdr:from>
    <xdr:to>
      <xdr:col>0</xdr:col>
      <xdr:colOff>285750</xdr:colOff>
      <xdr:row>86</xdr:row>
      <xdr:rowOff>0</xdr:rowOff>
    </xdr:to>
    <xdr:sp macro="" textlink="">
      <xdr:nvSpPr>
        <xdr:cNvPr id="2643" name="AutoShape 32"/>
        <xdr:cNvSpPr>
          <a:spLocks noChangeArrowheads="1"/>
        </xdr:cNvSpPr>
      </xdr:nvSpPr>
      <xdr:spPr bwMode="auto">
        <a:xfrm>
          <a:off x="0" y="13592175"/>
          <a:ext cx="285750" cy="504825"/>
        </a:xfrm>
        <a:prstGeom prst="notchedRightArrow">
          <a:avLst>
            <a:gd name="adj1" fmla="val 50000"/>
            <a:gd name="adj2" fmla="val 25000"/>
          </a:avLst>
        </a:prstGeom>
        <a:solidFill>
          <a:srgbClr val="0000FF"/>
        </a:solidFill>
        <a:ln w="9525">
          <a:solidFill>
            <a:srgbClr val="0000FF"/>
          </a:solidFill>
          <a:miter lim="800000"/>
          <a:headEnd/>
          <a:tailEnd/>
        </a:ln>
      </xdr:spPr>
    </xdr:sp>
    <xdr:clientData/>
  </xdr:twoCellAnchor>
  <xdr:twoCellAnchor>
    <xdr:from>
      <xdr:col>0</xdr:col>
      <xdr:colOff>38100</xdr:colOff>
      <xdr:row>9</xdr:row>
      <xdr:rowOff>180975</xdr:rowOff>
    </xdr:from>
    <xdr:to>
      <xdr:col>0</xdr:col>
      <xdr:colOff>323850</xdr:colOff>
      <xdr:row>13</xdr:row>
      <xdr:rowOff>0</xdr:rowOff>
    </xdr:to>
    <xdr:sp macro="" textlink="">
      <xdr:nvSpPr>
        <xdr:cNvPr id="2644" name="AutoShape 36"/>
        <xdr:cNvSpPr>
          <a:spLocks noChangeArrowheads="1"/>
        </xdr:cNvSpPr>
      </xdr:nvSpPr>
      <xdr:spPr bwMode="auto">
        <a:xfrm>
          <a:off x="38100" y="1676400"/>
          <a:ext cx="285750" cy="504825"/>
        </a:xfrm>
        <a:prstGeom prst="notchedRightArrow">
          <a:avLst>
            <a:gd name="adj1" fmla="val 50000"/>
            <a:gd name="adj2" fmla="val 25000"/>
          </a:avLst>
        </a:prstGeom>
        <a:solidFill>
          <a:srgbClr val="0000FF"/>
        </a:solidFill>
        <a:ln w="9525">
          <a:solidFill>
            <a:srgbClr val="0000FF"/>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73"/>
  <sheetViews>
    <sheetView topLeftCell="A19" workbookViewId="0">
      <selection activeCell="B46" sqref="B46"/>
    </sheetView>
  </sheetViews>
  <sheetFormatPr defaultColWidth="0" defaultRowHeight="13.5" customHeight="1" zeroHeight="1" x14ac:dyDescent="0.3"/>
  <cols>
    <col min="1" max="1" width="5.7109375" style="5" customWidth="1"/>
    <col min="2" max="2" width="106.7109375" style="5" customWidth="1"/>
    <col min="3" max="3" width="0.140625" style="5" customWidth="1"/>
    <col min="4" max="16384" width="9.140625" style="5" hidden="1"/>
  </cols>
  <sheetData>
    <row r="1" spans="1:2" s="8" customFormat="1" ht="15" x14ac:dyDescent="0.2">
      <c r="A1" s="105" t="s">
        <v>55</v>
      </c>
      <c r="B1" s="106"/>
    </row>
    <row r="2" spans="1:2" s="8" customFormat="1" ht="15" x14ac:dyDescent="0.2">
      <c r="A2" s="9"/>
      <c r="B2" s="10"/>
    </row>
    <row r="3" spans="1:2" s="8" customFormat="1" ht="64.5" customHeight="1" x14ac:dyDescent="0.2">
      <c r="A3" s="107" t="s">
        <v>192</v>
      </c>
      <c r="B3" s="108"/>
    </row>
    <row r="4" spans="1:2" ht="13.5" customHeight="1" x14ac:dyDescent="0.3"/>
    <row r="5" spans="1:2" s="1" customFormat="1" ht="15" x14ac:dyDescent="0.2">
      <c r="A5" s="103" t="s">
        <v>37</v>
      </c>
      <c r="B5" s="104"/>
    </row>
    <row r="6" spans="1:2" s="3" customFormat="1" x14ac:dyDescent="0.2">
      <c r="A6" s="23"/>
      <c r="B6" s="12" t="s">
        <v>139</v>
      </c>
    </row>
    <row r="7" spans="1:2" s="4" customFormat="1" x14ac:dyDescent="0.2">
      <c r="A7" s="11">
        <v>1</v>
      </c>
      <c r="B7" s="12" t="s">
        <v>77</v>
      </c>
    </row>
    <row r="8" spans="1:2" s="4" customFormat="1" x14ac:dyDescent="0.2">
      <c r="A8" s="11">
        <f>A7+1</f>
        <v>2</v>
      </c>
      <c r="B8" s="12" t="s">
        <v>140</v>
      </c>
    </row>
    <row r="9" spans="1:2" s="4" customFormat="1" ht="13.5" customHeight="1" x14ac:dyDescent="0.2">
      <c r="A9" s="11">
        <f>A8+1</f>
        <v>3</v>
      </c>
      <c r="B9" s="12" t="s">
        <v>141</v>
      </c>
    </row>
    <row r="10" spans="1:2" s="4" customFormat="1" ht="13.5" customHeight="1" x14ac:dyDescent="0.2">
      <c r="A10" s="11">
        <f t="shared" ref="A10:A23" si="0">A9+1</f>
        <v>4</v>
      </c>
      <c r="B10" s="12" t="s">
        <v>193</v>
      </c>
    </row>
    <row r="11" spans="1:2" s="4" customFormat="1" x14ac:dyDescent="0.2">
      <c r="A11" s="11">
        <f t="shared" si="0"/>
        <v>5</v>
      </c>
      <c r="B11" s="12" t="s">
        <v>142</v>
      </c>
    </row>
    <row r="12" spans="1:2" s="4" customFormat="1" x14ac:dyDescent="0.2">
      <c r="A12" s="11">
        <f t="shared" si="0"/>
        <v>6</v>
      </c>
      <c r="B12" s="12" t="s">
        <v>143</v>
      </c>
    </row>
    <row r="13" spans="1:2" s="4" customFormat="1" x14ac:dyDescent="0.2">
      <c r="A13" s="11">
        <f t="shared" si="0"/>
        <v>7</v>
      </c>
      <c r="B13" s="12" t="s">
        <v>144</v>
      </c>
    </row>
    <row r="14" spans="1:2" s="4" customFormat="1" x14ac:dyDescent="0.2">
      <c r="A14" s="11">
        <f t="shared" si="0"/>
        <v>8</v>
      </c>
      <c r="B14" s="12" t="s">
        <v>145</v>
      </c>
    </row>
    <row r="15" spans="1:2" s="4" customFormat="1" x14ac:dyDescent="0.2">
      <c r="A15" s="11">
        <f t="shared" si="0"/>
        <v>9</v>
      </c>
      <c r="B15" s="12" t="s">
        <v>146</v>
      </c>
    </row>
    <row r="16" spans="1:2" s="4" customFormat="1" ht="27" x14ac:dyDescent="0.2">
      <c r="A16" s="11">
        <f t="shared" si="0"/>
        <v>10</v>
      </c>
      <c r="B16" s="12" t="s">
        <v>147</v>
      </c>
    </row>
    <row r="17" spans="1:2" s="4" customFormat="1" x14ac:dyDescent="0.2">
      <c r="A17" s="11">
        <f t="shared" si="0"/>
        <v>11</v>
      </c>
      <c r="B17" s="12" t="s">
        <v>148</v>
      </c>
    </row>
    <row r="18" spans="1:2" s="4" customFormat="1" x14ac:dyDescent="0.2">
      <c r="A18" s="11">
        <f t="shared" si="0"/>
        <v>12</v>
      </c>
      <c r="B18" s="12" t="s">
        <v>149</v>
      </c>
    </row>
    <row r="19" spans="1:2" s="4" customFormat="1" x14ac:dyDescent="0.2">
      <c r="A19" s="11">
        <f t="shared" si="0"/>
        <v>13</v>
      </c>
      <c r="B19" s="12" t="s">
        <v>150</v>
      </c>
    </row>
    <row r="20" spans="1:2" s="4" customFormat="1" ht="40.5" x14ac:dyDescent="0.2">
      <c r="A20" s="11">
        <f t="shared" si="0"/>
        <v>14</v>
      </c>
      <c r="B20" s="12" t="s">
        <v>197</v>
      </c>
    </row>
    <row r="21" spans="1:2" s="4" customFormat="1" x14ac:dyDescent="0.2">
      <c r="A21" s="11">
        <f t="shared" si="0"/>
        <v>15</v>
      </c>
      <c r="B21" s="12" t="s">
        <v>198</v>
      </c>
    </row>
    <row r="22" spans="1:2" s="4" customFormat="1" x14ac:dyDescent="0.2">
      <c r="A22" s="11">
        <f t="shared" si="0"/>
        <v>16</v>
      </c>
      <c r="B22" s="12" t="s">
        <v>199</v>
      </c>
    </row>
    <row r="23" spans="1:2" s="4" customFormat="1" ht="27" x14ac:dyDescent="0.2">
      <c r="A23" s="11">
        <f t="shared" si="0"/>
        <v>17</v>
      </c>
      <c r="B23" s="12" t="s">
        <v>200</v>
      </c>
    </row>
    <row r="24" spans="1:2" s="4" customFormat="1" x14ac:dyDescent="0.2">
      <c r="A24" s="11">
        <f>+A23+1</f>
        <v>18</v>
      </c>
      <c r="B24" s="12" t="s">
        <v>155</v>
      </c>
    </row>
    <row r="25" spans="1:2" s="3" customFormat="1" ht="15" x14ac:dyDescent="0.2">
      <c r="A25" s="103" t="s">
        <v>38</v>
      </c>
      <c r="B25" s="104"/>
    </row>
    <row r="26" spans="1:2" s="3" customFormat="1" x14ac:dyDescent="0.2">
      <c r="A26" s="2"/>
      <c r="B26" s="2"/>
    </row>
    <row r="27" spans="1:2" s="3" customFormat="1" x14ac:dyDescent="0.2">
      <c r="A27" s="11">
        <v>1</v>
      </c>
      <c r="B27" s="12" t="s">
        <v>72</v>
      </c>
    </row>
    <row r="28" spans="1:2" s="3" customFormat="1" x14ac:dyDescent="0.2">
      <c r="A28" s="11">
        <f t="shared" ref="A28:A45" si="1">+A27+1</f>
        <v>2</v>
      </c>
      <c r="B28" s="12" t="s">
        <v>98</v>
      </c>
    </row>
    <row r="29" spans="1:2" s="3" customFormat="1" x14ac:dyDescent="0.2">
      <c r="A29" s="11">
        <f t="shared" si="1"/>
        <v>3</v>
      </c>
      <c r="B29" s="12" t="s">
        <v>87</v>
      </c>
    </row>
    <row r="30" spans="1:2" s="3" customFormat="1" ht="27" x14ac:dyDescent="0.2">
      <c r="A30" s="11">
        <f t="shared" si="1"/>
        <v>4</v>
      </c>
      <c r="B30" s="12" t="s">
        <v>196</v>
      </c>
    </row>
    <row r="31" spans="1:2" s="3" customFormat="1" ht="34.5" customHeight="1" x14ac:dyDescent="0.2">
      <c r="A31" s="11">
        <f t="shared" si="1"/>
        <v>5</v>
      </c>
      <c r="B31" s="12" t="s">
        <v>73</v>
      </c>
    </row>
    <row r="32" spans="1:2" s="3" customFormat="1" ht="81" x14ac:dyDescent="0.2">
      <c r="A32" s="11">
        <f t="shared" si="1"/>
        <v>6</v>
      </c>
      <c r="B32" s="12" t="s">
        <v>201</v>
      </c>
    </row>
    <row r="33" spans="1:2" s="3" customFormat="1" ht="34.5" customHeight="1" x14ac:dyDescent="0.2">
      <c r="A33" s="11">
        <f t="shared" si="1"/>
        <v>7</v>
      </c>
      <c r="B33" s="12" t="s">
        <v>202</v>
      </c>
    </row>
    <row r="34" spans="1:2" s="3" customFormat="1" ht="27" x14ac:dyDescent="0.2">
      <c r="A34" s="11">
        <f t="shared" si="1"/>
        <v>8</v>
      </c>
      <c r="B34" s="12" t="s">
        <v>92</v>
      </c>
    </row>
    <row r="35" spans="1:2" s="3" customFormat="1" x14ac:dyDescent="0.2">
      <c r="A35" s="11">
        <f t="shared" si="1"/>
        <v>9</v>
      </c>
      <c r="B35" s="12" t="s">
        <v>88</v>
      </c>
    </row>
    <row r="36" spans="1:2" s="3" customFormat="1" x14ac:dyDescent="0.2">
      <c r="A36" s="11">
        <f t="shared" si="1"/>
        <v>10</v>
      </c>
      <c r="B36" s="12" t="s">
        <v>187</v>
      </c>
    </row>
    <row r="37" spans="1:2" s="3" customFormat="1" ht="40.5" x14ac:dyDescent="0.2">
      <c r="A37" s="11">
        <f>+A36+1</f>
        <v>11</v>
      </c>
      <c r="B37" s="12" t="s">
        <v>156</v>
      </c>
    </row>
    <row r="38" spans="1:2" s="3" customFormat="1" ht="40.5" x14ac:dyDescent="0.2">
      <c r="A38" s="11">
        <f t="shared" si="1"/>
        <v>12</v>
      </c>
      <c r="B38" s="12" t="s">
        <v>99</v>
      </c>
    </row>
    <row r="39" spans="1:2" s="3" customFormat="1" x14ac:dyDescent="0.2">
      <c r="A39" s="11">
        <f t="shared" si="1"/>
        <v>13</v>
      </c>
      <c r="B39" s="12" t="s">
        <v>203</v>
      </c>
    </row>
    <row r="40" spans="1:2" s="3" customFormat="1" x14ac:dyDescent="0.2">
      <c r="A40" s="11">
        <f t="shared" si="1"/>
        <v>14</v>
      </c>
      <c r="B40" s="12" t="s">
        <v>157</v>
      </c>
    </row>
    <row r="41" spans="1:2" s="3" customFormat="1" ht="54" x14ac:dyDescent="0.2">
      <c r="A41" s="11">
        <f t="shared" si="1"/>
        <v>15</v>
      </c>
      <c r="B41" s="12" t="s">
        <v>188</v>
      </c>
    </row>
    <row r="42" spans="1:2" s="3" customFormat="1" ht="54" x14ac:dyDescent="0.2">
      <c r="A42" s="11">
        <f t="shared" si="1"/>
        <v>16</v>
      </c>
      <c r="B42" s="12" t="s">
        <v>93</v>
      </c>
    </row>
    <row r="43" spans="1:2" s="3" customFormat="1" x14ac:dyDescent="0.2">
      <c r="A43" s="11">
        <f t="shared" si="1"/>
        <v>17</v>
      </c>
      <c r="B43" s="12" t="s">
        <v>71</v>
      </c>
    </row>
    <row r="44" spans="1:2" s="3" customFormat="1" ht="27" x14ac:dyDescent="0.2">
      <c r="A44" s="11">
        <f t="shared" si="1"/>
        <v>18</v>
      </c>
      <c r="B44" s="12" t="s">
        <v>204</v>
      </c>
    </row>
    <row r="45" spans="1:2" s="3" customFormat="1" ht="40.5" x14ac:dyDescent="0.2">
      <c r="A45" s="11">
        <f t="shared" si="1"/>
        <v>19</v>
      </c>
      <c r="B45" s="12" t="s">
        <v>94</v>
      </c>
    </row>
    <row r="46" spans="1:2" x14ac:dyDescent="0.3">
      <c r="B46" s="7" t="s">
        <v>45</v>
      </c>
    </row>
    <row r="47" spans="1:2" ht="13.5" customHeight="1" x14ac:dyDescent="0.3"/>
    <row r="48" spans="1:2" ht="13.5" hidden="1" customHeight="1" x14ac:dyDescent="0.3"/>
    <row r="49" ht="13.5" hidden="1" customHeight="1" x14ac:dyDescent="0.3"/>
    <row r="50" ht="13.5" hidden="1" customHeight="1" x14ac:dyDescent="0.3"/>
    <row r="51" ht="13.5" hidden="1" customHeight="1" x14ac:dyDescent="0.3"/>
    <row r="52" ht="13.5" hidden="1" customHeight="1" x14ac:dyDescent="0.3"/>
    <row r="53" ht="13.5" hidden="1" customHeight="1" x14ac:dyDescent="0.3"/>
    <row r="54" ht="13.5" hidden="1" customHeight="1" x14ac:dyDescent="0.3"/>
    <row r="55" ht="13.5" hidden="1" customHeight="1" x14ac:dyDescent="0.3"/>
    <row r="56" ht="13.5" hidden="1" customHeight="1" x14ac:dyDescent="0.3"/>
    <row r="57" ht="13.5" hidden="1" customHeight="1" x14ac:dyDescent="0.3"/>
    <row r="58" ht="13.5" hidden="1" customHeight="1" x14ac:dyDescent="0.3"/>
    <row r="59" ht="13.5" hidden="1" customHeight="1" x14ac:dyDescent="0.3"/>
    <row r="60" ht="13.5" hidden="1" customHeight="1" x14ac:dyDescent="0.3"/>
    <row r="61" ht="13.5" hidden="1" customHeight="1" x14ac:dyDescent="0.3"/>
    <row r="62" ht="13.5" hidden="1" customHeight="1" x14ac:dyDescent="0.3"/>
    <row r="63" ht="13.5" hidden="1" customHeight="1" x14ac:dyDescent="0.3"/>
    <row r="64" ht="13.5" hidden="1" customHeight="1" x14ac:dyDescent="0.3"/>
    <row r="65" ht="13.5" hidden="1" customHeight="1" x14ac:dyDescent="0.3"/>
    <row r="66" ht="13.5" hidden="1" customHeight="1" x14ac:dyDescent="0.3"/>
    <row r="67" ht="13.5" hidden="1" customHeight="1" x14ac:dyDescent="0.3"/>
    <row r="68" ht="13.5" hidden="1" customHeight="1" x14ac:dyDescent="0.3"/>
    <row r="69" ht="13.5" hidden="1" customHeight="1" x14ac:dyDescent="0.3"/>
    <row r="70" ht="13.5" hidden="1" customHeight="1" x14ac:dyDescent="0.3"/>
    <row r="71" ht="13.5" hidden="1" customHeight="1" x14ac:dyDescent="0.3"/>
    <row r="72" ht="13.5" hidden="1" customHeight="1" x14ac:dyDescent="0.3"/>
    <row r="73" ht="13.5" hidden="1" customHeight="1" x14ac:dyDescent="0.3"/>
    <row r="74" ht="13.5" hidden="1" customHeight="1" x14ac:dyDescent="0.3"/>
    <row r="75" ht="13.5" hidden="1" customHeight="1" x14ac:dyDescent="0.3"/>
    <row r="76" ht="13.5" hidden="1" customHeight="1" x14ac:dyDescent="0.3"/>
    <row r="77" ht="13.5" hidden="1" customHeight="1" x14ac:dyDescent="0.3"/>
    <row r="78" ht="13.5" hidden="1" customHeight="1" x14ac:dyDescent="0.3"/>
    <row r="79" ht="13.5" hidden="1" customHeight="1" x14ac:dyDescent="0.3"/>
    <row r="80" ht="13.5" hidden="1" customHeight="1" x14ac:dyDescent="0.3"/>
    <row r="81" ht="13.5" hidden="1" customHeight="1" x14ac:dyDescent="0.3"/>
    <row r="82" ht="13.5" hidden="1" customHeight="1" x14ac:dyDescent="0.3"/>
    <row r="83" ht="13.5" hidden="1" customHeight="1" x14ac:dyDescent="0.3"/>
    <row r="84" ht="13.5" hidden="1" customHeight="1" x14ac:dyDescent="0.3"/>
    <row r="85" ht="13.5" hidden="1" customHeight="1" x14ac:dyDescent="0.3"/>
    <row r="86" ht="13.5" hidden="1" customHeight="1" x14ac:dyDescent="0.3"/>
    <row r="87" ht="13.5" hidden="1" customHeight="1" x14ac:dyDescent="0.3"/>
    <row r="88" ht="13.5" hidden="1" customHeight="1" x14ac:dyDescent="0.3"/>
    <row r="89" ht="13.5" hidden="1" customHeight="1" x14ac:dyDescent="0.3"/>
    <row r="90" ht="13.5" hidden="1" customHeight="1" x14ac:dyDescent="0.3"/>
    <row r="91" ht="13.5" hidden="1" customHeight="1" x14ac:dyDescent="0.3"/>
    <row r="92" ht="13.5" hidden="1" customHeight="1" x14ac:dyDescent="0.3"/>
    <row r="93" ht="13.5" hidden="1" customHeight="1" x14ac:dyDescent="0.3"/>
    <row r="94" ht="13.5" hidden="1" customHeight="1" x14ac:dyDescent="0.3"/>
    <row r="95" ht="13.5" hidden="1" customHeight="1" x14ac:dyDescent="0.3"/>
    <row r="96" ht="13.5" hidden="1" customHeight="1" x14ac:dyDescent="0.3"/>
    <row r="97" ht="13.5" hidden="1" customHeight="1" x14ac:dyDescent="0.3"/>
    <row r="98" ht="13.5" hidden="1" customHeight="1" x14ac:dyDescent="0.3"/>
    <row r="99" ht="13.5" hidden="1" customHeight="1" x14ac:dyDescent="0.3"/>
    <row r="100" ht="13.5" hidden="1" customHeight="1" x14ac:dyDescent="0.3"/>
    <row r="101" ht="13.5" hidden="1" customHeight="1" x14ac:dyDescent="0.3"/>
    <row r="102" ht="13.5" hidden="1" customHeight="1" x14ac:dyDescent="0.3"/>
    <row r="103" ht="13.5" hidden="1" customHeight="1" x14ac:dyDescent="0.3"/>
    <row r="104" ht="13.5" hidden="1" customHeight="1" x14ac:dyDescent="0.3"/>
    <row r="105" ht="13.5" hidden="1" customHeight="1" x14ac:dyDescent="0.3"/>
    <row r="106" ht="13.5" hidden="1" customHeight="1" x14ac:dyDescent="0.3"/>
    <row r="107" ht="13.5" hidden="1" customHeight="1" x14ac:dyDescent="0.3"/>
    <row r="108" ht="13.5" hidden="1" customHeight="1" x14ac:dyDescent="0.3"/>
    <row r="109" ht="13.5" hidden="1" customHeight="1" x14ac:dyDescent="0.3"/>
    <row r="110" ht="13.5" hidden="1" customHeight="1" x14ac:dyDescent="0.3"/>
    <row r="111" ht="13.5" hidden="1" customHeight="1" x14ac:dyDescent="0.3"/>
    <row r="112" ht="13.5" hidden="1" customHeight="1" x14ac:dyDescent="0.3"/>
    <row r="113" ht="13.5" hidden="1" customHeight="1" x14ac:dyDescent="0.3"/>
    <row r="114" ht="13.5" hidden="1" customHeight="1" x14ac:dyDescent="0.3"/>
    <row r="115" ht="13.5" hidden="1" customHeight="1" x14ac:dyDescent="0.3"/>
    <row r="116" ht="13.5" hidden="1" customHeight="1" x14ac:dyDescent="0.3"/>
    <row r="117" ht="13.5" hidden="1" customHeight="1" x14ac:dyDescent="0.3"/>
    <row r="118" ht="13.5" hidden="1" customHeight="1" x14ac:dyDescent="0.3"/>
    <row r="119" ht="13.5" hidden="1" customHeight="1" x14ac:dyDescent="0.3"/>
    <row r="120" ht="13.5" hidden="1" customHeight="1" x14ac:dyDescent="0.3"/>
    <row r="121" ht="13.5" hidden="1" customHeight="1" x14ac:dyDescent="0.3"/>
    <row r="122" ht="13.5" hidden="1" customHeight="1" x14ac:dyDescent="0.3"/>
    <row r="123" ht="13.5" hidden="1" customHeight="1" x14ac:dyDescent="0.3"/>
    <row r="124" ht="13.5" hidden="1" customHeight="1" x14ac:dyDescent="0.3"/>
    <row r="125" ht="13.5" hidden="1" customHeight="1" x14ac:dyDescent="0.3"/>
    <row r="126" ht="13.5" hidden="1" customHeight="1" x14ac:dyDescent="0.3"/>
    <row r="127" ht="13.5" hidden="1" customHeight="1" x14ac:dyDescent="0.3"/>
    <row r="128" ht="13.5" hidden="1" customHeight="1" x14ac:dyDescent="0.3"/>
    <row r="129" ht="13.5" hidden="1" customHeight="1" x14ac:dyDescent="0.3"/>
    <row r="130" ht="13.5" hidden="1" customHeight="1" x14ac:dyDescent="0.3"/>
    <row r="131" ht="13.5" hidden="1" customHeight="1" x14ac:dyDescent="0.3"/>
    <row r="132" ht="13.5" hidden="1" customHeight="1" x14ac:dyDescent="0.3"/>
    <row r="133" ht="13.5" hidden="1" customHeight="1" x14ac:dyDescent="0.3"/>
    <row r="134" ht="13.5" hidden="1" customHeight="1" x14ac:dyDescent="0.3"/>
    <row r="135" ht="13.5" hidden="1" customHeight="1" x14ac:dyDescent="0.3"/>
    <row r="136" ht="13.5" hidden="1" customHeight="1" x14ac:dyDescent="0.3"/>
    <row r="137" ht="13.5" hidden="1" customHeight="1" x14ac:dyDescent="0.3"/>
    <row r="138" ht="13.5" hidden="1" customHeight="1" x14ac:dyDescent="0.3"/>
    <row r="139" ht="13.5" hidden="1" customHeight="1" x14ac:dyDescent="0.3"/>
    <row r="140" ht="13.5" hidden="1" customHeight="1" x14ac:dyDescent="0.3"/>
    <row r="141" ht="13.5" hidden="1" customHeight="1" x14ac:dyDescent="0.3"/>
    <row r="142" ht="13.5" hidden="1" customHeight="1" x14ac:dyDescent="0.3"/>
    <row r="143" ht="13.5" hidden="1" customHeight="1" x14ac:dyDescent="0.3"/>
    <row r="144" ht="13.5" hidden="1" customHeight="1" x14ac:dyDescent="0.3"/>
    <row r="145" ht="13.5" hidden="1" customHeight="1" x14ac:dyDescent="0.3"/>
    <row r="146" ht="13.5" hidden="1" customHeight="1" x14ac:dyDescent="0.3"/>
    <row r="147" ht="13.5" hidden="1" customHeight="1" x14ac:dyDescent="0.3"/>
    <row r="148" ht="13.5" hidden="1" customHeight="1" x14ac:dyDescent="0.3"/>
    <row r="149" ht="13.5" hidden="1" customHeight="1" x14ac:dyDescent="0.3"/>
    <row r="150" ht="13.5" hidden="1" customHeight="1" x14ac:dyDescent="0.3"/>
    <row r="151" ht="13.5" hidden="1" customHeight="1" x14ac:dyDescent="0.3"/>
    <row r="152" ht="13.5" hidden="1" customHeight="1" x14ac:dyDescent="0.3"/>
    <row r="153" ht="13.5" hidden="1" customHeight="1" x14ac:dyDescent="0.3"/>
    <row r="154" ht="13.5" hidden="1" customHeight="1" x14ac:dyDescent="0.3"/>
    <row r="155" ht="13.5" hidden="1" customHeight="1" x14ac:dyDescent="0.3"/>
    <row r="156" ht="13.5" hidden="1" customHeight="1" x14ac:dyDescent="0.3"/>
    <row r="157" ht="13.5" hidden="1" customHeight="1" x14ac:dyDescent="0.3"/>
    <row r="158" ht="13.5" hidden="1" customHeight="1" x14ac:dyDescent="0.3"/>
    <row r="159" ht="13.5" hidden="1" customHeight="1" x14ac:dyDescent="0.3"/>
    <row r="160" ht="13.5" hidden="1" customHeight="1" x14ac:dyDescent="0.3"/>
    <row r="161" ht="13.5" hidden="1" customHeight="1" x14ac:dyDescent="0.3"/>
    <row r="162" ht="13.5" hidden="1" customHeight="1" x14ac:dyDescent="0.3"/>
    <row r="163" ht="13.5" hidden="1" customHeight="1" x14ac:dyDescent="0.3"/>
    <row r="164" ht="13.5" hidden="1" customHeight="1" x14ac:dyDescent="0.3"/>
    <row r="165" ht="13.5" hidden="1" customHeight="1" x14ac:dyDescent="0.3"/>
    <row r="166" ht="13.5" hidden="1" customHeight="1" x14ac:dyDescent="0.3"/>
    <row r="167" ht="13.5" hidden="1" customHeight="1" x14ac:dyDescent="0.3"/>
    <row r="168" ht="13.5" hidden="1" customHeight="1" x14ac:dyDescent="0.3"/>
    <row r="169" ht="13.5" hidden="1" customHeight="1" x14ac:dyDescent="0.3"/>
    <row r="170" ht="13.5" hidden="1" customHeight="1" x14ac:dyDescent="0.3"/>
    <row r="171" ht="13.5" hidden="1" customHeight="1" x14ac:dyDescent="0.3"/>
    <row r="172" ht="13.5" hidden="1" customHeight="1" x14ac:dyDescent="0.3"/>
    <row r="173" ht="13.5" hidden="1" customHeight="1" x14ac:dyDescent="0.3"/>
    <row r="174" ht="13.5" hidden="1" customHeight="1" x14ac:dyDescent="0.3"/>
    <row r="175" ht="13.5" hidden="1" customHeight="1" x14ac:dyDescent="0.3"/>
    <row r="176" ht="13.5" hidden="1" customHeight="1" x14ac:dyDescent="0.3"/>
    <row r="177" ht="13.5" hidden="1" customHeight="1" x14ac:dyDescent="0.3"/>
    <row r="178" ht="13.5" hidden="1" customHeight="1" x14ac:dyDescent="0.3"/>
    <row r="179" ht="13.5" hidden="1" customHeight="1" x14ac:dyDescent="0.3"/>
    <row r="180" ht="13.5" hidden="1" customHeight="1" x14ac:dyDescent="0.3"/>
    <row r="181" ht="13.5" hidden="1" customHeight="1" x14ac:dyDescent="0.3"/>
    <row r="182" ht="13.5" hidden="1" customHeight="1" x14ac:dyDescent="0.3"/>
    <row r="183" ht="13.5" hidden="1" customHeight="1" x14ac:dyDescent="0.3"/>
    <row r="184" ht="13.5" hidden="1" customHeight="1" x14ac:dyDescent="0.3"/>
    <row r="185" ht="13.5" hidden="1" customHeight="1" x14ac:dyDescent="0.3"/>
    <row r="186" ht="13.5" hidden="1" customHeight="1" x14ac:dyDescent="0.3"/>
    <row r="187" ht="13.5" hidden="1" customHeight="1" x14ac:dyDescent="0.3"/>
    <row r="188" ht="13.5" hidden="1" customHeight="1" x14ac:dyDescent="0.3"/>
    <row r="189" ht="13.5" hidden="1" customHeight="1" x14ac:dyDescent="0.3"/>
    <row r="190" ht="13.5" hidden="1" customHeight="1" x14ac:dyDescent="0.3"/>
    <row r="191" ht="13.5" hidden="1" customHeight="1" x14ac:dyDescent="0.3"/>
    <row r="192" ht="13.5" hidden="1" customHeight="1" x14ac:dyDescent="0.3"/>
    <row r="193" ht="13.5" hidden="1" customHeight="1" x14ac:dyDescent="0.3"/>
    <row r="194" ht="13.5" hidden="1" customHeight="1" x14ac:dyDescent="0.3"/>
    <row r="195" ht="13.5" hidden="1" customHeight="1" x14ac:dyDescent="0.3"/>
    <row r="196" ht="13.5" hidden="1" customHeight="1" x14ac:dyDescent="0.3"/>
    <row r="197" ht="13.5" hidden="1" customHeight="1" x14ac:dyDescent="0.3"/>
    <row r="198" ht="13.5" hidden="1" customHeight="1" x14ac:dyDescent="0.3"/>
    <row r="199" ht="13.5" hidden="1" customHeight="1" x14ac:dyDescent="0.3"/>
    <row r="200" ht="13.5" hidden="1" customHeight="1" x14ac:dyDescent="0.3"/>
    <row r="201" ht="13.5" hidden="1" customHeight="1" x14ac:dyDescent="0.3"/>
    <row r="202" ht="13.5" hidden="1" customHeight="1" x14ac:dyDescent="0.3"/>
    <row r="203" ht="13.5" hidden="1" customHeight="1" x14ac:dyDescent="0.3"/>
    <row r="204" ht="13.5" hidden="1" customHeight="1" x14ac:dyDescent="0.3"/>
    <row r="205" ht="13.5" hidden="1" customHeight="1" x14ac:dyDescent="0.3"/>
    <row r="206" ht="13.5" hidden="1" customHeight="1" x14ac:dyDescent="0.3"/>
    <row r="207" ht="13.5" hidden="1" customHeight="1" x14ac:dyDescent="0.3"/>
    <row r="208" ht="13.5" hidden="1" customHeight="1" x14ac:dyDescent="0.3"/>
    <row r="209" ht="13.5" hidden="1" customHeight="1" x14ac:dyDescent="0.3"/>
    <row r="210" ht="13.5" hidden="1" customHeight="1" x14ac:dyDescent="0.3"/>
    <row r="211" ht="13.5" hidden="1" customHeight="1" x14ac:dyDescent="0.3"/>
    <row r="212" ht="13.5" hidden="1" customHeight="1" x14ac:dyDescent="0.3"/>
    <row r="213" ht="13.5" hidden="1" customHeight="1" x14ac:dyDescent="0.3"/>
    <row r="214" ht="13.5" hidden="1" customHeight="1" x14ac:dyDescent="0.3"/>
    <row r="215" ht="13.5" hidden="1" customHeight="1" x14ac:dyDescent="0.3"/>
    <row r="216" ht="13.5" hidden="1" customHeight="1" x14ac:dyDescent="0.3"/>
    <row r="217" ht="13.5" hidden="1" customHeight="1" x14ac:dyDescent="0.3"/>
    <row r="218" ht="13.5" hidden="1" customHeight="1" x14ac:dyDescent="0.3"/>
    <row r="219" ht="13.5" hidden="1" customHeight="1" x14ac:dyDescent="0.3"/>
    <row r="220" ht="13.5" hidden="1" customHeight="1" x14ac:dyDescent="0.3"/>
    <row r="221" ht="13.5" hidden="1" customHeight="1" x14ac:dyDescent="0.3"/>
    <row r="222" ht="13.5" hidden="1" customHeight="1" x14ac:dyDescent="0.3"/>
    <row r="223" ht="13.5" hidden="1" customHeight="1" x14ac:dyDescent="0.3"/>
    <row r="224" ht="13.5" hidden="1" customHeight="1" x14ac:dyDescent="0.3"/>
    <row r="225" ht="13.5" hidden="1" customHeight="1" x14ac:dyDescent="0.3"/>
    <row r="226" ht="13.5" hidden="1" customHeight="1" x14ac:dyDescent="0.3"/>
    <row r="227" ht="13.5" hidden="1" customHeight="1" x14ac:dyDescent="0.3"/>
    <row r="228" ht="13.5" hidden="1" customHeight="1" x14ac:dyDescent="0.3"/>
    <row r="229" ht="13.5" hidden="1" customHeight="1" x14ac:dyDescent="0.3"/>
    <row r="230" ht="13.5" hidden="1" customHeight="1" x14ac:dyDescent="0.3"/>
    <row r="231" ht="13.5" hidden="1" customHeight="1" x14ac:dyDescent="0.3"/>
    <row r="232" ht="13.5" hidden="1" customHeight="1" x14ac:dyDescent="0.3"/>
    <row r="233" ht="13.5" hidden="1" customHeight="1" x14ac:dyDescent="0.3"/>
    <row r="234" ht="13.5" hidden="1" customHeight="1" x14ac:dyDescent="0.3"/>
    <row r="235" ht="13.5" hidden="1" customHeight="1" x14ac:dyDescent="0.3"/>
    <row r="236" ht="13.5" hidden="1" customHeight="1" x14ac:dyDescent="0.3"/>
    <row r="237" ht="13.5" hidden="1" customHeight="1" x14ac:dyDescent="0.3"/>
    <row r="238" ht="13.5" hidden="1" customHeight="1" x14ac:dyDescent="0.3"/>
    <row r="239" ht="13.5" hidden="1" customHeight="1" x14ac:dyDescent="0.3"/>
    <row r="240" ht="13.5" hidden="1" customHeight="1" x14ac:dyDescent="0.3"/>
    <row r="241" ht="13.5" hidden="1" customHeight="1" x14ac:dyDescent="0.3"/>
    <row r="242" ht="13.5" hidden="1" customHeight="1" x14ac:dyDescent="0.3"/>
    <row r="243" ht="13.5" hidden="1" customHeight="1" x14ac:dyDescent="0.3"/>
    <row r="244" ht="13.5" hidden="1" customHeight="1" x14ac:dyDescent="0.3"/>
    <row r="245" ht="13.5" hidden="1" customHeight="1" x14ac:dyDescent="0.3"/>
    <row r="246" ht="13.5" hidden="1" customHeight="1" x14ac:dyDescent="0.3"/>
    <row r="247" ht="13.5" hidden="1" customHeight="1" x14ac:dyDescent="0.3"/>
    <row r="248" ht="13.5" hidden="1" customHeight="1" x14ac:dyDescent="0.3"/>
    <row r="249" ht="13.5" hidden="1" customHeight="1" x14ac:dyDescent="0.3"/>
    <row r="250" ht="13.5" hidden="1" customHeight="1" x14ac:dyDescent="0.3"/>
    <row r="251" ht="13.5" hidden="1" customHeight="1" x14ac:dyDescent="0.3"/>
    <row r="252" ht="13.5" hidden="1" customHeight="1" x14ac:dyDescent="0.3"/>
    <row r="253" ht="13.5" hidden="1" customHeight="1" x14ac:dyDescent="0.3"/>
    <row r="254" ht="13.5" hidden="1" customHeight="1" x14ac:dyDescent="0.3"/>
    <row r="255" ht="13.5" hidden="1" customHeight="1" x14ac:dyDescent="0.3"/>
    <row r="256" ht="13.5" hidden="1" customHeight="1" x14ac:dyDescent="0.3"/>
    <row r="257" ht="13.5" hidden="1" customHeight="1" x14ac:dyDescent="0.3"/>
    <row r="258" ht="13.5" hidden="1" customHeight="1" x14ac:dyDescent="0.3"/>
    <row r="259" ht="13.5" hidden="1" customHeight="1" x14ac:dyDescent="0.3"/>
    <row r="260" ht="13.5" hidden="1" customHeight="1" x14ac:dyDescent="0.3"/>
    <row r="261" ht="13.5" hidden="1" customHeight="1" x14ac:dyDescent="0.3"/>
    <row r="262" ht="13.5" hidden="1" customHeight="1" x14ac:dyDescent="0.3"/>
    <row r="263" ht="13.5" hidden="1" customHeight="1" x14ac:dyDescent="0.3"/>
    <row r="264" ht="13.5" hidden="1" customHeight="1" x14ac:dyDescent="0.3"/>
    <row r="265" ht="13.5" hidden="1" customHeight="1" x14ac:dyDescent="0.3"/>
    <row r="266" ht="13.5" hidden="1" customHeight="1" x14ac:dyDescent="0.3"/>
    <row r="267" ht="13.5" hidden="1" customHeight="1" x14ac:dyDescent="0.3"/>
    <row r="268" ht="13.5" hidden="1" customHeight="1" x14ac:dyDescent="0.3"/>
    <row r="269" ht="13.5" hidden="1" customHeight="1" x14ac:dyDescent="0.3"/>
    <row r="270" ht="13.5" hidden="1" customHeight="1" x14ac:dyDescent="0.3"/>
    <row r="271" ht="13.5" hidden="1" customHeight="1" x14ac:dyDescent="0.3"/>
    <row r="272" ht="13.5" hidden="1" customHeight="1" x14ac:dyDescent="0.3"/>
    <row r="273" ht="13.5" hidden="1" customHeight="1" x14ac:dyDescent="0.3"/>
    <row r="274" ht="13.5" hidden="1" customHeight="1" x14ac:dyDescent="0.3"/>
    <row r="275" ht="13.5" hidden="1" customHeight="1" x14ac:dyDescent="0.3"/>
    <row r="276" ht="13.5" hidden="1" customHeight="1" x14ac:dyDescent="0.3"/>
    <row r="277" ht="13.5" hidden="1" customHeight="1" x14ac:dyDescent="0.3"/>
    <row r="278" ht="13.5" hidden="1" customHeight="1" x14ac:dyDescent="0.3"/>
    <row r="279" ht="13.5" hidden="1" customHeight="1" x14ac:dyDescent="0.3"/>
    <row r="280" ht="13.5" hidden="1" customHeight="1" x14ac:dyDescent="0.3"/>
    <row r="281" ht="13.5" hidden="1" customHeight="1" x14ac:dyDescent="0.3"/>
    <row r="282" ht="13.5" hidden="1" customHeight="1" x14ac:dyDescent="0.3"/>
    <row r="283" ht="13.5" hidden="1" customHeight="1" x14ac:dyDescent="0.3"/>
    <row r="284" ht="13.5" hidden="1" customHeight="1" x14ac:dyDescent="0.3"/>
    <row r="285" ht="13.5" hidden="1" customHeight="1" x14ac:dyDescent="0.3"/>
    <row r="286" ht="13.5" hidden="1" customHeight="1" x14ac:dyDescent="0.3"/>
    <row r="287" ht="13.5" hidden="1" customHeight="1" x14ac:dyDescent="0.3"/>
    <row r="288" ht="13.5" hidden="1" customHeight="1" x14ac:dyDescent="0.3"/>
    <row r="289" ht="13.5" hidden="1" customHeight="1" x14ac:dyDescent="0.3"/>
    <row r="290" ht="13.5" hidden="1" customHeight="1" x14ac:dyDescent="0.3"/>
    <row r="291" ht="13.5" hidden="1" customHeight="1" x14ac:dyDescent="0.3"/>
    <row r="292" ht="13.5" hidden="1" customHeight="1" x14ac:dyDescent="0.3"/>
    <row r="293" ht="13.5" hidden="1" customHeight="1" x14ac:dyDescent="0.3"/>
    <row r="294" ht="13.5" hidden="1" customHeight="1" x14ac:dyDescent="0.3"/>
    <row r="295" ht="13.5" hidden="1" customHeight="1" x14ac:dyDescent="0.3"/>
    <row r="296" ht="13.5" hidden="1" customHeight="1" x14ac:dyDescent="0.3"/>
    <row r="297" ht="13.5" hidden="1" customHeight="1" x14ac:dyDescent="0.3"/>
    <row r="298" ht="13.5" hidden="1" customHeight="1" x14ac:dyDescent="0.3"/>
    <row r="299" ht="13.5" hidden="1" customHeight="1" x14ac:dyDescent="0.3"/>
    <row r="300" ht="13.5" hidden="1" customHeight="1" x14ac:dyDescent="0.3"/>
    <row r="301" ht="13.5" hidden="1" customHeight="1" x14ac:dyDescent="0.3"/>
    <row r="302" ht="13.5" hidden="1" customHeight="1" x14ac:dyDescent="0.3"/>
    <row r="303" ht="13.5" hidden="1" customHeight="1" x14ac:dyDescent="0.3"/>
    <row r="304" ht="13.5" hidden="1" customHeight="1" x14ac:dyDescent="0.3"/>
    <row r="305" ht="13.5" hidden="1" customHeight="1" x14ac:dyDescent="0.3"/>
    <row r="306" ht="13.5" hidden="1" customHeight="1" x14ac:dyDescent="0.3"/>
    <row r="307" ht="13.5" hidden="1" customHeight="1" x14ac:dyDescent="0.3"/>
    <row r="308" ht="13.5" hidden="1" customHeight="1" x14ac:dyDescent="0.3"/>
    <row r="309" ht="13.5" hidden="1" customHeight="1" x14ac:dyDescent="0.3"/>
    <row r="310" ht="13.5" hidden="1" customHeight="1" x14ac:dyDescent="0.3"/>
    <row r="311" ht="13.5" hidden="1" customHeight="1" x14ac:dyDescent="0.3"/>
    <row r="312" ht="13.5" hidden="1" customHeight="1" x14ac:dyDescent="0.3"/>
    <row r="313" ht="13.5" hidden="1" customHeight="1" x14ac:dyDescent="0.3"/>
    <row r="314" ht="13.5" hidden="1" customHeight="1" x14ac:dyDescent="0.3"/>
    <row r="315" ht="13.5" hidden="1" customHeight="1" x14ac:dyDescent="0.3"/>
    <row r="316" ht="13.5" hidden="1" customHeight="1" x14ac:dyDescent="0.3"/>
    <row r="317" ht="13.5" hidden="1" customHeight="1" x14ac:dyDescent="0.3"/>
    <row r="318" ht="13.5" hidden="1" customHeight="1" x14ac:dyDescent="0.3"/>
    <row r="319" ht="13.5" hidden="1" customHeight="1" x14ac:dyDescent="0.3"/>
    <row r="320" ht="13.5" hidden="1" customHeight="1" x14ac:dyDescent="0.3"/>
    <row r="321" ht="13.5" hidden="1" customHeight="1" x14ac:dyDescent="0.3"/>
    <row r="322" ht="13.5" hidden="1" customHeight="1" x14ac:dyDescent="0.3"/>
    <row r="323" ht="13.5" hidden="1" customHeight="1" x14ac:dyDescent="0.3"/>
    <row r="324" ht="13.5" hidden="1" customHeight="1" x14ac:dyDescent="0.3"/>
    <row r="325" ht="13.5" hidden="1" customHeight="1" x14ac:dyDescent="0.3"/>
    <row r="326" ht="13.5" hidden="1" customHeight="1" x14ac:dyDescent="0.3"/>
    <row r="327" ht="13.5" hidden="1" customHeight="1" x14ac:dyDescent="0.3"/>
    <row r="328" ht="13.5" hidden="1" customHeight="1" x14ac:dyDescent="0.3"/>
    <row r="329" ht="13.5" hidden="1" customHeight="1" x14ac:dyDescent="0.3"/>
    <row r="330" ht="13.5" hidden="1" customHeight="1" x14ac:dyDescent="0.3"/>
    <row r="331" ht="13.5" hidden="1" customHeight="1" x14ac:dyDescent="0.3"/>
    <row r="332" ht="13.5" hidden="1" customHeight="1" x14ac:dyDescent="0.3"/>
    <row r="333" ht="13.5" hidden="1" customHeight="1" x14ac:dyDescent="0.3"/>
    <row r="334" ht="13.5" hidden="1" customHeight="1" x14ac:dyDescent="0.3"/>
    <row r="335" ht="13.5" hidden="1" customHeight="1" x14ac:dyDescent="0.3"/>
    <row r="336" ht="13.5" hidden="1" customHeight="1" x14ac:dyDescent="0.3"/>
    <row r="337" ht="13.5" hidden="1" customHeight="1" x14ac:dyDescent="0.3"/>
    <row r="338" ht="13.5" hidden="1" customHeight="1" x14ac:dyDescent="0.3"/>
    <row r="339" ht="13.5" hidden="1" customHeight="1" x14ac:dyDescent="0.3"/>
    <row r="340" ht="13.5" hidden="1" customHeight="1" x14ac:dyDescent="0.3"/>
    <row r="341" ht="13.5" hidden="1" customHeight="1" x14ac:dyDescent="0.3"/>
    <row r="342" ht="13.5" hidden="1" customHeight="1" x14ac:dyDescent="0.3"/>
    <row r="343" ht="13.5" hidden="1" customHeight="1" x14ac:dyDescent="0.3"/>
    <row r="344" ht="13.5" hidden="1" customHeight="1" x14ac:dyDescent="0.3"/>
    <row r="345" ht="13.5" hidden="1" customHeight="1" x14ac:dyDescent="0.3"/>
    <row r="346" ht="13.5" hidden="1" customHeight="1" x14ac:dyDescent="0.3"/>
    <row r="347" ht="13.5" hidden="1" customHeight="1" x14ac:dyDescent="0.3"/>
    <row r="348" ht="13.5" hidden="1" customHeight="1" x14ac:dyDescent="0.3"/>
    <row r="349" ht="13.5" hidden="1" customHeight="1" x14ac:dyDescent="0.3"/>
    <row r="350" ht="13.5" hidden="1" customHeight="1" x14ac:dyDescent="0.3"/>
    <row r="351" ht="13.5" hidden="1" customHeight="1" x14ac:dyDescent="0.3"/>
    <row r="352" ht="13.5" hidden="1" customHeight="1" x14ac:dyDescent="0.3"/>
    <row r="353" ht="13.5" hidden="1" customHeight="1" x14ac:dyDescent="0.3"/>
    <row r="354" ht="13.5" hidden="1" customHeight="1" x14ac:dyDescent="0.3"/>
    <row r="355" ht="13.5" hidden="1" customHeight="1" x14ac:dyDescent="0.3"/>
    <row r="356" ht="13.5" hidden="1" customHeight="1" x14ac:dyDescent="0.3"/>
    <row r="357" ht="13.5" hidden="1" customHeight="1" x14ac:dyDescent="0.3"/>
    <row r="358" ht="13.5" hidden="1" customHeight="1" x14ac:dyDescent="0.3"/>
    <row r="359" ht="13.5" hidden="1" customHeight="1" x14ac:dyDescent="0.3"/>
    <row r="360" ht="13.5" hidden="1" customHeight="1" x14ac:dyDescent="0.3"/>
    <row r="361" ht="13.5" hidden="1" customHeight="1" x14ac:dyDescent="0.3"/>
    <row r="362" ht="13.5" hidden="1" customHeight="1" x14ac:dyDescent="0.3"/>
    <row r="363" ht="13.5" hidden="1" customHeight="1" x14ac:dyDescent="0.3"/>
    <row r="364" ht="13.5" hidden="1" customHeight="1" x14ac:dyDescent="0.3"/>
    <row r="365" ht="13.5" hidden="1" customHeight="1" x14ac:dyDescent="0.3"/>
    <row r="366" ht="13.5" hidden="1" customHeight="1" x14ac:dyDescent="0.3"/>
    <row r="367" ht="13.5" hidden="1" customHeight="1" x14ac:dyDescent="0.3"/>
    <row r="368" ht="13.5" hidden="1" customHeight="1" x14ac:dyDescent="0.3"/>
    <row r="369" ht="13.5" hidden="1" customHeight="1" x14ac:dyDescent="0.3"/>
    <row r="370" ht="13.5" hidden="1" customHeight="1" x14ac:dyDescent="0.3"/>
    <row r="371" ht="13.5" hidden="1" customHeight="1" x14ac:dyDescent="0.3"/>
    <row r="372" ht="13.5" hidden="1" customHeight="1" x14ac:dyDescent="0.3"/>
    <row r="373" ht="13.5" hidden="1" customHeight="1" x14ac:dyDescent="0.3"/>
  </sheetData>
  <sheetProtection password="8BEB" sheet="1" objects="1" scenarios="1"/>
  <customSheetViews>
    <customSheetView guid="{E67CA4DF-58FD-4DF1-BEE5-C1FDED19180A}" hiddenRows="1" hiddenColumns="1" showRuler="0" topLeftCell="A28">
      <selection activeCell="B337" sqref="B337"/>
      <pageMargins left="0.75" right="0.75" top="1" bottom="1" header="0.5" footer="0.5"/>
      <pageSetup paperSize="9" orientation="portrait" r:id="rId1"/>
      <headerFooter alignWithMargins="0">
        <oddFooter>&amp;Lbenny.thadathil@hewitt.com</oddFooter>
      </headerFooter>
    </customSheetView>
  </customSheetViews>
  <mergeCells count="4">
    <mergeCell ref="A25:B25"/>
    <mergeCell ref="A5:B5"/>
    <mergeCell ref="A1:B1"/>
    <mergeCell ref="A3:B3"/>
  </mergeCells>
  <phoneticPr fontId="0" type="noConversion"/>
  <hyperlinks>
    <hyperlink ref="B46" location="'INCOME TAX CALCULATION'!A1" display="PLEASE GO TO INCOME TAX COMPUTATION"/>
  </hyperlinks>
  <pageMargins left="0.75" right="0.75" top="1" bottom="1" header="0.5" footer="0.5"/>
  <pageSetup paperSize="9" orientation="portrait" r:id="rId2"/>
  <headerFooter alignWithMargins="0">
    <oddFooter>&amp;Lbenny.thadathil@hewitt.com</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U214"/>
  <sheetViews>
    <sheetView showGridLines="0" tabSelected="1" topLeftCell="A55" zoomScaleNormal="100" workbookViewId="0">
      <selection activeCell="D16" sqref="D16:O16"/>
    </sheetView>
  </sheetViews>
  <sheetFormatPr defaultColWidth="0" defaultRowHeight="12.75" zeroHeight="1" x14ac:dyDescent="0.2"/>
  <cols>
    <col min="1" max="1" width="5" style="6" customWidth="1"/>
    <col min="2" max="2" width="6.5703125" style="6" customWidth="1"/>
    <col min="3" max="3" width="38.28515625" style="6" customWidth="1"/>
    <col min="4" max="15" width="11.85546875" style="6" customWidth="1"/>
    <col min="16" max="16" width="14.28515625" style="14" customWidth="1"/>
    <col min="17" max="17" width="3.7109375" style="6" customWidth="1"/>
    <col min="18" max="255" width="9.140625" style="6" hidden="1" customWidth="1"/>
    <col min="256" max="16384" width="1.140625" style="6" hidden="1"/>
  </cols>
  <sheetData>
    <row r="1" spans="2:16" x14ac:dyDescent="0.2">
      <c r="D1" s="46"/>
    </row>
    <row r="2" spans="2:16" ht="15.75" x14ac:dyDescent="0.25">
      <c r="B2" s="47" t="s">
        <v>189</v>
      </c>
      <c r="C2" s="47"/>
      <c r="D2" s="46"/>
      <c r="H2" s="48" t="s">
        <v>95</v>
      </c>
      <c r="K2" s="101"/>
    </row>
    <row r="3" spans="2:16" x14ac:dyDescent="0.2">
      <c r="D3" s="46"/>
      <c r="N3" s="6" t="s">
        <v>162</v>
      </c>
    </row>
    <row r="4" spans="2:16" x14ac:dyDescent="0.2">
      <c r="D4" s="46"/>
    </row>
    <row r="5" spans="2:16" x14ac:dyDescent="0.2">
      <c r="B5" s="6" t="s">
        <v>7</v>
      </c>
      <c r="D5" s="33"/>
      <c r="E5" s="22"/>
      <c r="H5" s="6" t="s">
        <v>60</v>
      </c>
      <c r="J5" s="32">
        <v>29312</v>
      </c>
      <c r="N5" s="91"/>
      <c r="O5" s="94" t="s">
        <v>160</v>
      </c>
      <c r="P5" s="66"/>
    </row>
    <row r="6" spans="2:16" x14ac:dyDescent="0.2">
      <c r="D6" s="16"/>
    </row>
    <row r="7" spans="2:16" x14ac:dyDescent="0.2">
      <c r="B7" s="6" t="s">
        <v>82</v>
      </c>
      <c r="D7" s="33"/>
      <c r="E7" s="22"/>
      <c r="H7" s="6" t="s">
        <v>136</v>
      </c>
      <c r="J7" s="32"/>
      <c r="N7" s="92"/>
      <c r="O7" s="94" t="s">
        <v>161</v>
      </c>
      <c r="P7" s="93"/>
    </row>
    <row r="8" spans="2:16" x14ac:dyDescent="0.2">
      <c r="D8" s="16"/>
    </row>
    <row r="9" spans="2:16" x14ac:dyDescent="0.2"/>
    <row r="10" spans="2:16" ht="15.75" x14ac:dyDescent="0.25">
      <c r="B10" s="28" t="s">
        <v>194</v>
      </c>
      <c r="C10" s="28"/>
    </row>
    <row r="11" spans="2:16" x14ac:dyDescent="0.2"/>
    <row r="12" spans="2:16" x14ac:dyDescent="0.2">
      <c r="B12" s="34" t="s">
        <v>3</v>
      </c>
      <c r="C12" s="34" t="s">
        <v>86</v>
      </c>
      <c r="D12" s="49">
        <v>41730</v>
      </c>
      <c r="E12" s="49">
        <v>41760</v>
      </c>
      <c r="F12" s="49">
        <v>41791</v>
      </c>
      <c r="G12" s="49">
        <v>41821</v>
      </c>
      <c r="H12" s="49">
        <v>41852</v>
      </c>
      <c r="I12" s="49">
        <v>41883</v>
      </c>
      <c r="J12" s="49">
        <v>41913</v>
      </c>
      <c r="K12" s="49">
        <v>41944</v>
      </c>
      <c r="L12" s="49">
        <v>41974</v>
      </c>
      <c r="M12" s="49">
        <v>42005</v>
      </c>
      <c r="N12" s="49">
        <v>42036</v>
      </c>
      <c r="O12" s="49">
        <v>42064</v>
      </c>
      <c r="P12" s="34" t="s">
        <v>0</v>
      </c>
    </row>
    <row r="13" spans="2:16" x14ac:dyDescent="0.2">
      <c r="B13" s="13"/>
      <c r="C13" s="13"/>
      <c r="D13" s="13"/>
      <c r="E13" s="13"/>
      <c r="F13" s="13"/>
      <c r="G13" s="13"/>
      <c r="H13" s="13"/>
      <c r="I13" s="13"/>
      <c r="J13" s="13"/>
      <c r="K13" s="13"/>
      <c r="L13" s="13"/>
      <c r="M13" s="13"/>
      <c r="N13" s="13"/>
      <c r="O13" s="35"/>
      <c r="P13" s="34"/>
    </row>
    <row r="14" spans="2:16" x14ac:dyDescent="0.2">
      <c r="B14" s="13"/>
      <c r="C14" s="13" t="s">
        <v>4</v>
      </c>
      <c r="D14" s="13"/>
      <c r="E14" s="13"/>
      <c r="F14" s="13"/>
      <c r="G14" s="13"/>
      <c r="H14" s="13"/>
      <c r="I14" s="13"/>
      <c r="J14" s="13"/>
      <c r="K14" s="13"/>
      <c r="L14" s="13"/>
      <c r="M14" s="13"/>
      <c r="N14" s="13"/>
      <c r="O14" s="35"/>
      <c r="P14" s="34"/>
    </row>
    <row r="15" spans="2:16" x14ac:dyDescent="0.2">
      <c r="B15" s="13"/>
      <c r="C15" s="13"/>
      <c r="D15" s="13"/>
      <c r="E15" s="13"/>
      <c r="F15" s="13"/>
      <c r="G15" s="13"/>
      <c r="H15" s="13"/>
      <c r="I15" s="13"/>
      <c r="J15" s="13"/>
      <c r="K15" s="13"/>
      <c r="L15" s="13"/>
      <c r="M15" s="13"/>
      <c r="N15" s="13"/>
      <c r="O15" s="35"/>
      <c r="P15" s="34"/>
    </row>
    <row r="16" spans="2:16" x14ac:dyDescent="0.2">
      <c r="B16" s="13">
        <v>1</v>
      </c>
      <c r="C16" s="13" t="s">
        <v>2</v>
      </c>
      <c r="D16" s="30">
        <v>18000</v>
      </c>
      <c r="E16" s="30">
        <v>18000</v>
      </c>
      <c r="F16" s="30">
        <v>18000</v>
      </c>
      <c r="G16" s="30">
        <v>18000</v>
      </c>
      <c r="H16" s="30">
        <v>18000</v>
      </c>
      <c r="I16" s="30">
        <v>18000</v>
      </c>
      <c r="J16" s="30">
        <v>18000</v>
      </c>
      <c r="K16" s="30">
        <v>18000</v>
      </c>
      <c r="L16" s="30">
        <v>18000</v>
      </c>
      <c r="M16" s="30">
        <v>18000</v>
      </c>
      <c r="N16" s="30">
        <v>18000</v>
      </c>
      <c r="O16" s="30">
        <v>18000</v>
      </c>
      <c r="P16" s="24">
        <f>ROUND(SUM(D16:O16),0)</f>
        <v>216000</v>
      </c>
    </row>
    <row r="17" spans="2:16" x14ac:dyDescent="0.2">
      <c r="B17" s="13">
        <f>B16+1</f>
        <v>2</v>
      </c>
      <c r="C17" s="13" t="s">
        <v>163</v>
      </c>
      <c r="D17" s="30">
        <v>0</v>
      </c>
      <c r="E17" s="30">
        <v>0</v>
      </c>
      <c r="F17" s="30">
        <v>0</v>
      </c>
      <c r="G17" s="30">
        <v>0</v>
      </c>
      <c r="H17" s="30">
        <v>0</v>
      </c>
      <c r="I17" s="30">
        <v>0</v>
      </c>
      <c r="J17" s="30">
        <v>0</v>
      </c>
      <c r="K17" s="30">
        <v>0</v>
      </c>
      <c r="L17" s="30">
        <v>0</v>
      </c>
      <c r="M17" s="30">
        <v>0</v>
      </c>
      <c r="N17" s="30">
        <v>0</v>
      </c>
      <c r="O17" s="30">
        <v>0</v>
      </c>
      <c r="P17" s="24">
        <f>ROUND(SUM(D17:O17),0)</f>
        <v>0</v>
      </c>
    </row>
    <row r="18" spans="2:16" x14ac:dyDescent="0.2">
      <c r="B18" s="13">
        <f>B17+1</f>
        <v>3</v>
      </c>
      <c r="C18" s="13" t="s">
        <v>8</v>
      </c>
      <c r="D18" s="30">
        <v>10000</v>
      </c>
      <c r="E18" s="30">
        <v>10000</v>
      </c>
      <c r="F18" s="30">
        <v>10000</v>
      </c>
      <c r="G18" s="30">
        <v>10000</v>
      </c>
      <c r="H18" s="30">
        <v>10000</v>
      </c>
      <c r="I18" s="30">
        <v>10000</v>
      </c>
      <c r="J18" s="30">
        <v>10000</v>
      </c>
      <c r="K18" s="30">
        <v>10000</v>
      </c>
      <c r="L18" s="30">
        <v>10000</v>
      </c>
      <c r="M18" s="30">
        <v>10000</v>
      </c>
      <c r="N18" s="30">
        <v>10000</v>
      </c>
      <c r="O18" s="30">
        <v>10000</v>
      </c>
      <c r="P18" s="24">
        <f t="shared" ref="P18:P29" si="0">ROUND(SUM(D18:O18),0)</f>
        <v>120000</v>
      </c>
    </row>
    <row r="19" spans="2:16" x14ac:dyDescent="0.2">
      <c r="B19" s="13">
        <f>B18+1</f>
        <v>4</v>
      </c>
      <c r="C19" s="13" t="s">
        <v>18</v>
      </c>
      <c r="D19" s="30">
        <v>800</v>
      </c>
      <c r="E19" s="30">
        <v>800</v>
      </c>
      <c r="F19" s="30">
        <v>800</v>
      </c>
      <c r="G19" s="30">
        <v>800</v>
      </c>
      <c r="H19" s="30">
        <v>800</v>
      </c>
      <c r="I19" s="30">
        <v>800</v>
      </c>
      <c r="J19" s="30">
        <v>800</v>
      </c>
      <c r="K19" s="30">
        <v>800</v>
      </c>
      <c r="L19" s="30">
        <v>800</v>
      </c>
      <c r="M19" s="30">
        <v>800</v>
      </c>
      <c r="N19" s="30">
        <v>800</v>
      </c>
      <c r="O19" s="30">
        <v>800</v>
      </c>
      <c r="P19" s="24">
        <f t="shared" si="0"/>
        <v>9600</v>
      </c>
    </row>
    <row r="20" spans="2:16" x14ac:dyDescent="0.2">
      <c r="B20" s="13">
        <f t="shared" ref="B20:B29" si="1">B19+1</f>
        <v>5</v>
      </c>
      <c r="C20" s="13" t="s">
        <v>9</v>
      </c>
      <c r="D20" s="30">
        <v>0</v>
      </c>
      <c r="E20" s="30">
        <v>0</v>
      </c>
      <c r="F20" s="30">
        <v>0</v>
      </c>
      <c r="G20" s="30">
        <v>0</v>
      </c>
      <c r="H20" s="30">
        <v>0</v>
      </c>
      <c r="I20" s="30">
        <v>0</v>
      </c>
      <c r="J20" s="30">
        <v>0</v>
      </c>
      <c r="K20" s="30">
        <v>0</v>
      </c>
      <c r="L20" s="30">
        <v>0</v>
      </c>
      <c r="M20" s="30">
        <v>0</v>
      </c>
      <c r="N20" s="30">
        <v>0</v>
      </c>
      <c r="O20" s="30">
        <v>0</v>
      </c>
      <c r="P20" s="24">
        <f t="shared" si="0"/>
        <v>0</v>
      </c>
    </row>
    <row r="21" spans="2:16" x14ac:dyDescent="0.2">
      <c r="B21" s="13">
        <f t="shared" si="1"/>
        <v>6</v>
      </c>
      <c r="C21" s="13" t="s">
        <v>164</v>
      </c>
      <c r="D21" s="30">
        <v>300</v>
      </c>
      <c r="E21" s="30">
        <v>300</v>
      </c>
      <c r="F21" s="30">
        <v>300</v>
      </c>
      <c r="G21" s="30">
        <v>300</v>
      </c>
      <c r="H21" s="30">
        <v>300</v>
      </c>
      <c r="I21" s="30">
        <v>300</v>
      </c>
      <c r="J21" s="30">
        <v>300</v>
      </c>
      <c r="K21" s="30">
        <v>300</v>
      </c>
      <c r="L21" s="30">
        <v>300</v>
      </c>
      <c r="M21" s="30">
        <v>300</v>
      </c>
      <c r="N21" s="30">
        <v>300</v>
      </c>
      <c r="O21" s="30">
        <v>300</v>
      </c>
      <c r="P21" s="24">
        <f t="shared" si="0"/>
        <v>3600</v>
      </c>
    </row>
    <row r="22" spans="2:16" x14ac:dyDescent="0.2">
      <c r="B22" s="13">
        <f t="shared" si="1"/>
        <v>7</v>
      </c>
      <c r="C22" s="13" t="s">
        <v>97</v>
      </c>
      <c r="D22" s="30">
        <v>0</v>
      </c>
      <c r="E22" s="30">
        <v>0</v>
      </c>
      <c r="F22" s="30">
        <v>0</v>
      </c>
      <c r="G22" s="30">
        <v>0</v>
      </c>
      <c r="H22" s="30">
        <v>0</v>
      </c>
      <c r="I22" s="30">
        <v>0</v>
      </c>
      <c r="J22" s="30">
        <v>0</v>
      </c>
      <c r="K22" s="30">
        <v>0</v>
      </c>
      <c r="L22" s="30">
        <v>0</v>
      </c>
      <c r="M22" s="30">
        <v>0</v>
      </c>
      <c r="N22" s="30">
        <v>0</v>
      </c>
      <c r="O22" s="30">
        <v>0</v>
      </c>
      <c r="P22" s="24">
        <f t="shared" si="0"/>
        <v>0</v>
      </c>
    </row>
    <row r="23" spans="2:16" x14ac:dyDescent="0.2">
      <c r="B23" s="13">
        <f t="shared" si="1"/>
        <v>8</v>
      </c>
      <c r="C23" s="13" t="s">
        <v>159</v>
      </c>
      <c r="D23" s="30">
        <v>0</v>
      </c>
      <c r="E23" s="30">
        <v>0</v>
      </c>
      <c r="F23" s="30">
        <v>0</v>
      </c>
      <c r="G23" s="30">
        <v>0</v>
      </c>
      <c r="H23" s="30">
        <v>0</v>
      </c>
      <c r="I23" s="30">
        <v>0</v>
      </c>
      <c r="J23" s="30">
        <v>0</v>
      </c>
      <c r="K23" s="30">
        <v>0</v>
      </c>
      <c r="L23" s="30">
        <v>0</v>
      </c>
      <c r="M23" s="30">
        <v>0</v>
      </c>
      <c r="N23" s="30">
        <v>0</v>
      </c>
      <c r="O23" s="30">
        <v>0</v>
      </c>
      <c r="P23" s="24">
        <f t="shared" si="0"/>
        <v>0</v>
      </c>
    </row>
    <row r="24" spans="2:16" x14ac:dyDescent="0.2">
      <c r="B24" s="13">
        <f t="shared" si="1"/>
        <v>9</v>
      </c>
      <c r="C24" s="13" t="s">
        <v>64</v>
      </c>
      <c r="D24" s="30">
        <v>0</v>
      </c>
      <c r="E24" s="30">
        <v>0</v>
      </c>
      <c r="F24" s="30">
        <v>0</v>
      </c>
      <c r="G24" s="30">
        <v>0</v>
      </c>
      <c r="H24" s="30">
        <v>0</v>
      </c>
      <c r="I24" s="30">
        <v>0</v>
      </c>
      <c r="J24" s="30">
        <v>0</v>
      </c>
      <c r="K24" s="30">
        <v>0</v>
      </c>
      <c r="L24" s="30">
        <v>0</v>
      </c>
      <c r="M24" s="30">
        <v>0</v>
      </c>
      <c r="N24" s="30">
        <v>0</v>
      </c>
      <c r="O24" s="30">
        <v>0</v>
      </c>
      <c r="P24" s="24">
        <f t="shared" si="0"/>
        <v>0</v>
      </c>
    </row>
    <row r="25" spans="2:16" x14ac:dyDescent="0.2">
      <c r="B25" s="13">
        <f t="shared" si="1"/>
        <v>10</v>
      </c>
      <c r="C25" s="21" t="s">
        <v>100</v>
      </c>
      <c r="D25" s="30">
        <v>0</v>
      </c>
      <c r="E25" s="30">
        <v>0</v>
      </c>
      <c r="F25" s="30">
        <v>0</v>
      </c>
      <c r="G25" s="30">
        <v>0</v>
      </c>
      <c r="H25" s="30">
        <v>0</v>
      </c>
      <c r="I25" s="30">
        <v>0</v>
      </c>
      <c r="J25" s="30">
        <v>0</v>
      </c>
      <c r="K25" s="30">
        <v>0</v>
      </c>
      <c r="L25" s="30">
        <v>0</v>
      </c>
      <c r="M25" s="30">
        <v>0</v>
      </c>
      <c r="N25" s="30">
        <v>0</v>
      </c>
      <c r="O25" s="30">
        <v>0</v>
      </c>
      <c r="P25" s="24">
        <f t="shared" si="0"/>
        <v>0</v>
      </c>
    </row>
    <row r="26" spans="2:16" x14ac:dyDescent="0.2">
      <c r="B26" s="13">
        <f t="shared" si="1"/>
        <v>11</v>
      </c>
      <c r="C26" s="21" t="s">
        <v>101</v>
      </c>
      <c r="D26" s="30">
        <v>0</v>
      </c>
      <c r="E26" s="30">
        <v>0</v>
      </c>
      <c r="F26" s="30">
        <v>0</v>
      </c>
      <c r="G26" s="30">
        <v>0</v>
      </c>
      <c r="H26" s="30">
        <v>0</v>
      </c>
      <c r="I26" s="30">
        <v>0</v>
      </c>
      <c r="J26" s="30">
        <v>0</v>
      </c>
      <c r="K26" s="30">
        <v>0</v>
      </c>
      <c r="L26" s="30">
        <v>0</v>
      </c>
      <c r="M26" s="30">
        <v>0</v>
      </c>
      <c r="N26" s="30">
        <v>0</v>
      </c>
      <c r="O26" s="30">
        <v>0</v>
      </c>
      <c r="P26" s="24">
        <f t="shared" si="0"/>
        <v>0</v>
      </c>
    </row>
    <row r="27" spans="2:16" x14ac:dyDescent="0.2">
      <c r="B27" s="13">
        <f t="shared" si="1"/>
        <v>12</v>
      </c>
      <c r="C27" s="21" t="s">
        <v>102</v>
      </c>
      <c r="D27" s="30">
        <v>0</v>
      </c>
      <c r="E27" s="30">
        <v>0</v>
      </c>
      <c r="F27" s="30">
        <v>0</v>
      </c>
      <c r="G27" s="30">
        <v>0</v>
      </c>
      <c r="H27" s="30">
        <v>0</v>
      </c>
      <c r="I27" s="30">
        <v>0</v>
      </c>
      <c r="J27" s="30">
        <v>0</v>
      </c>
      <c r="K27" s="30">
        <v>0</v>
      </c>
      <c r="L27" s="30">
        <v>0</v>
      </c>
      <c r="M27" s="30">
        <v>0</v>
      </c>
      <c r="N27" s="30">
        <v>0</v>
      </c>
      <c r="O27" s="30">
        <v>0</v>
      </c>
      <c r="P27" s="24">
        <f t="shared" si="0"/>
        <v>0</v>
      </c>
    </row>
    <row r="28" spans="2:16" x14ac:dyDescent="0.2">
      <c r="B28" s="13">
        <f t="shared" si="1"/>
        <v>13</v>
      </c>
      <c r="C28" s="21" t="s">
        <v>103</v>
      </c>
      <c r="D28" s="30">
        <v>0</v>
      </c>
      <c r="E28" s="30">
        <v>0</v>
      </c>
      <c r="F28" s="30">
        <v>0</v>
      </c>
      <c r="G28" s="30">
        <v>0</v>
      </c>
      <c r="H28" s="30">
        <v>0</v>
      </c>
      <c r="I28" s="30">
        <v>0</v>
      </c>
      <c r="J28" s="30">
        <v>0</v>
      </c>
      <c r="K28" s="30">
        <v>0</v>
      </c>
      <c r="L28" s="30">
        <v>0</v>
      </c>
      <c r="M28" s="30">
        <v>0</v>
      </c>
      <c r="N28" s="30">
        <v>0</v>
      </c>
      <c r="O28" s="30">
        <v>0</v>
      </c>
      <c r="P28" s="24">
        <f t="shared" si="0"/>
        <v>0</v>
      </c>
    </row>
    <row r="29" spans="2:16" x14ac:dyDescent="0.2">
      <c r="B29" s="13">
        <f t="shared" si="1"/>
        <v>14</v>
      </c>
      <c r="C29" s="50" t="s">
        <v>39</v>
      </c>
      <c r="D29" s="34"/>
      <c r="E29" s="34"/>
      <c r="F29" s="34"/>
      <c r="G29" s="34"/>
      <c r="H29" s="34"/>
      <c r="I29" s="34"/>
      <c r="J29" s="34"/>
      <c r="K29" s="34"/>
      <c r="L29" s="34"/>
      <c r="M29" s="34"/>
      <c r="N29" s="34"/>
      <c r="O29" s="26">
        <v>0</v>
      </c>
      <c r="P29" s="24">
        <f t="shared" si="0"/>
        <v>0</v>
      </c>
    </row>
    <row r="30" spans="2:16" x14ac:dyDescent="0.2">
      <c r="B30" s="34"/>
      <c r="C30" s="34" t="s">
        <v>5</v>
      </c>
      <c r="D30" s="34">
        <f>SUM(D16:D29)</f>
        <v>29100</v>
      </c>
      <c r="E30" s="34">
        <f t="shared" ref="E30:O30" si="2">SUM(E16:E29)</f>
        <v>29100</v>
      </c>
      <c r="F30" s="34">
        <f t="shared" si="2"/>
        <v>29100</v>
      </c>
      <c r="G30" s="34">
        <f t="shared" si="2"/>
        <v>29100</v>
      </c>
      <c r="H30" s="34">
        <f t="shared" si="2"/>
        <v>29100</v>
      </c>
      <c r="I30" s="34">
        <f t="shared" si="2"/>
        <v>29100</v>
      </c>
      <c r="J30" s="34">
        <f t="shared" si="2"/>
        <v>29100</v>
      </c>
      <c r="K30" s="34">
        <f t="shared" si="2"/>
        <v>29100</v>
      </c>
      <c r="L30" s="34">
        <f t="shared" si="2"/>
        <v>29100</v>
      </c>
      <c r="M30" s="34">
        <f>SUM(M16:M29)</f>
        <v>29100</v>
      </c>
      <c r="N30" s="34">
        <f t="shared" si="2"/>
        <v>29100</v>
      </c>
      <c r="O30" s="51">
        <f t="shared" si="2"/>
        <v>29100</v>
      </c>
      <c r="P30" s="34">
        <f>SUM(P16:P29)</f>
        <v>349200</v>
      </c>
    </row>
    <row r="31" spans="2:16" x14ac:dyDescent="0.2">
      <c r="B31" s="13"/>
      <c r="C31" s="13"/>
      <c r="D31" s="13"/>
      <c r="E31" s="13"/>
      <c r="F31" s="13"/>
      <c r="G31" s="13"/>
      <c r="H31" s="13"/>
      <c r="I31" s="13"/>
      <c r="J31" s="13"/>
      <c r="K31" s="13"/>
      <c r="L31" s="13"/>
      <c r="M31" s="13"/>
      <c r="N31" s="13"/>
      <c r="O31" s="35"/>
      <c r="P31" s="34"/>
    </row>
    <row r="32" spans="2:16" x14ac:dyDescent="0.2">
      <c r="B32" s="13"/>
      <c r="C32" s="13" t="s">
        <v>30</v>
      </c>
      <c r="D32" s="13"/>
      <c r="E32" s="13"/>
      <c r="F32" s="13"/>
      <c r="G32" s="13"/>
      <c r="H32" s="13"/>
      <c r="I32" s="13"/>
      <c r="J32" s="13"/>
      <c r="K32" s="13"/>
      <c r="L32" s="13"/>
      <c r="M32" s="13"/>
      <c r="N32" s="13"/>
      <c r="O32" s="35"/>
      <c r="P32" s="34"/>
    </row>
    <row r="33" spans="2:16" x14ac:dyDescent="0.2">
      <c r="B33" s="13"/>
      <c r="C33" s="13"/>
      <c r="D33" s="13"/>
      <c r="E33" s="13"/>
      <c r="F33" s="13"/>
      <c r="G33" s="13"/>
      <c r="H33" s="13"/>
      <c r="I33" s="13"/>
      <c r="J33" s="13"/>
      <c r="K33" s="13"/>
      <c r="L33" s="13"/>
      <c r="M33" s="13"/>
      <c r="N33" s="13"/>
      <c r="O33" s="35"/>
      <c r="P33" s="34"/>
    </row>
    <row r="34" spans="2:16" x14ac:dyDescent="0.2">
      <c r="B34" s="13">
        <v>1</v>
      </c>
      <c r="C34" s="13" t="s">
        <v>6</v>
      </c>
      <c r="D34" s="102">
        <v>2400</v>
      </c>
      <c r="E34" s="102">
        <v>2400</v>
      </c>
      <c r="F34" s="102">
        <v>2400</v>
      </c>
      <c r="G34" s="102">
        <v>2400</v>
      </c>
      <c r="H34" s="102">
        <v>2400</v>
      </c>
      <c r="I34" s="102">
        <v>2400</v>
      </c>
      <c r="J34" s="102">
        <v>2400</v>
      </c>
      <c r="K34" s="102">
        <v>2400</v>
      </c>
      <c r="L34" s="102">
        <v>2400</v>
      </c>
      <c r="M34" s="102">
        <v>2400</v>
      </c>
      <c r="N34" s="102">
        <v>2400</v>
      </c>
      <c r="O34" s="102">
        <v>2400</v>
      </c>
      <c r="P34" s="24">
        <f>ROUND(SUM(D34:O34),0)</f>
        <v>28800</v>
      </c>
    </row>
    <row r="35" spans="2:16" x14ac:dyDescent="0.2">
      <c r="B35" s="13">
        <v>2</v>
      </c>
      <c r="C35" s="13" t="s">
        <v>11</v>
      </c>
      <c r="D35" s="31">
        <v>100</v>
      </c>
      <c r="E35" s="31">
        <v>100</v>
      </c>
      <c r="F35" s="31">
        <v>100</v>
      </c>
      <c r="G35" s="31">
        <v>100</v>
      </c>
      <c r="H35" s="31">
        <v>100</v>
      </c>
      <c r="I35" s="31">
        <v>100</v>
      </c>
      <c r="J35" s="31">
        <v>100</v>
      </c>
      <c r="K35" s="31">
        <v>100</v>
      </c>
      <c r="L35" s="31">
        <v>100</v>
      </c>
      <c r="M35" s="31">
        <v>100</v>
      </c>
      <c r="N35" s="31">
        <v>100</v>
      </c>
      <c r="O35" s="31">
        <v>100</v>
      </c>
      <c r="P35" s="24">
        <f>ROUND(SUM(D35:O35),0)</f>
        <v>1200</v>
      </c>
    </row>
    <row r="36" spans="2:16" x14ac:dyDescent="0.2">
      <c r="B36" s="13">
        <v>3</v>
      </c>
      <c r="C36" s="13" t="s">
        <v>1</v>
      </c>
      <c r="D36" s="31">
        <v>0</v>
      </c>
      <c r="E36" s="31">
        <v>0</v>
      </c>
      <c r="F36" s="31">
        <v>0</v>
      </c>
      <c r="G36" s="31">
        <v>0</v>
      </c>
      <c r="H36" s="31">
        <v>0</v>
      </c>
      <c r="I36" s="31">
        <v>0</v>
      </c>
      <c r="J36" s="31">
        <v>0</v>
      </c>
      <c r="K36" s="31">
        <v>0</v>
      </c>
      <c r="L36" s="31">
        <v>0</v>
      </c>
      <c r="M36" s="31">
        <v>0</v>
      </c>
      <c r="N36" s="31">
        <v>0</v>
      </c>
      <c r="O36" s="31">
        <v>0</v>
      </c>
      <c r="P36" s="24">
        <f>ROUND(SUM(D36:O36),0)</f>
        <v>0</v>
      </c>
    </row>
    <row r="37" spans="2:16" x14ac:dyDescent="0.2">
      <c r="B37" s="13">
        <v>4</v>
      </c>
      <c r="C37" s="13" t="s">
        <v>10</v>
      </c>
      <c r="D37" s="31">
        <v>1000</v>
      </c>
      <c r="E37" s="31">
        <v>1000</v>
      </c>
      <c r="F37" s="31">
        <v>1000</v>
      </c>
      <c r="G37" s="31">
        <v>1000</v>
      </c>
      <c r="H37" s="31">
        <v>1000</v>
      </c>
      <c r="I37" s="31">
        <v>1000</v>
      </c>
      <c r="J37" s="31">
        <v>1000</v>
      </c>
      <c r="K37" s="31">
        <v>1000</v>
      </c>
      <c r="L37" s="31">
        <v>1000</v>
      </c>
      <c r="M37" s="31">
        <v>1000</v>
      </c>
      <c r="N37" s="31">
        <v>1000</v>
      </c>
      <c r="O37" s="31">
        <v>1000</v>
      </c>
      <c r="P37" s="24">
        <f>ROUND(SUM(D37:O37),0)</f>
        <v>12000</v>
      </c>
    </row>
    <row r="38" spans="2:16" x14ac:dyDescent="0.2">
      <c r="B38" s="13"/>
      <c r="C38" s="13"/>
      <c r="D38" s="13"/>
      <c r="E38" s="13"/>
      <c r="F38" s="13"/>
      <c r="G38" s="13"/>
      <c r="H38" s="13"/>
      <c r="I38" s="13"/>
      <c r="J38" s="13"/>
      <c r="K38" s="13"/>
      <c r="L38" s="13"/>
      <c r="M38" s="13"/>
      <c r="N38" s="13"/>
      <c r="O38" s="13"/>
      <c r="P38" s="24"/>
    </row>
    <row r="39" spans="2:16" x14ac:dyDescent="0.2">
      <c r="B39" s="13"/>
      <c r="C39" s="13" t="s">
        <v>70</v>
      </c>
      <c r="D39" s="34">
        <f t="shared" ref="D39:O39" si="3">SUM(D34:D37)</f>
        <v>3500</v>
      </c>
      <c r="E39" s="34">
        <f t="shared" si="3"/>
        <v>3500</v>
      </c>
      <c r="F39" s="34">
        <f t="shared" si="3"/>
        <v>3500</v>
      </c>
      <c r="G39" s="34">
        <f t="shared" si="3"/>
        <v>3500</v>
      </c>
      <c r="H39" s="34">
        <f t="shared" si="3"/>
        <v>3500</v>
      </c>
      <c r="I39" s="34">
        <f t="shared" si="3"/>
        <v>3500</v>
      </c>
      <c r="J39" s="34">
        <f t="shared" si="3"/>
        <v>3500</v>
      </c>
      <c r="K39" s="34">
        <f t="shared" si="3"/>
        <v>3500</v>
      </c>
      <c r="L39" s="34">
        <f t="shared" si="3"/>
        <v>3500</v>
      </c>
      <c r="M39" s="34">
        <f t="shared" si="3"/>
        <v>3500</v>
      </c>
      <c r="N39" s="34">
        <f t="shared" si="3"/>
        <v>3500</v>
      </c>
      <c r="O39" s="34">
        <f t="shared" si="3"/>
        <v>3500</v>
      </c>
      <c r="P39" s="24"/>
    </row>
    <row r="40" spans="2:16" x14ac:dyDescent="0.2">
      <c r="B40" s="13"/>
      <c r="C40" s="13" t="s">
        <v>96</v>
      </c>
      <c r="D40" s="34">
        <f t="shared" ref="D40:O40" si="4">D30-D39</f>
        <v>25600</v>
      </c>
      <c r="E40" s="34">
        <f t="shared" si="4"/>
        <v>25600</v>
      </c>
      <c r="F40" s="34">
        <f t="shared" si="4"/>
        <v>25600</v>
      </c>
      <c r="G40" s="34">
        <f t="shared" si="4"/>
        <v>25600</v>
      </c>
      <c r="H40" s="34">
        <f t="shared" si="4"/>
        <v>25600</v>
      </c>
      <c r="I40" s="34">
        <f t="shared" si="4"/>
        <v>25600</v>
      </c>
      <c r="J40" s="34">
        <f t="shared" si="4"/>
        <v>25600</v>
      </c>
      <c r="K40" s="34">
        <f t="shared" si="4"/>
        <v>25600</v>
      </c>
      <c r="L40" s="34">
        <f t="shared" si="4"/>
        <v>25600</v>
      </c>
      <c r="M40" s="34">
        <f t="shared" si="4"/>
        <v>25600</v>
      </c>
      <c r="N40" s="34">
        <f t="shared" si="4"/>
        <v>25600</v>
      </c>
      <c r="O40" s="34">
        <f t="shared" si="4"/>
        <v>25600</v>
      </c>
      <c r="P40" s="34"/>
    </row>
    <row r="41" spans="2:16" x14ac:dyDescent="0.2">
      <c r="B41" s="13"/>
      <c r="C41" s="13"/>
      <c r="D41" s="13"/>
      <c r="E41" s="13"/>
      <c r="F41" s="13"/>
      <c r="G41" s="13"/>
      <c r="H41" s="13"/>
      <c r="I41" s="13"/>
      <c r="J41" s="13"/>
      <c r="K41" s="13"/>
      <c r="L41" s="13"/>
      <c r="M41" s="13"/>
      <c r="N41" s="13"/>
      <c r="O41" s="35"/>
      <c r="P41" s="34"/>
    </row>
    <row r="42" spans="2:16" x14ac:dyDescent="0.2">
      <c r="B42" s="13">
        <v>5</v>
      </c>
      <c r="C42" s="13" t="s">
        <v>22</v>
      </c>
      <c r="D42" s="31">
        <v>12000</v>
      </c>
      <c r="E42" s="31">
        <v>12000</v>
      </c>
      <c r="F42" s="31">
        <v>12000</v>
      </c>
      <c r="G42" s="31">
        <v>12000</v>
      </c>
      <c r="H42" s="31">
        <v>12000</v>
      </c>
      <c r="I42" s="31">
        <v>12000</v>
      </c>
      <c r="J42" s="31">
        <v>12000</v>
      </c>
      <c r="K42" s="31">
        <v>12000</v>
      </c>
      <c r="L42" s="31">
        <v>12000</v>
      </c>
      <c r="M42" s="31">
        <v>12000</v>
      </c>
      <c r="N42" s="31">
        <v>12000</v>
      </c>
      <c r="O42" s="31">
        <v>12000</v>
      </c>
      <c r="P42" s="34">
        <f>SUM(D42:O42)</f>
        <v>144000</v>
      </c>
    </row>
    <row r="43" spans="2:16" x14ac:dyDescent="0.2">
      <c r="B43" s="13" t="s">
        <v>12</v>
      </c>
      <c r="C43" s="13"/>
      <c r="D43" s="20" t="s">
        <v>78</v>
      </c>
      <c r="E43" s="20" t="s">
        <v>78</v>
      </c>
      <c r="F43" s="20" t="s">
        <v>78</v>
      </c>
      <c r="G43" s="20" t="s">
        <v>78</v>
      </c>
      <c r="H43" s="20" t="s">
        <v>78</v>
      </c>
      <c r="I43" s="20" t="s">
        <v>78</v>
      </c>
      <c r="J43" s="20" t="s">
        <v>78</v>
      </c>
      <c r="K43" s="20" t="s">
        <v>78</v>
      </c>
      <c r="L43" s="20" t="s">
        <v>78</v>
      </c>
      <c r="M43" s="20" t="s">
        <v>78</v>
      </c>
      <c r="N43" s="20" t="s">
        <v>78</v>
      </c>
      <c r="O43" s="20" t="s">
        <v>78</v>
      </c>
      <c r="P43" s="34"/>
    </row>
    <row r="44" spans="2:16" x14ac:dyDescent="0.2">
      <c r="B44" s="13" t="s">
        <v>40</v>
      </c>
      <c r="C44" s="13"/>
      <c r="D44" s="20" t="s">
        <v>56</v>
      </c>
      <c r="E44" s="20" t="s">
        <v>56</v>
      </c>
      <c r="F44" s="20" t="s">
        <v>56</v>
      </c>
      <c r="G44" s="20" t="s">
        <v>56</v>
      </c>
      <c r="H44" s="20" t="s">
        <v>56</v>
      </c>
      <c r="I44" s="20" t="s">
        <v>56</v>
      </c>
      <c r="J44" s="20" t="s">
        <v>56</v>
      </c>
      <c r="K44" s="20" t="s">
        <v>56</v>
      </c>
      <c r="L44" s="20" t="s">
        <v>56</v>
      </c>
      <c r="M44" s="20" t="s">
        <v>56</v>
      </c>
      <c r="N44" s="20" t="s">
        <v>56</v>
      </c>
      <c r="O44" s="20" t="s">
        <v>56</v>
      </c>
      <c r="P44" s="34"/>
    </row>
    <row r="45" spans="2:16" x14ac:dyDescent="0.2">
      <c r="B45" s="52"/>
      <c r="C45" s="53"/>
      <c r="D45" s="53"/>
      <c r="E45" s="53"/>
      <c r="F45" s="53"/>
      <c r="G45" s="53"/>
      <c r="H45" s="53"/>
      <c r="I45" s="53"/>
      <c r="J45" s="53"/>
      <c r="K45" s="53"/>
      <c r="L45" s="53"/>
      <c r="M45" s="53"/>
      <c r="N45" s="53"/>
      <c r="O45" s="53"/>
      <c r="P45" s="27"/>
    </row>
    <row r="46" spans="2:16" x14ac:dyDescent="0.2">
      <c r="B46" s="52"/>
      <c r="C46" s="53"/>
      <c r="D46" s="53"/>
      <c r="E46" s="53"/>
      <c r="F46" s="53"/>
      <c r="G46" s="53"/>
      <c r="H46" s="53"/>
      <c r="I46" s="53"/>
      <c r="J46" s="53"/>
      <c r="K46" s="53"/>
      <c r="L46" s="53"/>
      <c r="M46" s="53"/>
      <c r="N46" s="53"/>
      <c r="O46" s="53"/>
      <c r="P46" s="25"/>
    </row>
    <row r="47" spans="2:16" ht="16.5" x14ac:dyDescent="0.25">
      <c r="B47" s="131" t="s">
        <v>69</v>
      </c>
      <c r="C47" s="132"/>
      <c r="D47" s="132"/>
      <c r="E47" s="133"/>
      <c r="F47" s="53"/>
      <c r="G47" s="53"/>
      <c r="H47" s="53"/>
      <c r="I47" s="128" t="s">
        <v>16</v>
      </c>
      <c r="J47" s="129"/>
      <c r="K47" s="129"/>
      <c r="L47" s="129"/>
      <c r="M47" s="129"/>
      <c r="N47" s="129"/>
      <c r="O47" s="130"/>
      <c r="P47" s="18"/>
    </row>
    <row r="48" spans="2:16" x14ac:dyDescent="0.2">
      <c r="B48" s="55" t="s">
        <v>58</v>
      </c>
      <c r="C48" s="56"/>
      <c r="D48" s="57"/>
      <c r="E48" s="29">
        <v>0</v>
      </c>
      <c r="F48" s="53"/>
      <c r="G48" s="53"/>
      <c r="H48" s="53"/>
      <c r="I48" s="59"/>
      <c r="J48" s="60"/>
      <c r="K48" s="60"/>
      <c r="L48" s="60"/>
      <c r="M48" s="60"/>
      <c r="N48" s="60"/>
      <c r="O48" s="61"/>
      <c r="P48" s="25"/>
    </row>
    <row r="49" spans="2:16" x14ac:dyDescent="0.2">
      <c r="B49" s="110" t="s">
        <v>195</v>
      </c>
      <c r="C49" s="111"/>
      <c r="D49" s="112"/>
      <c r="E49" s="29">
        <v>0</v>
      </c>
      <c r="F49" s="53"/>
      <c r="G49" s="53"/>
      <c r="H49" s="53"/>
      <c r="I49" s="62" t="s">
        <v>185</v>
      </c>
      <c r="J49" s="63"/>
      <c r="K49" s="63"/>
      <c r="L49" s="63"/>
      <c r="M49" s="63"/>
      <c r="N49" s="63"/>
      <c r="O49" s="64"/>
      <c r="P49" s="18">
        <f>+P30+E70</f>
        <v>350200</v>
      </c>
    </row>
    <row r="50" spans="2:16" x14ac:dyDescent="0.2">
      <c r="B50" s="110" t="s">
        <v>159</v>
      </c>
      <c r="C50" s="111"/>
      <c r="D50" s="112"/>
      <c r="E50" s="29">
        <v>0</v>
      </c>
      <c r="F50" s="53"/>
      <c r="G50" s="53"/>
      <c r="H50" s="53"/>
      <c r="I50" s="62" t="s">
        <v>17</v>
      </c>
      <c r="J50" s="63"/>
      <c r="K50" s="63"/>
      <c r="L50" s="63"/>
      <c r="M50" s="63"/>
      <c r="N50" s="63"/>
      <c r="O50" s="64"/>
      <c r="P50" s="18"/>
    </row>
    <row r="51" spans="2:16" x14ac:dyDescent="0.2">
      <c r="B51" s="110" t="s">
        <v>183</v>
      </c>
      <c r="C51" s="111"/>
      <c r="D51" s="112"/>
      <c r="E51" s="29">
        <v>0</v>
      </c>
      <c r="F51" s="53"/>
      <c r="G51" s="53"/>
      <c r="H51" s="53"/>
      <c r="I51" s="62"/>
      <c r="J51" s="63"/>
      <c r="K51" s="63"/>
      <c r="L51" s="63"/>
      <c r="M51" s="63"/>
      <c r="N51" s="63"/>
      <c r="O51" s="64"/>
      <c r="P51" s="18"/>
    </row>
    <row r="52" spans="2:16" x14ac:dyDescent="0.2">
      <c r="B52" s="35"/>
      <c r="C52" s="65"/>
      <c r="D52" s="65"/>
      <c r="E52" s="66"/>
      <c r="F52" s="53"/>
      <c r="G52" s="53"/>
      <c r="H52" s="53"/>
      <c r="I52" s="62" t="s">
        <v>18</v>
      </c>
      <c r="J52" s="63"/>
      <c r="K52" s="63"/>
      <c r="L52" s="63"/>
      <c r="M52" s="63"/>
      <c r="N52" s="63"/>
      <c r="O52" s="64"/>
      <c r="P52" s="18">
        <f>IF(P152&gt;9600,9600,P152)</f>
        <v>9600</v>
      </c>
    </row>
    <row r="53" spans="2:16" x14ac:dyDescent="0.2">
      <c r="B53" s="120" t="s">
        <v>108</v>
      </c>
      <c r="C53" s="121"/>
      <c r="D53" s="122"/>
      <c r="E53" s="45" t="s">
        <v>118</v>
      </c>
      <c r="F53" s="53"/>
      <c r="G53" s="53"/>
      <c r="H53" s="53"/>
      <c r="I53" s="62" t="s">
        <v>8</v>
      </c>
      <c r="J53" s="63"/>
      <c r="K53" s="63"/>
      <c r="L53" s="63"/>
      <c r="M53" s="63"/>
      <c r="N53" s="63"/>
      <c r="O53" s="64"/>
      <c r="P53" s="18">
        <f>ROUND(IF(P150&lt;0,0,P150),0)</f>
        <v>108000</v>
      </c>
    </row>
    <row r="54" spans="2:16" x14ac:dyDescent="0.2">
      <c r="B54" s="117" t="s">
        <v>41</v>
      </c>
      <c r="C54" s="118"/>
      <c r="D54" s="119"/>
      <c r="E54" s="17">
        <f>ROUND(+P34,0)</f>
        <v>28800</v>
      </c>
      <c r="F54" s="53"/>
      <c r="G54" s="53"/>
      <c r="H54" s="53"/>
      <c r="I54" s="62" t="s">
        <v>97</v>
      </c>
      <c r="J54" s="63"/>
      <c r="K54" s="63"/>
      <c r="L54" s="63"/>
      <c r="M54" s="63"/>
      <c r="N54" s="63"/>
      <c r="O54" s="64"/>
      <c r="P54" s="18">
        <f>IF(MIN(E49,P22)&lt;0,0,MIN(E49,P22))</f>
        <v>0</v>
      </c>
    </row>
    <row r="55" spans="2:16" x14ac:dyDescent="0.2">
      <c r="B55" s="117" t="s">
        <v>42</v>
      </c>
      <c r="C55" s="118"/>
      <c r="D55" s="119"/>
      <c r="E55" s="17">
        <f>ROUND(+P35,0)</f>
        <v>1200</v>
      </c>
      <c r="F55" s="53"/>
      <c r="G55" s="53"/>
      <c r="H55" s="53"/>
      <c r="I55" s="62" t="s">
        <v>104</v>
      </c>
      <c r="J55" s="63"/>
      <c r="K55" s="63"/>
      <c r="L55" s="63"/>
      <c r="M55" s="63"/>
      <c r="N55" s="63"/>
      <c r="O55" s="64"/>
      <c r="P55" s="18">
        <f>IF(MIN(E48,P21)&lt;0,0,MIN(E48,P21))</f>
        <v>0</v>
      </c>
    </row>
    <row r="56" spans="2:16" x14ac:dyDescent="0.2">
      <c r="B56" s="113" t="s">
        <v>43</v>
      </c>
      <c r="C56" s="118"/>
      <c r="D56" s="119"/>
      <c r="E56" s="30">
        <v>0</v>
      </c>
      <c r="F56" s="53"/>
      <c r="G56" s="53"/>
      <c r="H56" s="53"/>
      <c r="I56" s="62" t="s">
        <v>159</v>
      </c>
      <c r="J56" s="63"/>
      <c r="K56" s="63"/>
      <c r="L56" s="63"/>
      <c r="M56" s="63"/>
      <c r="N56" s="63"/>
      <c r="O56" s="64"/>
      <c r="P56" s="18">
        <f>IF(MIN(E50,P23)&lt;0,0,MIN(E50,P23))</f>
        <v>0</v>
      </c>
    </row>
    <row r="57" spans="2:16" x14ac:dyDescent="0.2">
      <c r="B57" s="113" t="s">
        <v>57</v>
      </c>
      <c r="C57" s="118"/>
      <c r="D57" s="119"/>
      <c r="E57" s="30">
        <v>0</v>
      </c>
      <c r="F57" s="53"/>
      <c r="G57" s="53"/>
      <c r="H57" s="53"/>
      <c r="I57" s="62" t="s">
        <v>64</v>
      </c>
      <c r="J57" s="63"/>
      <c r="K57" s="63"/>
      <c r="L57" s="63"/>
      <c r="M57" s="63"/>
      <c r="N57" s="63"/>
      <c r="O57" s="64"/>
      <c r="P57" s="18">
        <f>P155</f>
        <v>0</v>
      </c>
    </row>
    <row r="58" spans="2:16" x14ac:dyDescent="0.2">
      <c r="B58" s="113" t="s">
        <v>116</v>
      </c>
      <c r="C58" s="118"/>
      <c r="D58" s="119"/>
      <c r="E58" s="30">
        <v>0</v>
      </c>
      <c r="F58" s="53"/>
      <c r="G58" s="53"/>
      <c r="H58" s="53"/>
      <c r="I58" s="62" t="s">
        <v>0</v>
      </c>
      <c r="J58" s="63"/>
      <c r="K58" s="63"/>
      <c r="L58" s="63"/>
      <c r="M58" s="63"/>
      <c r="N58" s="63"/>
      <c r="O58" s="64"/>
      <c r="P58" s="18">
        <f>SUM(P52:P57)</f>
        <v>117600</v>
      </c>
    </row>
    <row r="59" spans="2:16" x14ac:dyDescent="0.2">
      <c r="B59" s="113" t="s">
        <v>167</v>
      </c>
      <c r="C59" s="118"/>
      <c r="D59" s="119"/>
      <c r="E59" s="30">
        <v>0</v>
      </c>
      <c r="F59" s="53"/>
      <c r="G59" s="53"/>
      <c r="H59" s="53"/>
      <c r="I59" s="62" t="s">
        <v>26</v>
      </c>
      <c r="J59" s="63"/>
      <c r="K59" s="63"/>
      <c r="L59" s="63"/>
      <c r="M59" s="63"/>
      <c r="N59" s="63"/>
      <c r="O59" s="64"/>
      <c r="P59" s="18">
        <f>+P49-P58</f>
        <v>232600</v>
      </c>
    </row>
    <row r="60" spans="2:16" x14ac:dyDescent="0.2">
      <c r="B60" s="113" t="s">
        <v>47</v>
      </c>
      <c r="C60" s="118"/>
      <c r="D60" s="119"/>
      <c r="E60" s="30">
        <v>0</v>
      </c>
      <c r="F60" s="53"/>
      <c r="G60" s="53"/>
      <c r="H60" s="53"/>
      <c r="I60" s="62"/>
      <c r="J60" s="63"/>
      <c r="K60" s="63"/>
      <c r="L60" s="63"/>
      <c r="M60" s="63"/>
      <c r="N60" s="63"/>
      <c r="O60" s="64"/>
      <c r="P60" s="18"/>
    </row>
    <row r="61" spans="2:16" x14ac:dyDescent="0.2">
      <c r="B61" s="113" t="s">
        <v>117</v>
      </c>
      <c r="C61" s="118"/>
      <c r="D61" s="119"/>
      <c r="E61" s="30">
        <v>0</v>
      </c>
      <c r="F61" s="53"/>
      <c r="G61" s="53"/>
      <c r="H61" s="53"/>
      <c r="I61" s="62" t="s">
        <v>50</v>
      </c>
      <c r="J61" s="63"/>
      <c r="K61" s="63"/>
      <c r="L61" s="63"/>
      <c r="M61" s="63"/>
      <c r="N61" s="63"/>
      <c r="O61" s="64"/>
      <c r="P61" s="18"/>
    </row>
    <row r="62" spans="2:16" x14ac:dyDescent="0.2">
      <c r="B62" s="113" t="s">
        <v>168</v>
      </c>
      <c r="C62" s="118"/>
      <c r="D62" s="119"/>
      <c r="E62" s="30">
        <v>0</v>
      </c>
      <c r="F62" s="53"/>
      <c r="G62" s="53"/>
      <c r="H62" s="53"/>
      <c r="I62" s="62" t="s">
        <v>51</v>
      </c>
      <c r="J62" s="63"/>
      <c r="K62" s="63"/>
      <c r="L62" s="63"/>
      <c r="M62" s="63"/>
      <c r="N62" s="63"/>
      <c r="O62" s="64"/>
      <c r="P62" s="18">
        <f>IF(P36&gt;2500,2500,P36)</f>
        <v>0</v>
      </c>
    </row>
    <row r="63" spans="2:16" x14ac:dyDescent="0.2">
      <c r="B63" s="110" t="s">
        <v>135</v>
      </c>
      <c r="C63" s="111"/>
      <c r="D63" s="112"/>
      <c r="E63" s="30">
        <v>0</v>
      </c>
      <c r="F63" s="53"/>
      <c r="G63" s="53"/>
      <c r="H63" s="53"/>
      <c r="I63" s="62"/>
      <c r="J63" s="63"/>
      <c r="K63" s="63"/>
      <c r="L63" s="63"/>
      <c r="M63" s="63"/>
      <c r="N63" s="63"/>
      <c r="O63" s="64"/>
      <c r="P63" s="18"/>
    </row>
    <row r="64" spans="2:16" x14ac:dyDescent="0.2">
      <c r="B64" s="113" t="s">
        <v>166</v>
      </c>
      <c r="C64" s="118"/>
      <c r="D64" s="119"/>
      <c r="E64" s="30">
        <v>0</v>
      </c>
      <c r="F64" s="53"/>
      <c r="G64" s="53"/>
      <c r="H64" s="53"/>
      <c r="I64" s="62" t="s">
        <v>25</v>
      </c>
      <c r="J64" s="63"/>
      <c r="K64" s="63"/>
      <c r="L64" s="63"/>
      <c r="M64" s="63"/>
      <c r="N64" s="63"/>
      <c r="O64" s="64"/>
      <c r="P64" s="18">
        <f>+P59-P62</f>
        <v>232600</v>
      </c>
    </row>
    <row r="65" spans="2:16" x14ac:dyDescent="0.2">
      <c r="B65" s="113" t="s">
        <v>165</v>
      </c>
      <c r="C65" s="114"/>
      <c r="D65" s="115"/>
      <c r="E65" s="30">
        <v>0</v>
      </c>
      <c r="F65" s="53"/>
      <c r="G65" s="53"/>
      <c r="H65" s="53"/>
      <c r="I65" s="62"/>
      <c r="J65" s="63"/>
      <c r="K65" s="63"/>
      <c r="L65" s="63"/>
      <c r="M65" s="63"/>
      <c r="N65" s="63"/>
      <c r="O65" s="64"/>
      <c r="P65" s="18"/>
    </row>
    <row r="66" spans="2:16" x14ac:dyDescent="0.2">
      <c r="B66" s="113" t="s">
        <v>44</v>
      </c>
      <c r="C66" s="114"/>
      <c r="D66" s="115"/>
      <c r="E66" s="30">
        <v>0</v>
      </c>
      <c r="F66" s="53"/>
      <c r="G66" s="53"/>
      <c r="H66" s="53"/>
      <c r="I66" s="62" t="s">
        <v>151</v>
      </c>
      <c r="J66" s="63"/>
      <c r="K66" s="63"/>
      <c r="L66" s="63"/>
      <c r="M66" s="63"/>
      <c r="N66" s="63"/>
      <c r="O66" s="64"/>
      <c r="P66" s="18">
        <f>-L200+E100</f>
        <v>0</v>
      </c>
    </row>
    <row r="67" spans="2:16" x14ac:dyDescent="0.2">
      <c r="B67" s="120" t="s">
        <v>0</v>
      </c>
      <c r="C67" s="121"/>
      <c r="D67" s="122"/>
      <c r="E67" s="34">
        <f>SUM(E54:E66)</f>
        <v>30000</v>
      </c>
      <c r="F67" s="53"/>
      <c r="G67" s="53"/>
      <c r="H67" s="53"/>
      <c r="I67" s="62"/>
      <c r="J67" s="63"/>
      <c r="K67" s="63"/>
      <c r="L67" s="63"/>
      <c r="M67" s="63"/>
      <c r="N67" s="63"/>
      <c r="O67" s="64"/>
      <c r="P67" s="18"/>
    </row>
    <row r="68" spans="2:16" x14ac:dyDescent="0.2">
      <c r="F68" s="53"/>
      <c r="G68" s="53"/>
      <c r="H68" s="53"/>
      <c r="I68" s="62" t="s">
        <v>114</v>
      </c>
      <c r="J68" s="63"/>
      <c r="K68" s="63"/>
      <c r="L68" s="63"/>
      <c r="M68" s="63"/>
      <c r="N68" s="63"/>
      <c r="O68" s="64"/>
      <c r="P68" s="18">
        <f>IF((E82+E81)&lt;1,0,(E81+E82))</f>
        <v>0</v>
      </c>
    </row>
    <row r="69" spans="2:16" x14ac:dyDescent="0.2">
      <c r="B69" s="116" t="s">
        <v>119</v>
      </c>
      <c r="C69" s="116"/>
      <c r="D69" s="116"/>
      <c r="E69" s="98"/>
      <c r="F69" s="53"/>
      <c r="G69" s="53"/>
      <c r="H69" s="53"/>
      <c r="I69" s="62"/>
      <c r="J69" s="63"/>
      <c r="K69" s="63"/>
      <c r="L69" s="63"/>
      <c r="M69" s="63"/>
      <c r="N69" s="63"/>
      <c r="O69" s="64"/>
      <c r="P69" s="18"/>
    </row>
    <row r="70" spans="2:16" x14ac:dyDescent="0.2">
      <c r="B70" s="126" t="s">
        <v>184</v>
      </c>
      <c r="C70" s="127"/>
      <c r="D70" s="127"/>
      <c r="E70" s="87">
        <v>1000</v>
      </c>
      <c r="F70" s="53"/>
      <c r="G70" s="53"/>
      <c r="H70" s="53"/>
      <c r="I70" s="62" t="s">
        <v>27</v>
      </c>
      <c r="J70" s="63"/>
      <c r="K70" s="63"/>
      <c r="L70" s="63"/>
      <c r="M70" s="63"/>
      <c r="N70" s="63"/>
      <c r="O70" s="64"/>
      <c r="P70" s="18">
        <f>P64+P66+P68</f>
        <v>232600</v>
      </c>
    </row>
    <row r="71" spans="2:16" x14ac:dyDescent="0.2">
      <c r="B71" s="126" t="s">
        <v>13</v>
      </c>
      <c r="C71" s="127"/>
      <c r="D71" s="127"/>
      <c r="E71" s="29">
        <v>0</v>
      </c>
      <c r="F71" s="53"/>
      <c r="G71" s="53"/>
      <c r="H71" s="53"/>
      <c r="I71" s="62"/>
      <c r="J71" s="63"/>
      <c r="K71" s="63"/>
      <c r="L71" s="63"/>
      <c r="M71" s="63"/>
      <c r="N71" s="68"/>
      <c r="O71" s="69"/>
      <c r="P71" s="18"/>
    </row>
    <row r="72" spans="2:16" x14ac:dyDescent="0.2">
      <c r="B72" s="126" t="s">
        <v>152</v>
      </c>
      <c r="C72" s="127"/>
      <c r="D72" s="127"/>
      <c r="E72" s="87">
        <v>0</v>
      </c>
      <c r="F72" s="53"/>
      <c r="G72" s="53"/>
      <c r="H72" s="53"/>
      <c r="I72" s="62" t="s">
        <v>28</v>
      </c>
      <c r="J72" s="63"/>
      <c r="K72" s="63"/>
      <c r="L72" s="63"/>
      <c r="M72" s="63"/>
      <c r="N72" s="43" t="s">
        <v>134</v>
      </c>
      <c r="O72" s="69"/>
      <c r="P72" s="38"/>
    </row>
    <row r="73" spans="2:16" x14ac:dyDescent="0.2">
      <c r="B73" s="110" t="s">
        <v>180</v>
      </c>
      <c r="C73" s="111"/>
      <c r="D73" s="112"/>
      <c r="E73" s="29">
        <v>0</v>
      </c>
      <c r="F73" s="53"/>
      <c r="G73" s="53"/>
      <c r="H73" s="53"/>
      <c r="I73" s="62" t="s">
        <v>131</v>
      </c>
      <c r="J73" s="63"/>
      <c r="K73" s="63"/>
      <c r="L73" s="63"/>
      <c r="M73" s="63"/>
      <c r="N73" s="44">
        <f>E197</f>
        <v>30000</v>
      </c>
      <c r="O73" s="69"/>
      <c r="P73" s="38"/>
    </row>
    <row r="74" spans="2:16" x14ac:dyDescent="0.2">
      <c r="B74" s="126" t="s">
        <v>48</v>
      </c>
      <c r="C74" s="127"/>
      <c r="D74" s="127"/>
      <c r="E74" s="29">
        <v>0</v>
      </c>
      <c r="F74" s="53"/>
      <c r="G74" s="53"/>
      <c r="H74" s="53"/>
      <c r="I74" s="62" t="s">
        <v>182</v>
      </c>
      <c r="J74" s="63"/>
      <c r="K74" s="63"/>
      <c r="L74" s="63"/>
      <c r="M74" s="63"/>
      <c r="N74" s="44">
        <f>E70</f>
        <v>1000</v>
      </c>
      <c r="O74" s="69"/>
      <c r="P74" s="38"/>
    </row>
    <row r="75" spans="2:16" x14ac:dyDescent="0.2">
      <c r="B75" s="126" t="s">
        <v>111</v>
      </c>
      <c r="C75" s="127"/>
      <c r="D75" s="127"/>
      <c r="E75" s="29">
        <v>0</v>
      </c>
      <c r="F75" s="53"/>
      <c r="G75" s="53"/>
      <c r="H75" s="53"/>
      <c r="I75" s="62" t="s">
        <v>130</v>
      </c>
      <c r="J75" s="63"/>
      <c r="K75" s="63"/>
      <c r="L75" s="63"/>
      <c r="M75" s="63"/>
      <c r="N75" s="44">
        <f>E204</f>
        <v>0</v>
      </c>
      <c r="O75" s="64"/>
      <c r="P75" s="38"/>
    </row>
    <row r="76" spans="2:16" x14ac:dyDescent="0.2">
      <c r="B76" s="126" t="s">
        <v>178</v>
      </c>
      <c r="C76" s="127"/>
      <c r="D76" s="127"/>
      <c r="E76" s="29">
        <v>0</v>
      </c>
      <c r="F76" s="53"/>
      <c r="G76" s="53"/>
      <c r="H76" s="53"/>
      <c r="I76" s="62" t="s">
        <v>132</v>
      </c>
      <c r="J76" s="63"/>
      <c r="K76" s="63"/>
      <c r="L76" s="63"/>
      <c r="M76" s="63"/>
      <c r="N76" s="44">
        <f>E199</f>
        <v>0</v>
      </c>
      <c r="O76" s="64"/>
      <c r="P76" s="38"/>
    </row>
    <row r="77" spans="2:16" x14ac:dyDescent="0.2">
      <c r="B77" s="126" t="s">
        <v>15</v>
      </c>
      <c r="C77" s="127"/>
      <c r="D77" s="127"/>
      <c r="E77" s="29">
        <v>0</v>
      </c>
      <c r="F77" s="53"/>
      <c r="G77" s="53"/>
      <c r="H77" s="53"/>
      <c r="I77" s="62" t="s">
        <v>153</v>
      </c>
      <c r="J77" s="63"/>
      <c r="K77" s="63"/>
      <c r="L77" s="63"/>
      <c r="M77" s="63"/>
      <c r="N77" s="44">
        <f>E200</f>
        <v>0</v>
      </c>
      <c r="O77" s="64"/>
      <c r="P77" s="38"/>
    </row>
    <row r="78" spans="2:16" x14ac:dyDescent="0.2">
      <c r="B78" s="116" t="s">
        <v>0</v>
      </c>
      <c r="C78" s="116"/>
      <c r="D78" s="116"/>
      <c r="E78" s="34">
        <f>SUM(E70:E77)</f>
        <v>1000</v>
      </c>
      <c r="F78" s="53"/>
      <c r="G78" s="53"/>
      <c r="H78" s="53"/>
      <c r="I78" s="62" t="s">
        <v>181</v>
      </c>
      <c r="J78" s="63"/>
      <c r="K78" s="63"/>
      <c r="L78" s="63"/>
      <c r="M78" s="63"/>
      <c r="N78" s="44">
        <f>IF(E73&gt;60000,60000,E73)</f>
        <v>0</v>
      </c>
      <c r="O78" s="64"/>
      <c r="P78" s="38"/>
    </row>
    <row r="79" spans="2:16" x14ac:dyDescent="0.2">
      <c r="B79" s="134"/>
      <c r="C79" s="135"/>
      <c r="D79" s="136"/>
      <c r="E79" s="67"/>
      <c r="F79" s="53"/>
      <c r="G79" s="53"/>
      <c r="H79" s="53"/>
      <c r="I79" s="62" t="s">
        <v>127</v>
      </c>
      <c r="J79" s="63"/>
      <c r="K79" s="63"/>
      <c r="L79" s="63"/>
      <c r="M79" s="63"/>
      <c r="N79" s="44">
        <f>E201</f>
        <v>0</v>
      </c>
      <c r="O79" s="64"/>
      <c r="P79" s="38"/>
    </row>
    <row r="80" spans="2:16" x14ac:dyDescent="0.2">
      <c r="B80" s="120" t="s">
        <v>115</v>
      </c>
      <c r="C80" s="118"/>
      <c r="D80" s="119"/>
      <c r="E80" s="34"/>
      <c r="F80" s="53"/>
      <c r="G80" s="53"/>
      <c r="H80" s="53"/>
      <c r="I80" s="62" t="s">
        <v>129</v>
      </c>
      <c r="J80" s="63"/>
      <c r="K80" s="63"/>
      <c r="L80" s="63"/>
      <c r="M80" s="63"/>
      <c r="N80" s="44">
        <f>E205</f>
        <v>0</v>
      </c>
      <c r="O80" s="64"/>
      <c r="P80" s="38"/>
    </row>
    <row r="81" spans="2:16" x14ac:dyDescent="0.2">
      <c r="B81" s="113" t="s">
        <v>107</v>
      </c>
      <c r="C81" s="118"/>
      <c r="D81" s="119"/>
      <c r="E81" s="36">
        <v>0</v>
      </c>
      <c r="F81" s="53"/>
      <c r="G81" s="53"/>
      <c r="H81" s="53"/>
      <c r="I81" s="62" t="s">
        <v>179</v>
      </c>
      <c r="J81" s="63"/>
      <c r="K81" s="63"/>
      <c r="L81" s="63"/>
      <c r="M81" s="63"/>
      <c r="N81" s="44">
        <f>ROUND(E202,0)</f>
        <v>0</v>
      </c>
      <c r="O81" s="64"/>
      <c r="P81" s="38"/>
    </row>
    <row r="82" spans="2:16" x14ac:dyDescent="0.2">
      <c r="B82" s="113" t="s">
        <v>106</v>
      </c>
      <c r="C82" s="118"/>
      <c r="D82" s="119"/>
      <c r="E82" s="29">
        <v>0</v>
      </c>
      <c r="F82" s="53"/>
      <c r="G82" s="53"/>
      <c r="H82" s="53"/>
      <c r="I82" s="62" t="s">
        <v>174</v>
      </c>
      <c r="J82" s="63"/>
      <c r="K82" s="63"/>
      <c r="L82" s="63"/>
      <c r="M82" s="63"/>
      <c r="N82" s="44">
        <f>P168</f>
        <v>0</v>
      </c>
      <c r="O82" s="64"/>
      <c r="P82" s="38"/>
    </row>
    <row r="83" spans="2:16" x14ac:dyDescent="0.2">
      <c r="B83" s="120" t="s">
        <v>0</v>
      </c>
      <c r="C83" s="121"/>
      <c r="D83" s="122"/>
      <c r="E83" s="34">
        <f>SUM(E80:E82)</f>
        <v>0</v>
      </c>
      <c r="F83" s="53"/>
      <c r="G83" s="53"/>
      <c r="H83" s="53"/>
      <c r="I83" s="62" t="s">
        <v>154</v>
      </c>
      <c r="J83" s="63"/>
      <c r="K83" s="63"/>
      <c r="L83" s="63"/>
      <c r="M83" s="63"/>
      <c r="N83" s="44">
        <f>E198</f>
        <v>0</v>
      </c>
      <c r="O83" s="64"/>
      <c r="P83" s="38"/>
    </row>
    <row r="84" spans="2:16" x14ac:dyDescent="0.2">
      <c r="F84" s="53"/>
      <c r="G84" s="53"/>
      <c r="H84" s="53"/>
      <c r="I84" s="62" t="s">
        <v>128</v>
      </c>
      <c r="J84" s="63"/>
      <c r="K84" s="63"/>
      <c r="L84" s="63"/>
      <c r="M84" s="63"/>
      <c r="N84" s="44">
        <f>E203</f>
        <v>0</v>
      </c>
      <c r="O84" s="61"/>
      <c r="P84" s="18"/>
    </row>
    <row r="85" spans="2:16" ht="16.5" x14ac:dyDescent="0.25">
      <c r="B85" s="54" t="s">
        <v>138</v>
      </c>
      <c r="C85" s="54"/>
      <c r="D85" s="54"/>
      <c r="E85" s="72"/>
      <c r="F85" s="53"/>
      <c r="G85" s="53"/>
      <c r="H85" s="53"/>
      <c r="I85" s="62" t="s">
        <v>133</v>
      </c>
      <c r="J85" s="63"/>
      <c r="K85" s="63"/>
      <c r="L85" s="63"/>
      <c r="M85" s="63"/>
      <c r="N85" s="44">
        <f>SUM(N73:N84)</f>
        <v>31000</v>
      </c>
      <c r="O85" s="64"/>
      <c r="P85" s="18">
        <f>N85</f>
        <v>31000</v>
      </c>
    </row>
    <row r="86" spans="2:16" x14ac:dyDescent="0.2">
      <c r="B86" s="109" t="s">
        <v>120</v>
      </c>
      <c r="C86" s="109"/>
      <c r="D86" s="109"/>
      <c r="E86" s="37">
        <v>41365</v>
      </c>
      <c r="F86" s="53"/>
      <c r="G86" s="53"/>
      <c r="H86" s="53"/>
      <c r="I86" s="70" t="s">
        <v>29</v>
      </c>
      <c r="J86" s="68"/>
      <c r="K86" s="68"/>
      <c r="L86" s="68"/>
      <c r="M86" s="68"/>
      <c r="N86" s="68"/>
      <c r="O86" s="69"/>
      <c r="P86" s="18">
        <f>ROUND(+P70-P85,-1)</f>
        <v>201600</v>
      </c>
    </row>
    <row r="87" spans="2:16" x14ac:dyDescent="0.2">
      <c r="B87" s="109" t="s">
        <v>121</v>
      </c>
      <c r="C87" s="109"/>
      <c r="D87" s="109"/>
      <c r="E87" s="29">
        <v>0</v>
      </c>
      <c r="F87" s="53"/>
      <c r="G87" s="53"/>
      <c r="H87" s="53"/>
      <c r="I87" s="62"/>
      <c r="J87" s="63"/>
      <c r="K87" s="63"/>
      <c r="L87" s="63"/>
      <c r="M87" s="63"/>
      <c r="N87" s="63"/>
      <c r="O87" s="64"/>
      <c r="P87" s="38"/>
    </row>
    <row r="88" spans="2:16" x14ac:dyDescent="0.2">
      <c r="B88" s="109" t="s">
        <v>122</v>
      </c>
      <c r="C88" s="109"/>
      <c r="D88" s="109"/>
      <c r="E88" s="29">
        <v>0</v>
      </c>
      <c r="F88" s="53"/>
      <c r="G88" s="53"/>
      <c r="H88" s="53"/>
      <c r="I88" s="62" t="s">
        <v>110</v>
      </c>
      <c r="J88" s="63"/>
      <c r="K88" s="63"/>
      <c r="L88" s="63"/>
      <c r="M88" s="63"/>
      <c r="N88" s="63"/>
      <c r="O88" s="64"/>
      <c r="P88" s="38">
        <f>IF(J5&lt;G177,D177,IF(J5&lt;G176,D176,D173))</f>
        <v>160</v>
      </c>
    </row>
    <row r="89" spans="2:16" x14ac:dyDescent="0.2">
      <c r="B89" s="56" t="s">
        <v>190</v>
      </c>
      <c r="C89" s="88"/>
      <c r="D89" s="57"/>
      <c r="E89" s="29">
        <v>0</v>
      </c>
      <c r="F89" s="53"/>
      <c r="G89" s="53"/>
      <c r="H89" s="53"/>
      <c r="I89" s="59"/>
      <c r="J89" s="60"/>
      <c r="K89" s="60"/>
      <c r="L89" s="60"/>
      <c r="M89" s="60"/>
      <c r="N89" s="60"/>
      <c r="O89" s="61"/>
      <c r="P89" s="18"/>
    </row>
    <row r="90" spans="2:16" x14ac:dyDescent="0.2">
      <c r="B90" s="110" t="s">
        <v>123</v>
      </c>
      <c r="C90" s="111"/>
      <c r="D90" s="112"/>
      <c r="E90" s="29">
        <v>0</v>
      </c>
      <c r="F90" s="53"/>
      <c r="G90" s="53"/>
      <c r="H90" s="53"/>
      <c r="I90" s="62" t="s">
        <v>109</v>
      </c>
      <c r="J90" s="63"/>
      <c r="K90" s="63"/>
      <c r="L90" s="63"/>
      <c r="M90" s="63"/>
      <c r="N90" s="63"/>
      <c r="O90" s="64"/>
      <c r="P90" s="18">
        <f>IF(P86&lt;500001,(MIN(P88,2000)),0)</f>
        <v>160</v>
      </c>
    </row>
    <row r="91" spans="2:16" x14ac:dyDescent="0.2">
      <c r="B91" s="109" t="s">
        <v>68</v>
      </c>
      <c r="C91" s="109"/>
      <c r="D91" s="109"/>
      <c r="E91" s="29"/>
      <c r="F91" s="53"/>
      <c r="G91" s="53"/>
      <c r="H91" s="53"/>
      <c r="I91" s="62"/>
      <c r="J91" s="63"/>
      <c r="K91" s="63"/>
      <c r="L91" s="63"/>
      <c r="M91" s="63"/>
      <c r="N91" s="63"/>
      <c r="O91" s="64"/>
      <c r="P91" s="18"/>
    </row>
    <row r="92" spans="2:16" x14ac:dyDescent="0.2">
      <c r="B92" s="52"/>
      <c r="C92" s="53"/>
      <c r="D92" s="53"/>
      <c r="E92" s="71"/>
      <c r="F92" s="53"/>
      <c r="G92" s="53"/>
      <c r="H92" s="53"/>
      <c r="I92" s="62" t="s">
        <v>49</v>
      </c>
      <c r="J92" s="63"/>
      <c r="K92" s="63"/>
      <c r="L92" s="63"/>
      <c r="M92" s="63"/>
      <c r="N92" s="63"/>
      <c r="O92" s="64"/>
      <c r="P92" s="18">
        <f>P88-P90</f>
        <v>0</v>
      </c>
    </row>
    <row r="93" spans="2:16" ht="16.5" x14ac:dyDescent="0.25">
      <c r="B93" s="120" t="s">
        <v>137</v>
      </c>
      <c r="C93" s="121"/>
      <c r="D93" s="122"/>
      <c r="E93" s="72"/>
      <c r="F93" s="53"/>
      <c r="G93" s="53"/>
      <c r="H93" s="53"/>
      <c r="I93" s="62"/>
      <c r="J93" s="63"/>
      <c r="K93" s="63"/>
      <c r="L93" s="63"/>
      <c r="M93" s="63"/>
      <c r="N93" s="63"/>
      <c r="O93" s="64"/>
      <c r="P93" s="18"/>
    </row>
    <row r="94" spans="2:16" x14ac:dyDescent="0.2">
      <c r="B94" s="52"/>
      <c r="C94" s="53"/>
      <c r="D94" s="53"/>
      <c r="E94" s="71"/>
      <c r="F94" s="53"/>
      <c r="G94" s="53"/>
      <c r="H94" s="53"/>
      <c r="I94" s="62" t="s">
        <v>31</v>
      </c>
      <c r="J94" s="63"/>
      <c r="K94" s="63"/>
      <c r="L94" s="63"/>
      <c r="M94" s="63"/>
      <c r="N94" s="63"/>
      <c r="O94" s="64"/>
      <c r="P94" s="18">
        <f>ROUND(IF(P86&lt;10000001,0,((IF((P92*0.1)&gt;((P86-10000000)*0.7),((P86-10000000)*0.7),(P92*0.1))))),0)</f>
        <v>0</v>
      </c>
    </row>
    <row r="95" spans="2:16" x14ac:dyDescent="0.2">
      <c r="B95" s="62" t="s">
        <v>74</v>
      </c>
      <c r="C95" s="63"/>
      <c r="D95" s="64"/>
      <c r="E95" s="29"/>
      <c r="F95" s="53"/>
      <c r="G95" s="53"/>
      <c r="H95" s="53"/>
      <c r="I95" s="62" t="s">
        <v>61</v>
      </c>
      <c r="J95" s="63"/>
      <c r="K95" s="63"/>
      <c r="L95" s="63"/>
      <c r="M95" s="63"/>
      <c r="N95" s="63"/>
      <c r="O95" s="64"/>
      <c r="P95" s="18">
        <f>(ROUND((P92+P94)*3%,0))</f>
        <v>0</v>
      </c>
    </row>
    <row r="96" spans="2:16" x14ac:dyDescent="0.2">
      <c r="B96" s="62" t="s">
        <v>66</v>
      </c>
      <c r="C96" s="63"/>
      <c r="D96" s="64"/>
      <c r="E96" s="31">
        <v>0</v>
      </c>
      <c r="F96" s="53"/>
      <c r="G96" s="53"/>
      <c r="H96" s="53"/>
      <c r="I96" s="62" t="s">
        <v>49</v>
      </c>
      <c r="J96" s="63"/>
      <c r="K96" s="63"/>
      <c r="L96" s="63"/>
      <c r="M96" s="63"/>
      <c r="N96" s="63"/>
      <c r="O96" s="64"/>
      <c r="P96" s="18">
        <f>P92+P95+P94</f>
        <v>0</v>
      </c>
    </row>
    <row r="97" spans="2:16" x14ac:dyDescent="0.2">
      <c r="B97" s="62" t="s">
        <v>75</v>
      </c>
      <c r="C97" s="63"/>
      <c r="D97" s="64"/>
      <c r="E97" s="29">
        <v>0</v>
      </c>
      <c r="F97" s="53"/>
      <c r="G97" s="53"/>
      <c r="H97" s="53"/>
      <c r="I97" s="62" t="s">
        <v>32</v>
      </c>
      <c r="J97" s="63"/>
      <c r="K97" s="63"/>
      <c r="L97" s="63"/>
      <c r="M97" s="63"/>
      <c r="N97" s="63"/>
      <c r="O97" s="64"/>
      <c r="P97" s="18">
        <f>+P37</f>
        <v>12000</v>
      </c>
    </row>
    <row r="98" spans="2:16" x14ac:dyDescent="0.2">
      <c r="B98" s="73" t="s">
        <v>76</v>
      </c>
      <c r="C98" s="73"/>
      <c r="D98" s="73"/>
      <c r="E98" s="13">
        <f>ROUND((E95-E97)*0.3,0)</f>
        <v>0</v>
      </c>
      <c r="F98" s="53"/>
      <c r="G98" s="53"/>
      <c r="H98" s="53"/>
      <c r="I98" s="62" t="s">
        <v>33</v>
      </c>
      <c r="J98" s="63"/>
      <c r="K98" s="63"/>
      <c r="L98" s="63"/>
      <c r="M98" s="63"/>
      <c r="N98" s="63"/>
      <c r="O98" s="64"/>
      <c r="P98" s="18">
        <f>ROUND(+P96-P97,0)</f>
        <v>-12000</v>
      </c>
    </row>
    <row r="99" spans="2:16" x14ac:dyDescent="0.2">
      <c r="B99" s="62" t="s">
        <v>65</v>
      </c>
      <c r="C99" s="63"/>
      <c r="D99" s="64"/>
      <c r="E99" s="13">
        <f>E95-E97-E98</f>
        <v>0</v>
      </c>
      <c r="F99" s="53"/>
      <c r="I99" s="62" t="s">
        <v>36</v>
      </c>
      <c r="J99" s="63"/>
      <c r="K99" s="63"/>
      <c r="L99" s="63"/>
      <c r="M99" s="63"/>
      <c r="N99" s="63"/>
      <c r="O99" s="64"/>
      <c r="P99" s="29">
        <v>6</v>
      </c>
    </row>
    <row r="100" spans="2:16" x14ac:dyDescent="0.2">
      <c r="B100" s="123" t="s">
        <v>67</v>
      </c>
      <c r="C100" s="124"/>
      <c r="D100" s="125"/>
      <c r="E100" s="19">
        <f>ROUND(IF(E95&lt;1,0,(E99-E96)),0)</f>
        <v>0</v>
      </c>
      <c r="F100" s="74"/>
      <c r="G100" s="75"/>
      <c r="H100" s="76"/>
      <c r="I100" s="123" t="s">
        <v>34</v>
      </c>
      <c r="J100" s="124"/>
      <c r="K100" s="124"/>
      <c r="L100" s="124"/>
      <c r="M100" s="124"/>
      <c r="N100" s="124"/>
      <c r="O100" s="125"/>
      <c r="P100" s="18">
        <f>IF(IF(P99&lt;1,0,(ROUND(P98/P99,0)))&lt;1,0,IF(P99&lt;1,0,(ROUND(P98/P99,0))))</f>
        <v>0</v>
      </c>
    </row>
    <row r="101" spans="2:16" x14ac:dyDescent="0.2">
      <c r="I101" s="77"/>
      <c r="J101" s="77"/>
      <c r="K101" s="77"/>
      <c r="L101" s="77"/>
      <c r="M101" s="77"/>
      <c r="N101" s="77"/>
      <c r="O101" s="77"/>
      <c r="P101" s="15"/>
    </row>
    <row r="102" spans="2:16" hidden="1" x14ac:dyDescent="0.2"/>
    <row r="103" spans="2:16" hidden="1" x14ac:dyDescent="0.2"/>
    <row r="104" spans="2:16" hidden="1" x14ac:dyDescent="0.2"/>
    <row r="105" spans="2:16" hidden="1" x14ac:dyDescent="0.2"/>
    <row r="106" spans="2:16" hidden="1" x14ac:dyDescent="0.2"/>
    <row r="107" spans="2:16" hidden="1" x14ac:dyDescent="0.2"/>
    <row r="108" spans="2:16" hidden="1" x14ac:dyDescent="0.2"/>
    <row r="109" spans="2:16" hidden="1" x14ac:dyDescent="0.2"/>
    <row r="110" spans="2:16" hidden="1" x14ac:dyDescent="0.2">
      <c r="J110" s="78"/>
    </row>
    <row r="111" spans="2:16" hidden="1" x14ac:dyDescent="0.2">
      <c r="J111" s="78"/>
    </row>
    <row r="112" spans="2:16" hidden="1" x14ac:dyDescent="0.2">
      <c r="J112" s="79"/>
    </row>
    <row r="113" spans="2:17" hidden="1" x14ac:dyDescent="0.2"/>
    <row r="114" spans="2:17" hidden="1" x14ac:dyDescent="0.2">
      <c r="Q114" s="53"/>
    </row>
    <row r="115" spans="2:17" hidden="1" x14ac:dyDescent="0.2">
      <c r="Q115" s="53"/>
    </row>
    <row r="116" spans="2:17" hidden="1" x14ac:dyDescent="0.2">
      <c r="Q116" s="53"/>
    </row>
    <row r="117" spans="2:17" hidden="1" x14ac:dyDescent="0.2">
      <c r="Q117" s="53"/>
    </row>
    <row r="118" spans="2:17" hidden="1" x14ac:dyDescent="0.2">
      <c r="Q118" s="53"/>
    </row>
    <row r="119" spans="2:17" hidden="1" x14ac:dyDescent="0.2">
      <c r="Q119" s="53"/>
    </row>
    <row r="120" spans="2:17" hidden="1" x14ac:dyDescent="0.2">
      <c r="Q120" s="53"/>
    </row>
    <row r="121" spans="2:17" hidden="1" x14ac:dyDescent="0.2">
      <c r="Q121" s="53"/>
    </row>
    <row r="122" spans="2:17" hidden="1" x14ac:dyDescent="0.2">
      <c r="Q122" s="53"/>
    </row>
    <row r="123" spans="2:17" hidden="1" x14ac:dyDescent="0.2">
      <c r="Q123" s="53"/>
    </row>
    <row r="124" spans="2:17" hidden="1" x14ac:dyDescent="0.2">
      <c r="Q124" s="53"/>
    </row>
    <row r="125" spans="2:17" hidden="1" x14ac:dyDescent="0.2">
      <c r="G125" s="53"/>
      <c r="H125" s="53"/>
      <c r="Q125" s="53"/>
    </row>
    <row r="126" spans="2:17" s="53" customFormat="1" hidden="1" x14ac:dyDescent="0.2">
      <c r="B126" s="6"/>
      <c r="C126" s="6"/>
      <c r="D126" s="6"/>
      <c r="E126" s="6"/>
      <c r="G126" s="6"/>
      <c r="H126" s="6"/>
      <c r="I126" s="6"/>
      <c r="J126" s="6"/>
      <c r="K126" s="6"/>
      <c r="L126" s="6"/>
      <c r="M126" s="6"/>
      <c r="N126" s="6"/>
      <c r="O126" s="6"/>
      <c r="P126" s="14"/>
    </row>
    <row r="127" spans="2:17" hidden="1" x14ac:dyDescent="0.2">
      <c r="Q127" s="53"/>
    </row>
    <row r="128" spans="2:17" hidden="1" x14ac:dyDescent="0.2">
      <c r="B128" s="53"/>
      <c r="C128" s="53"/>
      <c r="D128" s="53"/>
      <c r="E128" s="53"/>
      <c r="Q128" s="53"/>
    </row>
    <row r="129" spans="1:17" hidden="1" x14ac:dyDescent="0.2">
      <c r="Q129" s="53"/>
    </row>
    <row r="130" spans="1:17" hidden="1" x14ac:dyDescent="0.2">
      <c r="Q130" s="53"/>
    </row>
    <row r="131" spans="1:17" hidden="1" x14ac:dyDescent="0.2">
      <c r="A131" s="13"/>
      <c r="B131" s="13" t="s">
        <v>19</v>
      </c>
      <c r="C131" s="13"/>
      <c r="D131" s="13"/>
      <c r="E131" s="13"/>
      <c r="F131" s="13"/>
      <c r="G131" s="13"/>
      <c r="H131" s="13"/>
      <c r="I131" s="13"/>
      <c r="J131" s="13"/>
      <c r="K131" s="13"/>
      <c r="L131" s="13"/>
      <c r="M131" s="13"/>
      <c r="N131" s="13"/>
      <c r="O131" s="13"/>
      <c r="P131" s="39"/>
    </row>
    <row r="132" spans="1:17" hidden="1" x14ac:dyDescent="0.2">
      <c r="A132" s="13"/>
      <c r="B132" s="13"/>
      <c r="C132" s="13"/>
      <c r="D132" s="13"/>
      <c r="E132" s="13"/>
      <c r="F132" s="13"/>
      <c r="G132" s="13"/>
      <c r="H132" s="13"/>
      <c r="I132" s="13"/>
      <c r="J132" s="13"/>
      <c r="K132" s="13"/>
      <c r="L132" s="13"/>
      <c r="M132" s="13"/>
      <c r="N132" s="13"/>
      <c r="O132" s="13"/>
      <c r="P132" s="39"/>
    </row>
    <row r="133" spans="1:17" hidden="1" x14ac:dyDescent="0.2">
      <c r="A133" s="13"/>
      <c r="B133" s="13"/>
      <c r="C133" s="13" t="s">
        <v>2</v>
      </c>
      <c r="D133" s="13">
        <f t="shared" ref="D133:O133" si="5">+IF(D42&gt;0,(D16+D17),0)</f>
        <v>18000</v>
      </c>
      <c r="E133" s="13">
        <f t="shared" si="5"/>
        <v>18000</v>
      </c>
      <c r="F133" s="13">
        <f t="shared" si="5"/>
        <v>18000</v>
      </c>
      <c r="G133" s="13">
        <f t="shared" si="5"/>
        <v>18000</v>
      </c>
      <c r="H133" s="13">
        <f t="shared" si="5"/>
        <v>18000</v>
      </c>
      <c r="I133" s="13">
        <f t="shared" si="5"/>
        <v>18000</v>
      </c>
      <c r="J133" s="13">
        <f t="shared" si="5"/>
        <v>18000</v>
      </c>
      <c r="K133" s="13">
        <f t="shared" si="5"/>
        <v>18000</v>
      </c>
      <c r="L133" s="13">
        <f t="shared" si="5"/>
        <v>18000</v>
      </c>
      <c r="M133" s="13">
        <f t="shared" si="5"/>
        <v>18000</v>
      </c>
      <c r="N133" s="13">
        <f t="shared" si="5"/>
        <v>18000</v>
      </c>
      <c r="O133" s="13">
        <f t="shared" si="5"/>
        <v>18000</v>
      </c>
      <c r="P133" s="40">
        <f>SUM(D133:O133)</f>
        <v>216000</v>
      </c>
    </row>
    <row r="134" spans="1:17" hidden="1" x14ac:dyDescent="0.2">
      <c r="A134" s="13"/>
      <c r="B134" s="13"/>
      <c r="C134" s="13" t="s">
        <v>35</v>
      </c>
      <c r="D134" s="13">
        <f t="shared" ref="D134:O134" si="6">IF(D42&gt;0,D18,0)</f>
        <v>10000</v>
      </c>
      <c r="E134" s="13">
        <f t="shared" si="6"/>
        <v>10000</v>
      </c>
      <c r="F134" s="13">
        <f t="shared" si="6"/>
        <v>10000</v>
      </c>
      <c r="G134" s="13">
        <f t="shared" si="6"/>
        <v>10000</v>
      </c>
      <c r="H134" s="13">
        <f t="shared" si="6"/>
        <v>10000</v>
      </c>
      <c r="I134" s="13">
        <f t="shared" si="6"/>
        <v>10000</v>
      </c>
      <c r="J134" s="13">
        <f t="shared" si="6"/>
        <v>10000</v>
      </c>
      <c r="K134" s="13">
        <f t="shared" si="6"/>
        <v>10000</v>
      </c>
      <c r="L134" s="13">
        <f t="shared" si="6"/>
        <v>10000</v>
      </c>
      <c r="M134" s="13">
        <f t="shared" si="6"/>
        <v>10000</v>
      </c>
      <c r="N134" s="13">
        <f t="shared" si="6"/>
        <v>10000</v>
      </c>
      <c r="O134" s="13">
        <f t="shared" si="6"/>
        <v>10000</v>
      </c>
      <c r="P134" s="40">
        <f>SUM(D134:O134)</f>
        <v>120000</v>
      </c>
    </row>
    <row r="135" spans="1:17" hidden="1" x14ac:dyDescent="0.2">
      <c r="A135" s="13"/>
      <c r="B135" s="13"/>
      <c r="C135" s="13" t="s">
        <v>46</v>
      </c>
      <c r="D135" s="13">
        <f t="shared" ref="D135:O135" si="7">IF(D133=0,0,D42)</f>
        <v>12000</v>
      </c>
      <c r="E135" s="13">
        <f t="shared" si="7"/>
        <v>12000</v>
      </c>
      <c r="F135" s="13">
        <f t="shared" si="7"/>
        <v>12000</v>
      </c>
      <c r="G135" s="13">
        <f t="shared" si="7"/>
        <v>12000</v>
      </c>
      <c r="H135" s="13">
        <f t="shared" si="7"/>
        <v>12000</v>
      </c>
      <c r="I135" s="13">
        <f t="shared" si="7"/>
        <v>12000</v>
      </c>
      <c r="J135" s="13">
        <f t="shared" si="7"/>
        <v>12000</v>
      </c>
      <c r="K135" s="13">
        <f t="shared" si="7"/>
        <v>12000</v>
      </c>
      <c r="L135" s="13">
        <f t="shared" si="7"/>
        <v>12000</v>
      </c>
      <c r="M135" s="13">
        <f t="shared" si="7"/>
        <v>12000</v>
      </c>
      <c r="N135" s="13">
        <f t="shared" si="7"/>
        <v>12000</v>
      </c>
      <c r="O135" s="13">
        <f t="shared" si="7"/>
        <v>12000</v>
      </c>
      <c r="P135" s="40">
        <f>SUM(D135:O135)</f>
        <v>144000</v>
      </c>
    </row>
    <row r="136" spans="1:17" hidden="1" x14ac:dyDescent="0.2">
      <c r="A136" s="13"/>
      <c r="B136" s="13"/>
      <c r="C136" s="13"/>
      <c r="D136" s="13"/>
      <c r="E136" s="13"/>
      <c r="F136" s="13"/>
      <c r="G136" s="13"/>
      <c r="H136" s="13"/>
      <c r="I136" s="13"/>
      <c r="J136" s="13"/>
      <c r="K136" s="13"/>
      <c r="L136" s="13"/>
      <c r="M136" s="13"/>
      <c r="N136" s="13"/>
      <c r="O136" s="13"/>
      <c r="P136" s="39"/>
    </row>
    <row r="137" spans="1:17" hidden="1" x14ac:dyDescent="0.2">
      <c r="A137" s="13"/>
      <c r="B137" s="13"/>
      <c r="C137" s="13"/>
      <c r="D137" s="13"/>
      <c r="E137" s="13"/>
      <c r="F137" s="13"/>
      <c r="G137" s="13"/>
      <c r="H137" s="13"/>
      <c r="I137" s="13"/>
      <c r="J137" s="13"/>
      <c r="K137" s="13"/>
      <c r="L137" s="13"/>
      <c r="M137" s="13"/>
      <c r="N137" s="13"/>
      <c r="O137" s="13"/>
      <c r="P137" s="39"/>
    </row>
    <row r="138" spans="1:17" hidden="1" x14ac:dyDescent="0.2">
      <c r="A138" s="13"/>
      <c r="B138" s="13"/>
      <c r="C138" s="13"/>
      <c r="D138" s="13"/>
      <c r="E138" s="13"/>
      <c r="F138" s="13"/>
      <c r="G138" s="13"/>
      <c r="H138" s="13"/>
      <c r="I138" s="13"/>
      <c r="J138" s="13"/>
      <c r="K138" s="13"/>
      <c r="L138" s="13"/>
      <c r="M138" s="13"/>
      <c r="N138" s="13"/>
      <c r="O138" s="13"/>
      <c r="P138" s="39"/>
    </row>
    <row r="139" spans="1:17" hidden="1" x14ac:dyDescent="0.2">
      <c r="A139" s="13"/>
      <c r="B139" s="13" t="s">
        <v>20</v>
      </c>
      <c r="C139" s="13"/>
      <c r="D139" s="13">
        <f>+D133</f>
        <v>18000</v>
      </c>
      <c r="E139" s="13">
        <f t="shared" ref="E139:O139" si="8">+E133</f>
        <v>18000</v>
      </c>
      <c r="F139" s="13">
        <f t="shared" si="8"/>
        <v>18000</v>
      </c>
      <c r="G139" s="13">
        <f t="shared" si="8"/>
        <v>18000</v>
      </c>
      <c r="H139" s="13">
        <f t="shared" si="8"/>
        <v>18000</v>
      </c>
      <c r="I139" s="13">
        <f t="shared" si="8"/>
        <v>18000</v>
      </c>
      <c r="J139" s="13">
        <f t="shared" si="8"/>
        <v>18000</v>
      </c>
      <c r="K139" s="13">
        <f t="shared" si="8"/>
        <v>18000</v>
      </c>
      <c r="L139" s="13">
        <f t="shared" si="8"/>
        <v>18000</v>
      </c>
      <c r="M139" s="13">
        <f t="shared" si="8"/>
        <v>18000</v>
      </c>
      <c r="N139" s="13">
        <f t="shared" si="8"/>
        <v>18000</v>
      </c>
      <c r="O139" s="13">
        <f t="shared" si="8"/>
        <v>18000</v>
      </c>
      <c r="P139" s="39">
        <f>+P133</f>
        <v>216000</v>
      </c>
    </row>
    <row r="140" spans="1:17" hidden="1" x14ac:dyDescent="0.2">
      <c r="A140" s="13"/>
      <c r="B140" s="13"/>
      <c r="C140" s="13"/>
      <c r="D140" s="13"/>
      <c r="E140" s="13"/>
      <c r="F140" s="13"/>
      <c r="G140" s="13"/>
      <c r="H140" s="13"/>
      <c r="I140" s="13"/>
      <c r="J140" s="13"/>
      <c r="K140" s="13"/>
      <c r="L140" s="13"/>
      <c r="M140" s="13"/>
      <c r="N140" s="13"/>
      <c r="O140" s="13"/>
      <c r="P140" s="39"/>
    </row>
    <row r="141" spans="1:17" hidden="1" x14ac:dyDescent="0.2">
      <c r="A141" s="13"/>
      <c r="B141" s="13" t="s">
        <v>21</v>
      </c>
      <c r="C141" s="13"/>
      <c r="D141" s="13">
        <f>+D134</f>
        <v>10000</v>
      </c>
      <c r="E141" s="13">
        <f t="shared" ref="E141:O141" si="9">+E134</f>
        <v>10000</v>
      </c>
      <c r="F141" s="13">
        <f t="shared" si="9"/>
        <v>10000</v>
      </c>
      <c r="G141" s="13">
        <f t="shared" si="9"/>
        <v>10000</v>
      </c>
      <c r="H141" s="13">
        <f t="shared" si="9"/>
        <v>10000</v>
      </c>
      <c r="I141" s="13">
        <f t="shared" si="9"/>
        <v>10000</v>
      </c>
      <c r="J141" s="13">
        <f t="shared" si="9"/>
        <v>10000</v>
      </c>
      <c r="K141" s="13">
        <f t="shared" si="9"/>
        <v>10000</v>
      </c>
      <c r="L141" s="13">
        <f t="shared" si="9"/>
        <v>10000</v>
      </c>
      <c r="M141" s="13">
        <f t="shared" si="9"/>
        <v>10000</v>
      </c>
      <c r="N141" s="13">
        <f t="shared" si="9"/>
        <v>10000</v>
      </c>
      <c r="O141" s="13">
        <f t="shared" si="9"/>
        <v>10000</v>
      </c>
      <c r="P141" s="39">
        <f>+P134</f>
        <v>120000</v>
      </c>
    </row>
    <row r="142" spans="1:17" hidden="1" x14ac:dyDescent="0.2">
      <c r="A142" s="13"/>
      <c r="B142" s="13"/>
      <c r="C142" s="13"/>
      <c r="D142" s="13"/>
      <c r="E142" s="13"/>
      <c r="F142" s="13"/>
      <c r="G142" s="13"/>
      <c r="H142" s="13"/>
      <c r="I142" s="13"/>
      <c r="J142" s="13"/>
      <c r="K142" s="13"/>
      <c r="L142" s="13"/>
      <c r="M142" s="13"/>
      <c r="N142" s="13"/>
      <c r="O142" s="13"/>
      <c r="P142" s="39"/>
    </row>
    <row r="143" spans="1:17" hidden="1" x14ac:dyDescent="0.2">
      <c r="A143" s="13"/>
      <c r="B143" s="13" t="s">
        <v>22</v>
      </c>
      <c r="C143" s="13"/>
      <c r="D143" s="13">
        <f>+D135</f>
        <v>12000</v>
      </c>
      <c r="E143" s="13">
        <f t="shared" ref="E143:O143" si="10">+E135</f>
        <v>12000</v>
      </c>
      <c r="F143" s="13">
        <f t="shared" si="10"/>
        <v>12000</v>
      </c>
      <c r="G143" s="13">
        <f t="shared" si="10"/>
        <v>12000</v>
      </c>
      <c r="H143" s="13">
        <f t="shared" si="10"/>
        <v>12000</v>
      </c>
      <c r="I143" s="13">
        <f t="shared" si="10"/>
        <v>12000</v>
      </c>
      <c r="J143" s="13">
        <f t="shared" si="10"/>
        <v>12000</v>
      </c>
      <c r="K143" s="13">
        <f t="shared" si="10"/>
        <v>12000</v>
      </c>
      <c r="L143" s="13">
        <f t="shared" si="10"/>
        <v>12000</v>
      </c>
      <c r="M143" s="13">
        <f t="shared" si="10"/>
        <v>12000</v>
      </c>
      <c r="N143" s="13">
        <f t="shared" si="10"/>
        <v>12000</v>
      </c>
      <c r="O143" s="13">
        <f t="shared" si="10"/>
        <v>12000</v>
      </c>
      <c r="P143" s="39">
        <f>+P135</f>
        <v>144000</v>
      </c>
    </row>
    <row r="144" spans="1:17" hidden="1" x14ac:dyDescent="0.2">
      <c r="A144" s="13"/>
      <c r="B144" s="13"/>
      <c r="C144" s="13"/>
      <c r="D144" s="13"/>
      <c r="E144" s="13"/>
      <c r="F144" s="13"/>
      <c r="G144" s="13"/>
      <c r="H144" s="13"/>
      <c r="I144" s="13"/>
      <c r="J144" s="13"/>
      <c r="K144" s="13"/>
      <c r="L144" s="13"/>
      <c r="M144" s="13"/>
      <c r="N144" s="13"/>
      <c r="O144" s="13"/>
      <c r="P144" s="39"/>
    </row>
    <row r="145" spans="1:16" hidden="1" x14ac:dyDescent="0.2">
      <c r="A145" s="13"/>
      <c r="B145" s="13"/>
      <c r="C145" s="13"/>
      <c r="D145" s="13"/>
      <c r="E145" s="13"/>
      <c r="F145" s="13"/>
      <c r="G145" s="13"/>
      <c r="H145" s="13"/>
      <c r="I145" s="13"/>
      <c r="J145" s="13"/>
      <c r="K145" s="13"/>
      <c r="L145" s="13"/>
      <c r="M145" s="13"/>
      <c r="N145" s="13"/>
      <c r="O145" s="13"/>
      <c r="P145" s="39"/>
    </row>
    <row r="146" spans="1:16" hidden="1" x14ac:dyDescent="0.2">
      <c r="A146" s="13"/>
      <c r="B146" s="13" t="s">
        <v>23</v>
      </c>
      <c r="C146" s="13"/>
      <c r="D146" s="13">
        <f>+D143-(D139*0.1)</f>
        <v>10200</v>
      </c>
      <c r="E146" s="13">
        <f t="shared" ref="E146:O146" si="11">+E143-(E139*0.1)</f>
        <v>10200</v>
      </c>
      <c r="F146" s="13">
        <f t="shared" si="11"/>
        <v>10200</v>
      </c>
      <c r="G146" s="13">
        <f t="shared" si="11"/>
        <v>10200</v>
      </c>
      <c r="H146" s="13">
        <f t="shared" si="11"/>
        <v>10200</v>
      </c>
      <c r="I146" s="13">
        <f t="shared" si="11"/>
        <v>10200</v>
      </c>
      <c r="J146" s="13">
        <f t="shared" si="11"/>
        <v>10200</v>
      </c>
      <c r="K146" s="13">
        <f t="shared" si="11"/>
        <v>10200</v>
      </c>
      <c r="L146" s="13">
        <f t="shared" si="11"/>
        <v>10200</v>
      </c>
      <c r="M146" s="13">
        <f t="shared" si="11"/>
        <v>10200</v>
      </c>
      <c r="N146" s="13">
        <f t="shared" si="11"/>
        <v>10200</v>
      </c>
      <c r="O146" s="13">
        <f t="shared" si="11"/>
        <v>10200</v>
      </c>
      <c r="P146" s="39">
        <f>SUM(D146:O146)</f>
        <v>122400</v>
      </c>
    </row>
    <row r="147" spans="1:16" hidden="1" x14ac:dyDescent="0.2">
      <c r="A147" s="13"/>
      <c r="B147" s="13" t="s">
        <v>24</v>
      </c>
      <c r="C147" s="13"/>
      <c r="D147" s="13">
        <f t="shared" ref="D147:O147" si="12">IF(D43="n",D139*0.4,IF(D43="m",D139*0.5))</f>
        <v>9000</v>
      </c>
      <c r="E147" s="13">
        <f t="shared" si="12"/>
        <v>9000</v>
      </c>
      <c r="F147" s="13">
        <f t="shared" si="12"/>
        <v>9000</v>
      </c>
      <c r="G147" s="13">
        <f t="shared" si="12"/>
        <v>9000</v>
      </c>
      <c r="H147" s="13">
        <f t="shared" si="12"/>
        <v>9000</v>
      </c>
      <c r="I147" s="13">
        <f t="shared" si="12"/>
        <v>9000</v>
      </c>
      <c r="J147" s="13">
        <f t="shared" si="12"/>
        <v>9000</v>
      </c>
      <c r="K147" s="13">
        <f t="shared" si="12"/>
        <v>9000</v>
      </c>
      <c r="L147" s="13">
        <f t="shared" si="12"/>
        <v>9000</v>
      </c>
      <c r="M147" s="13">
        <f t="shared" si="12"/>
        <v>9000</v>
      </c>
      <c r="N147" s="13">
        <f t="shared" si="12"/>
        <v>9000</v>
      </c>
      <c r="O147" s="13">
        <f t="shared" si="12"/>
        <v>9000</v>
      </c>
      <c r="P147" s="39">
        <f>SUM(D147:O147)</f>
        <v>108000</v>
      </c>
    </row>
    <row r="148" spans="1:16" hidden="1" x14ac:dyDescent="0.2">
      <c r="A148" s="13"/>
      <c r="B148" s="13" t="s">
        <v>21</v>
      </c>
      <c r="C148" s="13"/>
      <c r="D148" s="13">
        <f>+D141</f>
        <v>10000</v>
      </c>
      <c r="E148" s="13">
        <f t="shared" ref="E148:O148" si="13">+E141</f>
        <v>10000</v>
      </c>
      <c r="F148" s="13">
        <f t="shared" si="13"/>
        <v>10000</v>
      </c>
      <c r="G148" s="13">
        <f t="shared" si="13"/>
        <v>10000</v>
      </c>
      <c r="H148" s="13">
        <f t="shared" si="13"/>
        <v>10000</v>
      </c>
      <c r="I148" s="13">
        <f t="shared" si="13"/>
        <v>10000</v>
      </c>
      <c r="J148" s="13">
        <f t="shared" si="13"/>
        <v>10000</v>
      </c>
      <c r="K148" s="13">
        <f t="shared" si="13"/>
        <v>10000</v>
      </c>
      <c r="L148" s="13">
        <f t="shared" si="13"/>
        <v>10000</v>
      </c>
      <c r="M148" s="13">
        <f t="shared" si="13"/>
        <v>10000</v>
      </c>
      <c r="N148" s="13">
        <f t="shared" si="13"/>
        <v>10000</v>
      </c>
      <c r="O148" s="13">
        <f t="shared" si="13"/>
        <v>10000</v>
      </c>
      <c r="P148" s="39">
        <f>SUM(D148:O148)</f>
        <v>120000</v>
      </c>
    </row>
    <row r="149" spans="1:16" hidden="1" x14ac:dyDescent="0.2">
      <c r="A149" s="50"/>
      <c r="B149" s="13"/>
      <c r="C149" s="50"/>
      <c r="D149" s="13"/>
      <c r="E149" s="13"/>
      <c r="F149" s="13"/>
      <c r="G149" s="13"/>
      <c r="H149" s="13"/>
      <c r="I149" s="13"/>
      <c r="J149" s="13"/>
      <c r="K149" s="13"/>
      <c r="L149" s="13"/>
      <c r="M149" s="13"/>
      <c r="N149" s="13"/>
      <c r="O149" s="13"/>
      <c r="P149" s="39"/>
    </row>
    <row r="150" spans="1:16" hidden="1" x14ac:dyDescent="0.2">
      <c r="A150" s="13"/>
      <c r="B150" s="50" t="s">
        <v>19</v>
      </c>
      <c r="C150" s="13"/>
      <c r="D150" s="50">
        <f>MIN(D146:D149)</f>
        <v>9000</v>
      </c>
      <c r="E150" s="50">
        <f t="shared" ref="E150:O150" si="14">MIN(E146:E149)</f>
        <v>9000</v>
      </c>
      <c r="F150" s="50">
        <f t="shared" si="14"/>
        <v>9000</v>
      </c>
      <c r="G150" s="50">
        <f t="shared" si="14"/>
        <v>9000</v>
      </c>
      <c r="H150" s="50">
        <f t="shared" si="14"/>
        <v>9000</v>
      </c>
      <c r="I150" s="50">
        <f t="shared" si="14"/>
        <v>9000</v>
      </c>
      <c r="J150" s="50">
        <f t="shared" si="14"/>
        <v>9000</v>
      </c>
      <c r="K150" s="50">
        <f t="shared" si="14"/>
        <v>9000</v>
      </c>
      <c r="L150" s="50">
        <f t="shared" si="14"/>
        <v>9000</v>
      </c>
      <c r="M150" s="50">
        <f t="shared" si="14"/>
        <v>9000</v>
      </c>
      <c r="N150" s="50">
        <f t="shared" si="14"/>
        <v>9000</v>
      </c>
      <c r="O150" s="50">
        <f t="shared" si="14"/>
        <v>9000</v>
      </c>
      <c r="P150" s="39">
        <f>SUM(D150:O150)</f>
        <v>108000</v>
      </c>
    </row>
    <row r="151" spans="1:16" s="80" customFormat="1" hidden="1" x14ac:dyDescent="0.2">
      <c r="A151" s="41"/>
      <c r="B151" s="13"/>
      <c r="C151" s="41"/>
      <c r="D151" s="13"/>
      <c r="E151" s="13"/>
      <c r="F151" s="13"/>
      <c r="G151" s="13"/>
      <c r="H151" s="13"/>
      <c r="I151" s="13"/>
      <c r="J151" s="13"/>
      <c r="K151" s="13"/>
      <c r="L151" s="13"/>
      <c r="M151" s="13"/>
      <c r="N151" s="13"/>
      <c r="O151" s="13"/>
      <c r="P151" s="39"/>
    </row>
    <row r="152" spans="1:16" hidden="1" x14ac:dyDescent="0.2">
      <c r="A152" s="13"/>
      <c r="B152" s="41" t="s">
        <v>54</v>
      </c>
      <c r="C152" s="13"/>
      <c r="D152" s="41">
        <f t="shared" ref="D152:O152" si="15">IF(D44="Y",0,IF(D19&gt;800,800,D19))</f>
        <v>800</v>
      </c>
      <c r="E152" s="41">
        <f t="shared" si="15"/>
        <v>800</v>
      </c>
      <c r="F152" s="41">
        <f t="shared" si="15"/>
        <v>800</v>
      </c>
      <c r="G152" s="41">
        <f t="shared" si="15"/>
        <v>800</v>
      </c>
      <c r="H152" s="41">
        <f t="shared" si="15"/>
        <v>800</v>
      </c>
      <c r="I152" s="41">
        <f t="shared" si="15"/>
        <v>800</v>
      </c>
      <c r="J152" s="41">
        <f t="shared" si="15"/>
        <v>800</v>
      </c>
      <c r="K152" s="41">
        <f t="shared" si="15"/>
        <v>800</v>
      </c>
      <c r="L152" s="41">
        <f t="shared" si="15"/>
        <v>800</v>
      </c>
      <c r="M152" s="41">
        <f t="shared" si="15"/>
        <v>800</v>
      </c>
      <c r="N152" s="41">
        <f t="shared" si="15"/>
        <v>800</v>
      </c>
      <c r="O152" s="41">
        <f t="shared" si="15"/>
        <v>800</v>
      </c>
      <c r="P152" s="42">
        <f>SUM(D152:O152)</f>
        <v>9600</v>
      </c>
    </row>
    <row r="153" spans="1:16" s="81" customFormat="1" hidden="1" x14ac:dyDescent="0.2">
      <c r="A153" s="13"/>
      <c r="B153" s="41"/>
      <c r="C153" s="13"/>
      <c r="D153" s="41"/>
      <c r="E153" s="41"/>
      <c r="F153" s="41"/>
      <c r="G153" s="41"/>
      <c r="H153" s="41"/>
      <c r="I153" s="41"/>
      <c r="J153" s="41"/>
      <c r="K153" s="41"/>
      <c r="L153" s="41"/>
      <c r="M153" s="41"/>
      <c r="N153" s="41"/>
      <c r="O153" s="41"/>
      <c r="P153" s="42"/>
    </row>
    <row r="154" spans="1:16" s="81" customFormat="1" hidden="1" x14ac:dyDescent="0.2">
      <c r="A154" s="13"/>
      <c r="B154" s="13" t="s">
        <v>186</v>
      </c>
      <c r="C154" s="13"/>
      <c r="D154" s="41">
        <f>(IF($E$51&lt;1,0,IF($E$51&lt;2,100,200)))</f>
        <v>0</v>
      </c>
      <c r="E154" s="41">
        <f t="shared" ref="E154:O154" si="16">(IF($E$51&lt;1,0,IF($E$51&lt;2,100,200)))</f>
        <v>0</v>
      </c>
      <c r="F154" s="41">
        <f t="shared" si="16"/>
        <v>0</v>
      </c>
      <c r="G154" s="41">
        <f t="shared" si="16"/>
        <v>0</v>
      </c>
      <c r="H154" s="41">
        <f t="shared" si="16"/>
        <v>0</v>
      </c>
      <c r="I154" s="41">
        <f t="shared" si="16"/>
        <v>0</v>
      </c>
      <c r="J154" s="41">
        <f t="shared" si="16"/>
        <v>0</v>
      </c>
      <c r="K154" s="41">
        <f t="shared" si="16"/>
        <v>0</v>
      </c>
      <c r="L154" s="41">
        <f t="shared" si="16"/>
        <v>0</v>
      </c>
      <c r="M154" s="41">
        <f t="shared" si="16"/>
        <v>0</v>
      </c>
      <c r="N154" s="41">
        <f t="shared" si="16"/>
        <v>0</v>
      </c>
      <c r="O154" s="41">
        <f t="shared" si="16"/>
        <v>0</v>
      </c>
      <c r="P154" s="42">
        <f>SUM(D154:O154)</f>
        <v>0</v>
      </c>
    </row>
    <row r="155" spans="1:16" hidden="1" x14ac:dyDescent="0.2">
      <c r="A155" s="13"/>
      <c r="B155" s="13" t="s">
        <v>64</v>
      </c>
      <c r="C155" s="13"/>
      <c r="D155" s="99">
        <f t="shared" ref="D155:O155" si="17">MIN(D154,D24)</f>
        <v>0</v>
      </c>
      <c r="E155" s="99">
        <f t="shared" si="17"/>
        <v>0</v>
      </c>
      <c r="F155" s="99">
        <f t="shared" si="17"/>
        <v>0</v>
      </c>
      <c r="G155" s="99">
        <f t="shared" si="17"/>
        <v>0</v>
      </c>
      <c r="H155" s="99">
        <f t="shared" si="17"/>
        <v>0</v>
      </c>
      <c r="I155" s="99">
        <f t="shared" si="17"/>
        <v>0</v>
      </c>
      <c r="J155" s="99">
        <f t="shared" si="17"/>
        <v>0</v>
      </c>
      <c r="K155" s="99">
        <f t="shared" si="17"/>
        <v>0</v>
      </c>
      <c r="L155" s="99">
        <f t="shared" si="17"/>
        <v>0</v>
      </c>
      <c r="M155" s="99">
        <f t="shared" si="17"/>
        <v>0</v>
      </c>
      <c r="N155" s="99">
        <f t="shared" si="17"/>
        <v>0</v>
      </c>
      <c r="O155" s="99">
        <f t="shared" si="17"/>
        <v>0</v>
      </c>
      <c r="P155" s="42">
        <f>SUM(D155:O155)</f>
        <v>0</v>
      </c>
    </row>
    <row r="156" spans="1:16" hidden="1" x14ac:dyDescent="0.2"/>
    <row r="157" spans="1:16" hidden="1" x14ac:dyDescent="0.2">
      <c r="D157" s="6">
        <f t="shared" ref="D157:P157" si="18">IF(D18&gt;0,0,SUM((D16:D28)))</f>
        <v>0</v>
      </c>
      <c r="E157" s="6">
        <f t="shared" si="18"/>
        <v>0</v>
      </c>
      <c r="F157" s="6">
        <f t="shared" si="18"/>
        <v>0</v>
      </c>
      <c r="G157" s="6">
        <f t="shared" si="18"/>
        <v>0</v>
      </c>
      <c r="H157" s="6">
        <f t="shared" si="18"/>
        <v>0</v>
      </c>
      <c r="I157" s="6">
        <f t="shared" si="18"/>
        <v>0</v>
      </c>
      <c r="J157" s="6">
        <f t="shared" si="18"/>
        <v>0</v>
      </c>
      <c r="K157" s="6">
        <f t="shared" si="18"/>
        <v>0</v>
      </c>
      <c r="L157" s="6">
        <f t="shared" si="18"/>
        <v>0</v>
      </c>
      <c r="M157" s="6">
        <f t="shared" si="18"/>
        <v>0</v>
      </c>
      <c r="N157" s="6">
        <f t="shared" si="18"/>
        <v>0</v>
      </c>
      <c r="O157" s="6">
        <f t="shared" si="18"/>
        <v>0</v>
      </c>
      <c r="P157" s="6">
        <f t="shared" si="18"/>
        <v>0</v>
      </c>
    </row>
    <row r="158" spans="1:16" hidden="1" x14ac:dyDescent="0.2">
      <c r="D158" s="6">
        <f>ROUND(D42-((P70*0.1)/12),0)</f>
        <v>10062</v>
      </c>
    </row>
    <row r="159" spans="1:16" hidden="1" x14ac:dyDescent="0.2">
      <c r="A159" s="6" t="s">
        <v>169</v>
      </c>
    </row>
    <row r="160" spans="1:16" hidden="1" x14ac:dyDescent="0.2">
      <c r="A160" s="6" t="s">
        <v>177</v>
      </c>
      <c r="D160" s="95">
        <f t="shared" ref="D160:O160" si="19">IF(D18&gt;0,0,SUM((D16:D28)))</f>
        <v>0</v>
      </c>
      <c r="E160" s="95">
        <f t="shared" si="19"/>
        <v>0</v>
      </c>
      <c r="F160" s="95">
        <f t="shared" si="19"/>
        <v>0</v>
      </c>
      <c r="G160" s="95">
        <f t="shared" si="19"/>
        <v>0</v>
      </c>
      <c r="H160" s="95">
        <f t="shared" si="19"/>
        <v>0</v>
      </c>
      <c r="I160" s="95">
        <f t="shared" si="19"/>
        <v>0</v>
      </c>
      <c r="J160" s="95">
        <f t="shared" si="19"/>
        <v>0</v>
      </c>
      <c r="K160" s="95">
        <f t="shared" si="19"/>
        <v>0</v>
      </c>
      <c r="L160" s="95">
        <f t="shared" si="19"/>
        <v>0</v>
      </c>
      <c r="M160" s="95">
        <f t="shared" si="19"/>
        <v>0</v>
      </c>
      <c r="N160" s="95">
        <f t="shared" si="19"/>
        <v>0</v>
      </c>
      <c r="O160" s="95">
        <f t="shared" si="19"/>
        <v>0</v>
      </c>
      <c r="P160" s="39">
        <f>SUM(D160:O160)</f>
        <v>0</v>
      </c>
    </row>
    <row r="161" spans="1:16" hidden="1" x14ac:dyDescent="0.2">
      <c r="A161" s="6" t="s">
        <v>176</v>
      </c>
      <c r="D161" s="95">
        <f t="shared" ref="D161:O161" si="20">IF($P$66&lt;&gt;0,0,IF(D18&gt;0,0,SUM((D16:D28))))</f>
        <v>0</v>
      </c>
      <c r="E161" s="95">
        <f t="shared" si="20"/>
        <v>0</v>
      </c>
      <c r="F161" s="95">
        <f t="shared" si="20"/>
        <v>0</v>
      </c>
      <c r="G161" s="95">
        <f t="shared" si="20"/>
        <v>0</v>
      </c>
      <c r="H161" s="95">
        <f t="shared" si="20"/>
        <v>0</v>
      </c>
      <c r="I161" s="95">
        <f t="shared" si="20"/>
        <v>0</v>
      </c>
      <c r="J161" s="95">
        <f t="shared" si="20"/>
        <v>0</v>
      </c>
      <c r="K161" s="95">
        <f t="shared" si="20"/>
        <v>0</v>
      </c>
      <c r="L161" s="95">
        <f t="shared" si="20"/>
        <v>0</v>
      </c>
      <c r="M161" s="95">
        <f t="shared" si="20"/>
        <v>0</v>
      </c>
      <c r="N161" s="95">
        <f t="shared" si="20"/>
        <v>0</v>
      </c>
      <c r="O161" s="95">
        <f t="shared" si="20"/>
        <v>0</v>
      </c>
      <c r="P161" s="39">
        <f>SUM(D161:O161)</f>
        <v>0</v>
      </c>
    </row>
    <row r="162" spans="1:16" hidden="1" x14ac:dyDescent="0.2">
      <c r="D162" s="95"/>
      <c r="E162" s="95"/>
      <c r="F162" s="95"/>
      <c r="G162" s="95"/>
      <c r="H162" s="95"/>
      <c r="I162" s="95"/>
      <c r="J162" s="95"/>
      <c r="K162" s="95"/>
      <c r="L162" s="95"/>
      <c r="M162" s="95"/>
      <c r="N162" s="95"/>
      <c r="O162" s="95"/>
      <c r="P162" s="39"/>
    </row>
    <row r="163" spans="1:16" hidden="1" x14ac:dyDescent="0.2">
      <c r="A163" s="6" t="s">
        <v>170</v>
      </c>
      <c r="D163" s="95">
        <f>IF(MIN(D160:D161)&lt;1,0.01,MIN(D160:D161))</f>
        <v>0.01</v>
      </c>
      <c r="E163" s="95">
        <f t="shared" ref="E163:O163" si="21">MIN(E160:E161)</f>
        <v>0</v>
      </c>
      <c r="F163" s="95">
        <f t="shared" si="21"/>
        <v>0</v>
      </c>
      <c r="G163" s="95">
        <f t="shared" si="21"/>
        <v>0</v>
      </c>
      <c r="H163" s="95">
        <f t="shared" si="21"/>
        <v>0</v>
      </c>
      <c r="I163" s="95">
        <f t="shared" si="21"/>
        <v>0</v>
      </c>
      <c r="J163" s="95">
        <f t="shared" si="21"/>
        <v>0</v>
      </c>
      <c r="K163" s="95">
        <f t="shared" si="21"/>
        <v>0</v>
      </c>
      <c r="L163" s="95">
        <f t="shared" si="21"/>
        <v>0</v>
      </c>
      <c r="M163" s="95">
        <f t="shared" si="21"/>
        <v>0</v>
      </c>
      <c r="N163" s="95">
        <f t="shared" si="21"/>
        <v>0</v>
      </c>
      <c r="O163" s="95">
        <f t="shared" si="21"/>
        <v>0</v>
      </c>
      <c r="P163" s="39">
        <f>SUM(D163:O163)</f>
        <v>0.01</v>
      </c>
    </row>
    <row r="164" spans="1:16" hidden="1" x14ac:dyDescent="0.2">
      <c r="A164" s="13" t="s">
        <v>171</v>
      </c>
      <c r="D164" s="95">
        <f t="shared" ref="D164:O164" si="22">IF((D42-(D163*0.1))&lt;0,0,(D42-(D163*0.1)))</f>
        <v>11999.999</v>
      </c>
      <c r="E164" s="95">
        <f t="shared" si="22"/>
        <v>12000</v>
      </c>
      <c r="F164" s="95">
        <f t="shared" si="22"/>
        <v>12000</v>
      </c>
      <c r="G164" s="95">
        <f t="shared" si="22"/>
        <v>12000</v>
      </c>
      <c r="H164" s="95">
        <f t="shared" si="22"/>
        <v>12000</v>
      </c>
      <c r="I164" s="95">
        <f t="shared" si="22"/>
        <v>12000</v>
      </c>
      <c r="J164" s="95">
        <f t="shared" si="22"/>
        <v>12000</v>
      </c>
      <c r="K164" s="95">
        <f t="shared" si="22"/>
        <v>12000</v>
      </c>
      <c r="L164" s="95">
        <f t="shared" si="22"/>
        <v>12000</v>
      </c>
      <c r="M164" s="95">
        <f t="shared" si="22"/>
        <v>12000</v>
      </c>
      <c r="N164" s="95">
        <f t="shared" si="22"/>
        <v>12000</v>
      </c>
      <c r="O164" s="95">
        <f t="shared" si="22"/>
        <v>12000</v>
      </c>
      <c r="P164" s="39">
        <f>SUM(D164:O164)</f>
        <v>143999.99900000001</v>
      </c>
    </row>
    <row r="165" spans="1:16" hidden="1" x14ac:dyDescent="0.2">
      <c r="A165" s="13" t="s">
        <v>173</v>
      </c>
      <c r="D165" s="95">
        <f>D163*0.25</f>
        <v>2.5000000000000001E-3</v>
      </c>
      <c r="E165" s="95">
        <f t="shared" ref="E165:O165" si="23">E163*0.25</f>
        <v>0</v>
      </c>
      <c r="F165" s="95">
        <f t="shared" si="23"/>
        <v>0</v>
      </c>
      <c r="G165" s="95">
        <f t="shared" si="23"/>
        <v>0</v>
      </c>
      <c r="H165" s="95">
        <f t="shared" si="23"/>
        <v>0</v>
      </c>
      <c r="I165" s="95">
        <f t="shared" si="23"/>
        <v>0</v>
      </c>
      <c r="J165" s="95">
        <f t="shared" si="23"/>
        <v>0</v>
      </c>
      <c r="K165" s="95">
        <f t="shared" si="23"/>
        <v>0</v>
      </c>
      <c r="L165" s="95">
        <f t="shared" si="23"/>
        <v>0</v>
      </c>
      <c r="M165" s="95">
        <f t="shared" si="23"/>
        <v>0</v>
      </c>
      <c r="N165" s="95">
        <f t="shared" si="23"/>
        <v>0</v>
      </c>
      <c r="O165" s="95">
        <f t="shared" si="23"/>
        <v>0</v>
      </c>
      <c r="P165" s="39">
        <f>SUM(D165:O165)</f>
        <v>2.5000000000000001E-3</v>
      </c>
    </row>
    <row r="166" spans="1:16" hidden="1" x14ac:dyDescent="0.2">
      <c r="A166" s="13" t="s">
        <v>172</v>
      </c>
      <c r="D166" s="95">
        <v>2000</v>
      </c>
      <c r="E166" s="95">
        <v>2000</v>
      </c>
      <c r="F166" s="95">
        <v>2000</v>
      </c>
      <c r="G166" s="95">
        <v>2000</v>
      </c>
      <c r="H166" s="95">
        <v>2000</v>
      </c>
      <c r="I166" s="95">
        <v>2000</v>
      </c>
      <c r="J166" s="95">
        <v>2000</v>
      </c>
      <c r="K166" s="95">
        <v>2000</v>
      </c>
      <c r="L166" s="95">
        <v>2000</v>
      </c>
      <c r="M166" s="95">
        <v>2000</v>
      </c>
      <c r="N166" s="95">
        <v>2000</v>
      </c>
      <c r="O166" s="95">
        <v>2000</v>
      </c>
      <c r="P166" s="39">
        <f>SUM(D166:O166)</f>
        <v>24000</v>
      </c>
    </row>
    <row r="167" spans="1:16" hidden="1" x14ac:dyDescent="0.2"/>
    <row r="168" spans="1:16" hidden="1" x14ac:dyDescent="0.2">
      <c r="B168" s="50" t="s">
        <v>175</v>
      </c>
      <c r="C168" s="13"/>
      <c r="D168" s="50">
        <f>ROUND(IF(MIN(D164:D167)&lt;0,0,MIN(D164:D167)),0)</f>
        <v>0</v>
      </c>
      <c r="E168" s="50">
        <f>ROUND(IF(MIN(E164:E167)&lt;0,0,MIN(E164:E167)),0)</f>
        <v>0</v>
      </c>
      <c r="F168" s="50">
        <f t="shared" ref="F168:O168" si="24">ROUND(IF(MIN(F164:F167)&lt;0,0,MIN(F164:F167)),0)</f>
        <v>0</v>
      </c>
      <c r="G168" s="50">
        <f t="shared" si="24"/>
        <v>0</v>
      </c>
      <c r="H168" s="50">
        <f t="shared" si="24"/>
        <v>0</v>
      </c>
      <c r="I168" s="50">
        <f t="shared" si="24"/>
        <v>0</v>
      </c>
      <c r="J168" s="50">
        <f t="shared" si="24"/>
        <v>0</v>
      </c>
      <c r="K168" s="50">
        <f t="shared" si="24"/>
        <v>0</v>
      </c>
      <c r="L168" s="50">
        <f t="shared" si="24"/>
        <v>0</v>
      </c>
      <c r="M168" s="50">
        <f t="shared" si="24"/>
        <v>0</v>
      </c>
      <c r="N168" s="50">
        <f t="shared" si="24"/>
        <v>0</v>
      </c>
      <c r="O168" s="50">
        <f t="shared" si="24"/>
        <v>0</v>
      </c>
      <c r="P168" s="39">
        <f>SUM(D168:O168)</f>
        <v>0</v>
      </c>
    </row>
    <row r="169" spans="1:16" hidden="1" x14ac:dyDescent="0.2">
      <c r="B169" s="96"/>
      <c r="C169" s="53"/>
      <c r="D169" s="96"/>
      <c r="E169" s="96"/>
      <c r="F169" s="96"/>
      <c r="G169" s="96"/>
      <c r="H169" s="96"/>
      <c r="I169" s="96"/>
      <c r="J169" s="96"/>
      <c r="K169" s="96"/>
      <c r="L169" s="96"/>
      <c r="M169" s="96"/>
      <c r="N169" s="96"/>
      <c r="O169" s="96"/>
      <c r="P169" s="97"/>
    </row>
    <row r="170" spans="1:16" hidden="1" x14ac:dyDescent="0.2">
      <c r="B170" s="96"/>
      <c r="C170" s="53"/>
      <c r="D170" s="96"/>
      <c r="E170" s="96"/>
      <c r="F170" s="96"/>
      <c r="G170" s="96"/>
      <c r="H170" s="96"/>
      <c r="I170" s="96"/>
      <c r="J170" s="96"/>
      <c r="K170" s="96"/>
      <c r="L170" s="96"/>
      <c r="M170" s="96"/>
      <c r="N170" s="96"/>
      <c r="O170" s="96"/>
      <c r="P170" s="97"/>
    </row>
    <row r="171" spans="1:16" hidden="1" x14ac:dyDescent="0.2">
      <c r="A171" s="6" t="s">
        <v>52</v>
      </c>
      <c r="D171" s="6">
        <f>+ROUND(IF(P86&lt;190001,0,IF(P86&lt;500001,((P86-190000)*0.1),IF(P86&lt;800001,(31000+((P86-500000)*0.2)),(91000+((P86-800000)*0.3))))),0)</f>
        <v>1160</v>
      </c>
    </row>
    <row r="172" spans="1:16" hidden="1" x14ac:dyDescent="0.2"/>
    <row r="173" spans="1:16" hidden="1" x14ac:dyDescent="0.2">
      <c r="A173" s="6" t="s">
        <v>53</v>
      </c>
      <c r="D173" s="6">
        <f>+ROUND(IF(P86&lt;200001,0,IF(P86&lt;500001,((P86-200000)*0.1),IF(P86&lt;1000001,(30000+((P86-500000)*0.2)),(130000+((P86-1000000)*0.3))))),0)</f>
        <v>160</v>
      </c>
    </row>
    <row r="174" spans="1:16" hidden="1" x14ac:dyDescent="0.2"/>
    <row r="175" spans="1:16" hidden="1" x14ac:dyDescent="0.2"/>
    <row r="176" spans="1:16" hidden="1" x14ac:dyDescent="0.2">
      <c r="A176" s="6" t="s">
        <v>90</v>
      </c>
      <c r="D176" s="6">
        <f>+ROUND(IF(P86&lt;250001,0,IF(P86&lt;500001,((P86-250000)*0.1),IF(P86&lt;1000001,(25000+((P86-500000)*0.2)),(125000+((P86-1000000)*0.3))))),0)</f>
        <v>0</v>
      </c>
      <c r="F176" s="78">
        <v>20180</v>
      </c>
      <c r="G176" s="82">
        <f>F176</f>
        <v>20180</v>
      </c>
    </row>
    <row r="177" spans="1:12" hidden="1" x14ac:dyDescent="0.2">
      <c r="A177" s="6" t="s">
        <v>91</v>
      </c>
      <c r="D177" s="6">
        <f>+ROUND(IF(P86&lt;500001,0,IF(P86&lt;1000001,((P86-500000)*0.2),(100000+((P86-1000000)*0.3)))),0)</f>
        <v>0</v>
      </c>
      <c r="F177" s="78">
        <v>12875</v>
      </c>
      <c r="G177" s="82">
        <f>F177</f>
        <v>12875</v>
      </c>
      <c r="H177" s="82">
        <f>F177</f>
        <v>12875</v>
      </c>
    </row>
    <row r="178" spans="1:12" hidden="1" x14ac:dyDescent="0.2">
      <c r="H178" s="82">
        <f>F176</f>
        <v>20180</v>
      </c>
    </row>
    <row r="179" spans="1:12" hidden="1" x14ac:dyDescent="0.2">
      <c r="F179" s="78">
        <v>42094</v>
      </c>
      <c r="G179" s="82">
        <f>F179-F176</f>
        <v>21914</v>
      </c>
    </row>
    <row r="180" spans="1:12" hidden="1" x14ac:dyDescent="0.2">
      <c r="A180" s="6" t="s">
        <v>81</v>
      </c>
      <c r="G180" s="6">
        <f>G179/365</f>
        <v>60.038356164383565</v>
      </c>
      <c r="H180" s="6">
        <f>F179-F177</f>
        <v>29219</v>
      </c>
    </row>
    <row r="181" spans="1:12" hidden="1" x14ac:dyDescent="0.2">
      <c r="H181" s="6">
        <f>H180/365</f>
        <v>80.052054794520544</v>
      </c>
    </row>
    <row r="182" spans="1:12" hidden="1" x14ac:dyDescent="0.2">
      <c r="A182" s="6" t="s">
        <v>62</v>
      </c>
      <c r="C182" s="14" t="b">
        <f>IF(P86&gt;10000000,0)</f>
        <v>0</v>
      </c>
      <c r="D182" s="6">
        <f>ROUND(IF((P86&lt;=10000000),0,IF((P86&lt;=10191750),(P86-10000000)*0.7,P88*0.1)),0)</f>
        <v>0</v>
      </c>
    </row>
    <row r="183" spans="1:12" hidden="1" x14ac:dyDescent="0.2">
      <c r="C183" s="6">
        <f>IF(P86&lt;10000001,0,((IF((P88*0.1)&gt;(P86-10000000),((P86-10000000)*0.7),(P88*0.1)))))</f>
        <v>0</v>
      </c>
      <c r="E183" s="6">
        <f>IF((IF((P88*0.1)&gt;(P86-10000000),((P86-10000000)*0.7),(P88*0.1)))&lt;0,0,((IF((P88*0.1)&gt;(P86-10000000),((P86-10000000)*0.7),(P88*0.1)))))</f>
        <v>0</v>
      </c>
    </row>
    <row r="184" spans="1:12" hidden="1" x14ac:dyDescent="0.2">
      <c r="A184" s="6" t="s">
        <v>63</v>
      </c>
      <c r="D184" s="6">
        <f>ROUND(IF((P86&lt;=1000000),0,IF((P86&lt;=1030150),(P86-1000000)*0.7,P88*0.1)),0)</f>
        <v>0</v>
      </c>
    </row>
    <row r="185" spans="1:12" hidden="1" x14ac:dyDescent="0.2"/>
    <row r="186" spans="1:12" hidden="1" x14ac:dyDescent="0.2">
      <c r="C186" s="14">
        <f>P86</f>
        <v>201600</v>
      </c>
    </row>
    <row r="187" spans="1:12" hidden="1" x14ac:dyDescent="0.2"/>
    <row r="188" spans="1:12" hidden="1" x14ac:dyDescent="0.2"/>
    <row r="189" spans="1:12" hidden="1" x14ac:dyDescent="0.2"/>
    <row r="190" spans="1:12" hidden="1" x14ac:dyDescent="0.2">
      <c r="H190" s="6" t="s">
        <v>124</v>
      </c>
      <c r="K190" s="6">
        <f>(IF(E91&gt;100000,100000,E91))</f>
        <v>0</v>
      </c>
      <c r="L190" s="6">
        <f>MIN(L192:L197)</f>
        <v>0</v>
      </c>
    </row>
    <row r="191" spans="1:12" hidden="1" x14ac:dyDescent="0.2">
      <c r="C191" s="6" t="s">
        <v>78</v>
      </c>
    </row>
    <row r="192" spans="1:12" hidden="1" x14ac:dyDescent="0.2">
      <c r="C192" s="6" t="s">
        <v>79</v>
      </c>
      <c r="H192" s="55" t="s">
        <v>120</v>
      </c>
      <c r="I192" s="55"/>
      <c r="J192" s="55"/>
      <c r="K192" s="100">
        <f>E86</f>
        <v>41365</v>
      </c>
      <c r="L192" s="6">
        <f>IF(E86&gt;41364,(MIN(E91,L198)),0)</f>
        <v>100000</v>
      </c>
    </row>
    <row r="193" spans="3:16" hidden="1" x14ac:dyDescent="0.2">
      <c r="H193" s="55" t="s">
        <v>121</v>
      </c>
      <c r="I193" s="55"/>
      <c r="J193" s="55"/>
      <c r="K193" s="84">
        <f>E87</f>
        <v>0</v>
      </c>
      <c r="L193" s="6">
        <f>IF(E87&lt;2500001,(MIN(E91,L198)),0)</f>
        <v>100000</v>
      </c>
    </row>
    <row r="194" spans="3:16" hidden="1" x14ac:dyDescent="0.2">
      <c r="C194" s="85"/>
      <c r="D194" s="13" t="s">
        <v>84</v>
      </c>
      <c r="E194" s="86"/>
      <c r="H194" s="55" t="s">
        <v>122</v>
      </c>
      <c r="I194" s="55"/>
      <c r="J194" s="55"/>
      <c r="K194" s="84">
        <f>E88</f>
        <v>0</v>
      </c>
      <c r="L194" s="6">
        <f>IF(K194&lt;4000001,(MIN(E91,L198)),0)</f>
        <v>100000</v>
      </c>
      <c r="M194" s="6">
        <f>IF(K194&lt;400001,(MIN((K193-L200),100000)),0)</f>
        <v>0</v>
      </c>
    </row>
    <row r="195" spans="3:16" hidden="1" x14ac:dyDescent="0.2">
      <c r="C195" s="13" t="s">
        <v>83</v>
      </c>
      <c r="D195" s="13"/>
      <c r="E195" s="13">
        <f>SUM(E54:E66)</f>
        <v>30000</v>
      </c>
      <c r="H195" s="90" t="s">
        <v>123</v>
      </c>
      <c r="I195" s="90"/>
      <c r="J195" s="90"/>
      <c r="K195" s="84">
        <f>E90</f>
        <v>0</v>
      </c>
      <c r="L195" s="6">
        <f>IF(K195=1,(MIN(E91,L198)),0)</f>
        <v>0</v>
      </c>
    </row>
    <row r="196" spans="3:16" hidden="1" x14ac:dyDescent="0.2">
      <c r="C196" s="13"/>
      <c r="D196" s="13" t="s">
        <v>85</v>
      </c>
      <c r="E196" s="13"/>
      <c r="H196" s="56" t="s">
        <v>158</v>
      </c>
      <c r="I196" s="88"/>
      <c r="J196" s="57"/>
      <c r="K196" s="89">
        <f>E95</f>
        <v>0</v>
      </c>
      <c r="L196" s="6">
        <f>IF(K196=0,(MIN(E91,L198)),0)</f>
        <v>100000</v>
      </c>
    </row>
    <row r="197" spans="3:16" hidden="1" x14ac:dyDescent="0.2">
      <c r="C197" s="13" t="s">
        <v>112</v>
      </c>
      <c r="D197" s="73"/>
      <c r="E197" s="13">
        <f>IF(E195&gt;100000,100000,E195)</f>
        <v>30000</v>
      </c>
      <c r="H197" s="109" t="s">
        <v>191</v>
      </c>
      <c r="I197" s="109"/>
      <c r="J197" s="109"/>
      <c r="K197" s="37">
        <f>K192</f>
        <v>41365</v>
      </c>
      <c r="L197" s="6">
        <f>IF(E86&lt;41730,(MIN(L192:L196,L198)),0)</f>
        <v>0</v>
      </c>
      <c r="O197" s="82">
        <v>41729</v>
      </c>
    </row>
    <row r="198" spans="3:16" hidden="1" x14ac:dyDescent="0.2">
      <c r="C198" s="73" t="s">
        <v>105</v>
      </c>
      <c r="D198" s="73"/>
      <c r="E198" s="13">
        <f>IF(E81&gt;10000,10000,E81)</f>
        <v>0</v>
      </c>
      <c r="H198" s="6" t="s">
        <v>191</v>
      </c>
      <c r="L198" s="6">
        <f>IF((100000-E89)&lt;0,0,(100000-E89))</f>
        <v>100000</v>
      </c>
      <c r="O198" s="14"/>
      <c r="P198" s="6"/>
    </row>
    <row r="199" spans="3:16" hidden="1" x14ac:dyDescent="0.2">
      <c r="C199" s="73" t="s">
        <v>13</v>
      </c>
      <c r="D199" s="73"/>
      <c r="E199" s="13">
        <f>IF(E71&gt;35000,35000,E71)</f>
        <v>0</v>
      </c>
      <c r="M199" s="6">
        <f>IF(E91&lt;150000,E91,150000)</f>
        <v>0</v>
      </c>
      <c r="O199" s="14"/>
      <c r="P199" s="6"/>
    </row>
    <row r="200" spans="3:16" hidden="1" x14ac:dyDescent="0.2">
      <c r="C200" s="73" t="s">
        <v>14</v>
      </c>
      <c r="D200" s="73"/>
      <c r="E200" s="13">
        <f>IF(E72&gt;100000,100000,E72)</f>
        <v>0</v>
      </c>
      <c r="H200" s="6" t="s">
        <v>125</v>
      </c>
      <c r="L200" s="83">
        <f>IF((E91-L190)&gt;150000,150000,(E91-L190))</f>
        <v>0</v>
      </c>
      <c r="O200" s="14"/>
      <c r="P200" s="6"/>
    </row>
    <row r="201" spans="3:16" hidden="1" x14ac:dyDescent="0.2">
      <c r="C201" s="73" t="s">
        <v>48</v>
      </c>
      <c r="D201" s="73"/>
      <c r="E201" s="13">
        <f>IF(E74&gt;0,E74,0)</f>
        <v>0</v>
      </c>
      <c r="O201" s="14"/>
      <c r="P201" s="6"/>
    </row>
    <row r="202" spans="3:16" hidden="1" x14ac:dyDescent="0.2">
      <c r="C202" s="73" t="str">
        <f>B76</f>
        <v>Donations to charitable institutions and others (Sec 80G)</v>
      </c>
      <c r="D202" s="73"/>
      <c r="E202" s="13">
        <f>IF(E76&gt;(F202*0.1),(F202*0.1),E76)</f>
        <v>0</v>
      </c>
      <c r="F202" s="6">
        <f>IF(P70-((SUM(N73:N80)+SUM(N83:N84)))&lt;1,0,P70-((SUM(N73:N80)+SUM(N83:N84))))</f>
        <v>201600</v>
      </c>
      <c r="O202" s="14"/>
      <c r="P202" s="6"/>
    </row>
    <row r="203" spans="3:16" hidden="1" x14ac:dyDescent="0.2">
      <c r="C203" s="73" t="s">
        <v>15</v>
      </c>
      <c r="D203" s="73"/>
      <c r="E203" s="13">
        <f>IF(E77&gt;100000,100000,E77)</f>
        <v>0</v>
      </c>
      <c r="O203" s="14"/>
      <c r="P203" s="6"/>
    </row>
    <row r="204" spans="3:16" hidden="1" x14ac:dyDescent="0.2">
      <c r="C204" s="73" t="s">
        <v>111</v>
      </c>
      <c r="E204" s="13">
        <f>+IF(P70&gt;1200001,0,(MIN((E75/2),25000)))</f>
        <v>0</v>
      </c>
      <c r="O204" s="14"/>
      <c r="P204" s="6"/>
    </row>
    <row r="205" spans="3:16" hidden="1" x14ac:dyDescent="0.2">
      <c r="C205" s="73" t="s">
        <v>126</v>
      </c>
      <c r="D205" s="73" t="s">
        <v>124</v>
      </c>
      <c r="E205" s="13">
        <f>L190</f>
        <v>0</v>
      </c>
      <c r="O205" s="14"/>
      <c r="P205" s="6"/>
    </row>
    <row r="206" spans="3:16" hidden="1" x14ac:dyDescent="0.2">
      <c r="C206" s="13" t="s">
        <v>113</v>
      </c>
      <c r="D206" s="75"/>
      <c r="E206" s="13">
        <f>SUM(E197:E205)</f>
        <v>30000</v>
      </c>
    </row>
    <row r="207" spans="3:16" hidden="1" x14ac:dyDescent="0.2"/>
    <row r="208" spans="3:16" hidden="1" x14ac:dyDescent="0.2"/>
    <row r="209" spans="2:5" hidden="1" x14ac:dyDescent="0.2">
      <c r="C209" s="6" t="s">
        <v>78</v>
      </c>
    </row>
    <row r="210" spans="2:5" hidden="1" x14ac:dyDescent="0.2">
      <c r="C210" s="6" t="s">
        <v>56</v>
      </c>
    </row>
    <row r="211" spans="2:5" hidden="1" x14ac:dyDescent="0.2">
      <c r="C211" s="6" t="s">
        <v>89</v>
      </c>
    </row>
    <row r="212" spans="2:5" hidden="1" x14ac:dyDescent="0.2">
      <c r="C212" s="6" t="s">
        <v>56</v>
      </c>
    </row>
    <row r="213" spans="2:5" hidden="1" x14ac:dyDescent="0.2">
      <c r="D213" s="58" t="s">
        <v>78</v>
      </c>
    </row>
    <row r="214" spans="2:5" hidden="1" x14ac:dyDescent="0.2">
      <c r="B214" s="6" t="s">
        <v>59</v>
      </c>
      <c r="E214" s="6" t="s">
        <v>80</v>
      </c>
    </row>
  </sheetData>
  <sheetProtection password="8BEB" sheet="1" objects="1" scenarios="1"/>
  <customSheetViews>
    <customSheetView guid="{E67CA4DF-58FD-4DF1-BEE5-C1FDED19180A}" scale="85" showGridLines="0" fitToPage="1" hiddenColumns="1" showRuler="0" topLeftCell="A112">
      <selection activeCell="D154" sqref="D154"/>
      <pageMargins left="0.17" right="0.28999999999999998" top="1" bottom="1" header="0.5" footer="0.5"/>
      <pageSetup paperSize="8" scale="84" orientation="portrait" horizontalDpi="4294967292" r:id="rId1"/>
      <headerFooter alignWithMargins="0">
        <oddFooter>&amp;Rbenny.thadathil@hewitt.com</oddFooter>
      </headerFooter>
    </customSheetView>
  </customSheetViews>
  <mergeCells count="44">
    <mergeCell ref="I47:O47"/>
    <mergeCell ref="B77:D77"/>
    <mergeCell ref="B75:D75"/>
    <mergeCell ref="B61:D61"/>
    <mergeCell ref="B47:E47"/>
    <mergeCell ref="B67:D67"/>
    <mergeCell ref="B71:D71"/>
    <mergeCell ref="B73:D73"/>
    <mergeCell ref="B51:D51"/>
    <mergeCell ref="B55:D55"/>
    <mergeCell ref="B56:D56"/>
    <mergeCell ref="B62:D62"/>
    <mergeCell ref="B64:D64"/>
    <mergeCell ref="B60:D60"/>
    <mergeCell ref="B63:D63"/>
    <mergeCell ref="B76:D76"/>
    <mergeCell ref="B74:D74"/>
    <mergeCell ref="B87:D87"/>
    <mergeCell ref="B72:D72"/>
    <mergeCell ref="B100:D100"/>
    <mergeCell ref="B50:D50"/>
    <mergeCell ref="B93:D93"/>
    <mergeCell ref="B86:D86"/>
    <mergeCell ref="B78:D78"/>
    <mergeCell ref="B81:D81"/>
    <mergeCell ref="B79:D79"/>
    <mergeCell ref="B80:D80"/>
    <mergeCell ref="B82:D82"/>
    <mergeCell ref="H197:J197"/>
    <mergeCell ref="B49:D49"/>
    <mergeCell ref="B65:D65"/>
    <mergeCell ref="B66:D66"/>
    <mergeCell ref="B69:D69"/>
    <mergeCell ref="B54:D54"/>
    <mergeCell ref="B53:D53"/>
    <mergeCell ref="B57:D57"/>
    <mergeCell ref="B59:D59"/>
    <mergeCell ref="B58:D58"/>
    <mergeCell ref="I100:O100"/>
    <mergeCell ref="B91:D91"/>
    <mergeCell ref="B90:D90"/>
    <mergeCell ref="B88:D88"/>
    <mergeCell ref="B83:D83"/>
    <mergeCell ref="B70:D70"/>
  </mergeCells>
  <phoneticPr fontId="0" type="noConversion"/>
  <dataValidations xWindow="577" yWindow="726" count="28">
    <dataValidation allowBlank="1" showInputMessage="1" showErrorMessage="1" prompt="Loan sanction value should be less than 25 lakh to get the additional deduction u/s 80EE" sqref="E87:E88 E90"/>
    <dataValidation type="whole" allowBlank="1" showInputMessage="1" showErrorMessage="1" errorTitle="Maxmimum Allowed is Rs.50000.00 " error="Please check the eligibility- Maximum Allowed deduction is Rs.50000.00. And if disability is above 80% Rs.100,000.00" prompt="If Disability is above 40% and below 80% available deduction is Rs.50000.00, If disability is above 80% the limit is Rs.100,000.00" sqref="E77">
      <formula1>0</formula1>
      <formula2>100000</formula2>
    </dataValidation>
    <dataValidation type="whole" allowBlank="1" showInputMessage="1" showErrorMessage="1" errorTitle="Amount in Rupees.." error="Please check the amount invested." promptTitle="New Retail Investors" prompt="The deduction under the Scheme is available only to a new retail investors. Please check your eligibility to this scheme. 50% of the amount invested, maximum of Rs.25000/- will be allowed as deduction from taxable income." sqref="E75">
      <formula1>0</formula1>
      <formula2>9999999999</formula2>
    </dataValidation>
    <dataValidation type="whole" allowBlank="1" showInputMessage="1" showErrorMessage="1" errorTitle="Amount in Rupees.." promptTitle="Donations." prompt="Please check the eligibility and deductiable amount of donation._x000a_Donations made to national relief funds are eligible for 100% deduction from taxable income, and in any other cases the deduction is restricted to 50% percentage of amount paid._x000a_" sqref="E76">
      <formula1>0</formula1>
      <formula2>9999999999</formula2>
    </dataValidation>
    <dataValidation allowBlank="1" showInputMessage="1" showErrorMessage="1" error="maximum Allowed Rs.20000.00" sqref="E79"/>
    <dataValidation type="whole" allowBlank="1" showInputMessage="1" showErrorMessage="1" error="Only income to be updated." prompt="Only income to be updated" sqref="E81">
      <formula1>0</formula1>
      <formula2>999999999999999000000</formula2>
    </dataValidation>
    <dataValidation type="list" allowBlank="1" showInputMessage="1" showErrorMessage="1" sqref="D213">
      <formula1>$C$191:$C$192</formula1>
    </dataValidation>
    <dataValidation type="whole" operator="greaterThan" allowBlank="1" showInputMessage="1" showErrorMessage="1" error="Please check the amount, only positive figures" prompt="Plesae update the total interest paid/payable for the current Financial year.(Self occupied property only)" sqref="E91">
      <formula1>-1</formula1>
    </dataValidation>
    <dataValidation type="whole" allowBlank="1" showInputMessage="1" showErrorMessage="1" error="Let out property details to be updated in Section 3." prompt="Only income to be updated" sqref="E82">
      <formula1>0</formula1>
      <formula2>999999999999999000000</formula2>
    </dataValidation>
    <dataValidation type="date" allowBlank="1" showInputMessage="1" showErrorMessage="1" error="Pleasse check the date- Date should be entered in DD-MMM-YYYY format_x000a_" prompt="Loan taken during FY 2013-2014 (01/04/2013 to 31/03/2014) only eligible for addtional deduction of Rs.1 lakh" sqref="E86">
      <formula1>29312</formula1>
      <formula2>42094</formula2>
    </dataValidation>
    <dataValidation type="whole" allowBlank="1" showInputMessage="1" showErrorMessage="1" error="Remaining months starts from this month only." prompt="No of months from this month to March- 2015" sqref="P99">
      <formula1>1</formula1>
      <formula2>12</formula2>
    </dataValidation>
    <dataValidation operator="lessThan" allowBlank="1" showInputMessage="1" showErrorMessage="1" error="Maximum Allowed is 70000 only." promptTitle="PPF" sqref="E56"/>
    <dataValidation type="whole" allowBlank="1" showInputMessage="1" showErrorMessage="1" sqref="E66">
      <formula1>0</formula1>
      <formula2>999999999999</formula2>
    </dataValidation>
    <dataValidation type="whole" allowBlank="1" showInputMessage="1" showErrorMessage="1" sqref="E70">
      <formula1>0</formula1>
      <formula2>1E+37</formula2>
    </dataValidation>
    <dataValidation type="whole" allowBlank="1" showInputMessage="1" showErrorMessage="1" error="Maximum allowed is Rs.35000.00" prompt="Rs.35000.00 is allowed if medical insurance policy includes your dependant parent is a senior citizen" sqref="E71">
      <formula1>0</formula1>
      <formula2>35000</formula2>
    </dataValidation>
    <dataValidation type="whole" allowBlank="1" showInputMessage="1" showErrorMessage="1" error="Maximum Allowed- if disability is less than 80%, Rs.50,000.00, else Rs. 100,000.00" prompt="Maximum Allowed, if  disability &lt; 80% Rs.50,000.00, else  Rs. 100,000.00" sqref="E72">
      <formula1>0</formula1>
      <formula2>100000</formula2>
    </dataValidation>
    <dataValidation type="whole" allowBlank="1" showInputMessage="1" showErrorMessage="1" error="Pleasse check the amount, Maximum allowed is Rs.60000.00" promptTitle="Deductiable Amount" prompt="The deduction allowed is equal to the amount actually paid or Rs. 40,000 whichever is less.In case of a senior citizen the amount of_x000a_deduction allowed is Rs. 60,000/-." sqref="E73">
      <formula1>0</formula1>
      <formula2>60000</formula2>
    </dataValidation>
    <dataValidation type="whole" allowBlank="1" showInputMessage="1" showErrorMessage="1" prompt="Only Interest amount is allowed_x000a_" sqref="E74">
      <formula1>0</formula1>
      <formula2>9999999999</formula2>
    </dataValidation>
    <dataValidation type="whole" operator="greaterThan" allowBlank="1" showInputMessage="1" showErrorMessage="1" sqref="E49:E51">
      <formula1>-1</formula1>
    </dataValidation>
    <dataValidation type="whole" allowBlank="1" showInputMessage="1" showErrorMessage="1" error="Maximum Allowed is Rs.15000 only" sqref="E48">
      <formula1>0</formula1>
      <formula2>15000</formula2>
    </dataValidation>
    <dataValidation allowBlank="1" showInputMessage="1" showErrorMessage="1" prompt="Prorate the Rent paymen tfor the month if you joined during the Month" sqref="C42"/>
    <dataValidation allowBlank="1" showInputMessage="1" showErrorMessage="1" prompt="Prorate the Rent payment for the month if you joined during the Month" sqref="D42:O42"/>
    <dataValidation type="list" allowBlank="1" showInputMessage="1" showErrorMessage="1" sqref="D44:O44">
      <formula1>$C$211:$C$212</formula1>
    </dataValidation>
    <dataValidation type="date" errorStyle="warning" operator="greaterThan" allowBlank="1" showInputMessage="1" showErrorMessage="1" error="No, Please please check the Year" sqref="J5">
      <formula1>2648</formula1>
    </dataValidation>
    <dataValidation errorStyle="warning" operator="greaterThan" allowBlank="1" showInputMessage="1" showErrorMessage="1" error="No, Please please check the Year" sqref="J7"/>
    <dataValidation type="list" allowBlank="1" showInputMessage="1" showErrorMessage="1" sqref="D43:O43">
      <formula1>$C$209:$C$210</formula1>
    </dataValidation>
    <dataValidation allowBlank="1" showInputMessage="1" showErrorMessage="1" error="Pleasse check the date- Date should be entered in DD-MMM-YYYY format_x000a_" prompt="Loan taken on or after 1st April-13 only eligible for addtional deduction of Rs.1 lakh" sqref="K197"/>
    <dataValidation allowBlank="1" showInputMessage="1" showErrorMessage="1" prompt="Max deduciton allowed u/s 80EE is Rs. 1 lakh, its subject to the amount claimed in the FY 2013-2014" sqref="E89"/>
  </dataValidations>
  <hyperlinks>
    <hyperlink ref="H2" location="INSTRUCTIONS!A1" display=" Please read the instuction carefully before you update the details."/>
  </hyperlinks>
  <pageMargins left="0.17" right="0.28999999999999998" top="1" bottom="1" header="0.5" footer="0.5"/>
  <pageSetup paperSize="9" scale="50" orientation="portrait" horizontalDpi="4294967292" r:id="rId2"/>
  <headerFooter alignWithMargins="0">
    <oddFooter>&amp;Rbenny.thadathil@hewitt.com</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INCOME TAX CALCULATION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TAX CALCULATOR</dc:title>
  <dc:subject>Tax Calculator 2008-2009</dc:subject>
  <dc:creator>BENNY THADATHIL</dc:creator>
  <cp:lastModifiedBy>RRA</cp:lastModifiedBy>
  <cp:lastPrinted>2010-04-03T10:35:31Z</cp:lastPrinted>
  <dcterms:created xsi:type="dcterms:W3CDTF">2000-11-22T06:13:26Z</dcterms:created>
  <dcterms:modified xsi:type="dcterms:W3CDTF">2014-09-24T13:43:50Z</dcterms:modified>
</cp:coreProperties>
</file>