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\Dropbox\Dropbox - Excel\[Excel] mh\"/>
    </mc:Choice>
  </mc:AlternateContent>
  <bookViews>
    <workbookView xWindow="0" yWindow="0" windowWidth="19200" windowHeight="7970"/>
  </bookViews>
  <sheets>
    <sheet name="RcodeTEMPLATE" sheetId="1" r:id="rId1"/>
    <sheet name="Copy of RcodeTEMPLATE" sheetId="2" r:id="rId2"/>
    <sheet name="Rcodes5MyTable1" sheetId="3" r:id="rId3"/>
    <sheet name="Rcodes6-1logistic" sheetId="4" r:id="rId4"/>
    <sheet name="Random Sampling" sheetId="5" r:id="rId5"/>
    <sheet name="unique()duplicated()" sheetId="6" r:id="rId6"/>
  </sheets>
  <calcPr calcId="152511"/>
</workbook>
</file>

<file path=xl/calcChain.xml><?xml version="1.0" encoding="utf-8"?>
<calcChain xmlns="http://schemas.openxmlformats.org/spreadsheetml/2006/main">
  <c r="H32" i="1" l="1"/>
  <c r="E32" i="1"/>
  <c r="C30" i="1"/>
  <c r="C31" i="1" s="1"/>
  <c r="E31" i="1" s="1"/>
  <c r="D29" i="1"/>
  <c r="F29" i="1" s="1"/>
  <c r="B29" i="1"/>
  <c r="C32" i="1" l="1"/>
  <c r="F32" i="1" s="1"/>
  <c r="H26" i="1"/>
  <c r="E26" i="1"/>
  <c r="C24" i="1" l="1"/>
  <c r="C25" i="1" l="1"/>
  <c r="E25" i="1" s="1"/>
  <c r="C26" i="1"/>
  <c r="F26" i="1" s="1"/>
  <c r="B66" i="5"/>
  <c r="B65" i="5"/>
  <c r="E49" i="5"/>
  <c r="G47" i="5"/>
  <c r="E47" i="5"/>
  <c r="B47" i="5"/>
  <c r="B49" i="5" s="1"/>
  <c r="L46" i="5"/>
  <c r="J46" i="5"/>
  <c r="B46" i="5"/>
  <c r="F48" i="5" s="1"/>
  <c r="E24" i="5"/>
  <c r="C37" i="4"/>
  <c r="B32" i="4"/>
  <c r="D28" i="4"/>
  <c r="B27" i="4"/>
  <c r="H25" i="4"/>
  <c r="F25" i="4"/>
  <c r="E25" i="4"/>
  <c r="C25" i="4"/>
  <c r="G24" i="4"/>
  <c r="B24" i="4"/>
  <c r="H19" i="4"/>
  <c r="F19" i="4"/>
  <c r="E19" i="4"/>
  <c r="C19" i="4"/>
  <c r="I18" i="4"/>
  <c r="B18" i="4"/>
  <c r="H17" i="4"/>
  <c r="F17" i="4"/>
  <c r="E17" i="4"/>
  <c r="C17" i="4"/>
  <c r="I16" i="4"/>
  <c r="B16" i="4"/>
  <c r="C15" i="4"/>
  <c r="D13" i="4"/>
  <c r="C13" i="4"/>
  <c r="B9" i="4"/>
  <c r="C14" i="3"/>
  <c r="E11" i="3"/>
  <c r="D11" i="3"/>
  <c r="C11" i="3"/>
  <c r="B11" i="3"/>
  <c r="B10" i="3"/>
  <c r="C89" i="2"/>
  <c r="C88" i="2"/>
  <c r="C87" i="2"/>
  <c r="E85" i="2"/>
  <c r="C85" i="2"/>
  <c r="C84" i="2"/>
  <c r="E83" i="2"/>
  <c r="B83" i="2"/>
  <c r="E81" i="2"/>
  <c r="C81" i="2"/>
  <c r="C80" i="2"/>
  <c r="E79" i="2"/>
  <c r="B79" i="2"/>
  <c r="E77" i="2"/>
  <c r="C77" i="2"/>
  <c r="C76" i="2"/>
  <c r="E75" i="2"/>
  <c r="B75" i="2"/>
  <c r="C68" i="2"/>
  <c r="E68" i="2" s="1"/>
  <c r="B67" i="2"/>
  <c r="D64" i="2"/>
  <c r="D63" i="2"/>
  <c r="D59" i="2"/>
  <c r="D58" i="2"/>
  <c r="R52" i="2"/>
  <c r="N52" i="2"/>
  <c r="F52" i="2"/>
  <c r="B52" i="2"/>
  <c r="R51" i="2"/>
  <c r="N51" i="2"/>
  <c r="F51" i="2"/>
  <c r="B51" i="2"/>
  <c r="R50" i="2"/>
  <c r="N50" i="2"/>
  <c r="F50" i="2"/>
  <c r="B50" i="2"/>
  <c r="R49" i="2"/>
  <c r="N49" i="2"/>
  <c r="F49" i="2"/>
  <c r="B49" i="2"/>
  <c r="R48" i="2"/>
  <c r="N48" i="2"/>
  <c r="F48" i="2"/>
  <c r="B48" i="2"/>
  <c r="R47" i="2"/>
  <c r="N47" i="2"/>
  <c r="F47" i="2"/>
  <c r="B47" i="2"/>
  <c r="R46" i="2"/>
  <c r="N46" i="2"/>
  <c r="F46" i="2"/>
  <c r="B46" i="2"/>
  <c r="R45" i="2"/>
  <c r="N45" i="2"/>
  <c r="F45" i="2"/>
  <c r="B45" i="2"/>
  <c r="R44" i="2"/>
  <c r="N44" i="2"/>
  <c r="F44" i="2"/>
  <c r="B44" i="2"/>
  <c r="R43" i="2"/>
  <c r="N43" i="2"/>
  <c r="F43" i="2"/>
  <c r="B43" i="2"/>
  <c r="R42" i="2"/>
  <c r="N42" i="2"/>
  <c r="F42" i="2"/>
  <c r="B42" i="2"/>
  <c r="R41" i="2"/>
  <c r="N41" i="2"/>
  <c r="F41" i="2"/>
  <c r="B41" i="2"/>
  <c r="R39" i="2"/>
  <c r="N39" i="2"/>
  <c r="F39" i="2"/>
  <c r="B39" i="2"/>
  <c r="R38" i="2"/>
  <c r="N38" i="2"/>
  <c r="F38" i="2"/>
  <c r="B38" i="2"/>
  <c r="R37" i="2"/>
  <c r="N37" i="2"/>
  <c r="F37" i="2"/>
  <c r="B37" i="2"/>
  <c r="R36" i="2"/>
  <c r="N36" i="2"/>
  <c r="F36" i="2"/>
  <c r="B36" i="2"/>
  <c r="R35" i="2"/>
  <c r="N35" i="2"/>
  <c r="F35" i="2"/>
  <c r="B35" i="2"/>
  <c r="R34" i="2"/>
  <c r="N34" i="2"/>
  <c r="F34" i="2"/>
  <c r="B34" i="2"/>
  <c r="R33" i="2"/>
  <c r="N33" i="2"/>
  <c r="F33" i="2"/>
  <c r="B33" i="2"/>
  <c r="R32" i="2"/>
  <c r="N32" i="2"/>
  <c r="F32" i="2"/>
  <c r="B32" i="2"/>
  <c r="R31" i="2"/>
  <c r="N31" i="2"/>
  <c r="F31" i="2"/>
  <c r="B31" i="2"/>
  <c r="R30" i="2"/>
  <c r="N30" i="2"/>
  <c r="F30" i="2"/>
  <c r="B30" i="2"/>
  <c r="R29" i="2"/>
  <c r="N29" i="2"/>
  <c r="F29" i="2"/>
  <c r="B29" i="2"/>
  <c r="R28" i="2"/>
  <c r="N28" i="2"/>
  <c r="F28" i="2"/>
  <c r="B28" i="2"/>
  <c r="E20" i="2"/>
  <c r="E18" i="2"/>
  <c r="E17" i="2"/>
  <c r="F4" i="2"/>
  <c r="F3" i="2"/>
  <c r="F2" i="2"/>
  <c r="B2" i="2"/>
  <c r="F1" i="2"/>
  <c r="D115" i="1"/>
  <c r="D114" i="1"/>
  <c r="D113" i="1"/>
  <c r="B112" i="1"/>
  <c r="B114" i="1" s="1"/>
  <c r="E99" i="1"/>
  <c r="B99" i="1"/>
  <c r="C105" i="1" s="1"/>
  <c r="E95" i="1"/>
  <c r="B95" i="1"/>
  <c r="C104" i="1" s="1"/>
  <c r="E91" i="1"/>
  <c r="B91" i="1"/>
  <c r="C93" i="1" s="1"/>
  <c r="B83" i="1"/>
  <c r="C84" i="1" s="1"/>
  <c r="E84" i="1" s="1"/>
  <c r="J80" i="1"/>
  <c r="C80" i="1"/>
  <c r="C81" i="1" s="1"/>
  <c r="E81" i="1" s="1"/>
  <c r="I77" i="1"/>
  <c r="E77" i="1"/>
  <c r="C77" i="1"/>
  <c r="F77" i="1" s="1"/>
  <c r="D76" i="1"/>
  <c r="C76" i="1"/>
  <c r="D70" i="1"/>
  <c r="D69" i="1"/>
  <c r="R63" i="1"/>
  <c r="F63" i="1" s="1"/>
  <c r="N63" i="1"/>
  <c r="B63" i="1"/>
  <c r="R62" i="1"/>
  <c r="F62" i="1" s="1"/>
  <c r="N62" i="1"/>
  <c r="B62" i="1" s="1"/>
  <c r="R61" i="1"/>
  <c r="F61" i="1" s="1"/>
  <c r="N61" i="1"/>
  <c r="B61" i="1" s="1"/>
  <c r="R60" i="1"/>
  <c r="F60" i="1" s="1"/>
  <c r="N60" i="1"/>
  <c r="B60" i="1"/>
  <c r="R59" i="1"/>
  <c r="F59" i="1" s="1"/>
  <c r="N59" i="1"/>
  <c r="B59" i="1"/>
  <c r="R58" i="1"/>
  <c r="F58" i="1" s="1"/>
  <c r="N58" i="1"/>
  <c r="B58" i="1" s="1"/>
  <c r="R57" i="1"/>
  <c r="F57" i="1" s="1"/>
  <c r="N57" i="1"/>
  <c r="B57" i="1" s="1"/>
  <c r="R56" i="1"/>
  <c r="F56" i="1" s="1"/>
  <c r="N56" i="1"/>
  <c r="B56" i="1"/>
  <c r="R55" i="1"/>
  <c r="F55" i="1" s="1"/>
  <c r="N55" i="1"/>
  <c r="B55" i="1"/>
  <c r="R54" i="1"/>
  <c r="F54" i="1" s="1"/>
  <c r="N54" i="1"/>
  <c r="B54" i="1" s="1"/>
  <c r="R53" i="1"/>
  <c r="F53" i="1" s="1"/>
  <c r="N53" i="1"/>
  <c r="B53" i="1" s="1"/>
  <c r="R52" i="1"/>
  <c r="F52" i="1" s="1"/>
  <c r="N52" i="1"/>
  <c r="B52" i="1"/>
  <c r="R50" i="1"/>
  <c r="F50" i="1" s="1"/>
  <c r="N50" i="1"/>
  <c r="B50" i="1"/>
  <c r="R49" i="1"/>
  <c r="F49" i="1" s="1"/>
  <c r="N49" i="1"/>
  <c r="B49" i="1" s="1"/>
  <c r="R48" i="1"/>
  <c r="F48" i="1" s="1"/>
  <c r="N48" i="1"/>
  <c r="B48" i="1" s="1"/>
  <c r="R47" i="1"/>
  <c r="F47" i="1" s="1"/>
  <c r="N47" i="1"/>
  <c r="B47" i="1"/>
  <c r="R46" i="1"/>
  <c r="F46" i="1" s="1"/>
  <c r="N46" i="1"/>
  <c r="B46" i="1"/>
  <c r="R45" i="1"/>
  <c r="F45" i="1" s="1"/>
  <c r="N45" i="1"/>
  <c r="B45" i="1" s="1"/>
  <c r="R44" i="1"/>
  <c r="F44" i="1" s="1"/>
  <c r="N44" i="1"/>
  <c r="B44" i="1" s="1"/>
  <c r="R43" i="1"/>
  <c r="F43" i="1" s="1"/>
  <c r="N43" i="1"/>
  <c r="B43" i="1"/>
  <c r="R42" i="1"/>
  <c r="F42" i="1" s="1"/>
  <c r="N42" i="1"/>
  <c r="B42" i="1"/>
  <c r="R41" i="1"/>
  <c r="F41" i="1" s="1"/>
  <c r="N41" i="1"/>
  <c r="B41" i="1" s="1"/>
  <c r="R40" i="1"/>
  <c r="F40" i="1" s="1"/>
  <c r="N40" i="1"/>
  <c r="B40" i="1" s="1"/>
  <c r="R39" i="1"/>
  <c r="F39" i="1" s="1"/>
  <c r="N39" i="1"/>
  <c r="B39" i="1"/>
  <c r="E20" i="1"/>
  <c r="E18" i="1"/>
  <c r="E17" i="1"/>
  <c r="F4" i="1"/>
  <c r="F3" i="1"/>
  <c r="F2" i="1"/>
  <c r="B2" i="1"/>
  <c r="E101" i="1" s="1"/>
  <c r="F1" i="1"/>
  <c r="C72" i="1"/>
  <c r="C103" i="1" l="1"/>
  <c r="C92" i="1"/>
  <c r="C96" i="1"/>
  <c r="B113" i="1"/>
  <c r="B115" i="1" s="1"/>
  <c r="E93" i="1"/>
  <c r="C97" i="1"/>
  <c r="C100" i="1"/>
  <c r="E97" i="1"/>
  <c r="C101" i="1"/>
  <c r="B48" i="5"/>
  <c r="G49" i="5" s="1"/>
</calcChain>
</file>

<file path=xl/sharedStrings.xml><?xml version="1.0" encoding="utf-8"?>
<sst xmlns="http://schemas.openxmlformats.org/spreadsheetml/2006/main" count="873" uniqueCount="303">
  <si>
    <t>JoinCCWdateGroupBy_JK0211.RDS</t>
  </si>
  <si>
    <t>-&gt;</t>
  </si>
  <si>
    <t>#</t>
  </si>
  <si>
    <t>case_recode</t>
  </si>
  <si>
    <t>df2GroupByID_JK from df2GroupByID_JK.R</t>
  </si>
  <si>
    <t>df2GroupByID_JK0211 - add case.R</t>
  </si>
  <si>
    <t>cat("\014") # Ctrl + L</t>
  </si>
  <si>
    <t>cat(rep("\n",10))</t>
  </si>
  <si>
    <t>rm(list = ls())</t>
  </si>
  <si>
    <t>df</t>
  </si>
  <si>
    <t>&lt;- readRDS(</t>
  </si>
  <si>
    <t>&lt;-</t>
  </si>
  <si>
    <t>)</t>
  </si>
  <si>
    <t>selectcase &lt;-  df2GroupByID_JK$sum_of_depression &gt;= 2 &amp; df2GroupByID_JK$sum_of_bipolar &lt; 2 &amp; df2GroupByID_JK$sum_of_schizo &lt; 2</t>
  </si>
  <si>
    <t>df2GroupByID_JK[ , "case" ]</t>
  </si>
  <si>
    <t>&lt;- selectcase</t>
  </si>
  <si>
    <t>&lt;- if(</t>
  </si>
  <si>
    <t>) {</t>
  </si>
  <si>
    <t>} else {</t>
  </si>
  <si>
    <t>}</t>
  </si>
  <si>
    <t>DTH</t>
  </si>
  <si>
    <t>DTH_YM != NA</t>
  </si>
  <si>
    <t>SEOUL</t>
  </si>
  <si>
    <t>SIDO == 11</t>
  </si>
  <si>
    <t>POOR</t>
  </si>
  <si>
    <t>IPSN_TYPE_CD == 7 | 8</t>
  </si>
  <si>
    <t>MINOR</t>
  </si>
  <si>
    <t>DFAB_GRD_CD &gt; 1</t>
  </si>
  <si>
    <t>SEVERE</t>
  </si>
  <si>
    <t>DFAB_GRD_CD == 1</t>
  </si>
  <si>
    <t>LIMB</t>
  </si>
  <si>
    <t>DFAB_PTN_CD == 1</t>
  </si>
  <si>
    <t>BRAIN</t>
  </si>
  <si>
    <t>DFAB_PTN_CD == 2</t>
  </si>
  <si>
    <t>VISUAL</t>
  </si>
  <si>
    <t>DFAB_PTN_CD == 3</t>
  </si>
  <si>
    <t>HEARING</t>
  </si>
  <si>
    <t>DFAB_PTN_CD == 4</t>
  </si>
  <si>
    <t>COGNITIVE</t>
  </si>
  <si>
    <t>DFAB_PTN_CD == 5</t>
  </si>
  <si>
    <t>MENTAL</t>
  </si>
  <si>
    <t>DFAB_PTN_CD == 6</t>
  </si>
  <si>
    <t>HEART</t>
  </si>
  <si>
    <t>DFAB_PTN_CD == 7</t>
  </si>
  <si>
    <t>IPSN_TYPE_CD &gt;= 7</t>
  </si>
  <si>
    <t>str(</t>
  </si>
  <si>
    <t># run until here. (Saving takes time, so let's check before saving)</t>
  </si>
  <si>
    <t>saveRDS(</t>
  </si>
  <si>
    <t>_case</t>
  </si>
  <si>
    <t>write.table(</t>
  </si>
  <si>
    <t>save.image(</t>
  </si>
  <si>
    <t>JoinCCW56_alternative_midway</t>
  </si>
  <si>
    <t>_AND_</t>
  </si>
  <si>
    <t>t1</t>
  </si>
  <si>
    <t>t2</t>
  </si>
  <si>
    <t>set.seed(1);</t>
  </si>
  <si>
    <t>sample(</t>
  </si>
  <si>
    <t>nrow(</t>
  </si>
  <si>
    <t>, trunc(nrow(</t>
  </si>
  <si>
    <t>) / 10 )</t>
  </si>
  <si>
    <t xml:space="preserve">, replace = </t>
  </si>
  <si>
    <t>summary(</t>
  </si>
  <si>
    <t>### Let's check a portion of file~!!!</t>
  </si>
  <si>
    <t>### Small file -&gt; Directly to csv format~!!!</t>
  </si>
  <si>
    <t>df2GroupByID[ df2GroupByID[ , "sum_of_depression" ] &gt;= 1 , ]</t>
  </si>
  <si>
    <t>_case_</t>
  </si>
  <si>
    <t>depression</t>
  </si>
  <si>
    <t>bipolar</t>
  </si>
  <si>
    <t>schizo</t>
  </si>
  <si>
    <t>rm(</t>
  </si>
  <si>
    <t>## Variable Recode</t>
  </si>
  <si>
    <t>NHANES_adult1112a3_na.omit</t>
  </si>
  <si>
    <t>[</t>
  </si>
  <si>
    <t>$Depressed</t>
  </si>
  <si>
    <t>==</t>
  </si>
  <si>
    <t>"Majority"</t>
  </si>
  <si>
    <t>] &lt;-</t>
  </si>
  <si>
    <t>"Several"</t>
  </si>
  <si>
    <t>"None"</t>
  </si>
  <si>
    <t>_joinCCW</t>
  </si>
  <si>
    <t>###</t>
  </si>
  <si>
    <t>#install.packages("moonBook")</t>
  </si>
  <si>
    <t>#install.packages("devtools")</t>
  </si>
  <si>
    <t>#devtools::install_github("cardiomoon/moonBook")</t>
  </si>
  <si>
    <t xml:space="preserve">#devtools::install_github("cardiomoon/moonBook", force=TRUE)                </t>
  </si>
  <si>
    <t>require(moonBook)</t>
  </si>
  <si>
    <t>mytable56</t>
  </si>
  <si>
    <t>&lt;- mytable(</t>
  </si>
  <si>
    <t>case~.</t>
  </si>
  <si>
    <t>analyticDF56num</t>
  </si>
  <si>
    <t>#install.packages(</t>
  </si>
  <si>
    <t>library(</t>
  </si>
  <si>
    <t>glmnet</t>
  </si>
  <si>
    <t>### logistic regression - logistic.all</t>
  </si>
  <si>
    <t>CCW56.logistic.all</t>
  </si>
  <si>
    <t>&lt;- glm(case~</t>
  </si>
  <si>
    <t>.</t>
  </si>
  <si>
    <t>, data=</t>
  </si>
  <si>
    <t>analyticDF56num_na_omit</t>
  </si>
  <si>
    <t>, family = binomial)</t>
  </si>
  <si>
    <t xml:space="preserve">) </t>
  </si>
  <si>
    <t>exp</t>
  </si>
  <si>
    <t>(</t>
  </si>
  <si>
    <t>coef</t>
  </si>
  <si>
    <t>))</t>
  </si>
  <si>
    <t>confint</t>
  </si>
  <si>
    <t>##</t>
  </si>
  <si>
    <t>extractOR</t>
  </si>
  <si>
    <t>ORplot</t>
  </si>
  <si>
    <t>, cex=0.5</t>
  </si>
  <si>
    <t>dev.off()</t>
  </si>
  <si>
    <t>plotfunction</t>
  </si>
  <si>
    <t>result</t>
  </si>
  <si>
    <t>png(</t>
  </si>
  <si>
    <t>, width = 1280</t>
  </si>
  <si>
    <t>, height = 1280</t>
  </si>
  <si>
    <t>, units = "px"</t>
  </si>
  <si>
    <t>, bg = "transparent"</t>
  </si>
  <si>
    <t># set.seed(1); sample(nrow(df.na),nrow(df.na)/10)</t>
  </si>
  <si>
    <t>set.seed(1); sample(nrow(df.na), trunc(nrow(df.na)/10), replace = FALSE)</t>
  </si>
  <si>
    <t># James et al. p250</t>
  </si>
  <si>
    <t>set.seed(1); folds = sample(1:10, nrow(df.na), replace = TRUE)</t>
  </si>
  <si>
    <t># James et al. p248</t>
  </si>
  <si>
    <t>set.seed(1); train = sample(c(TRUE, FALSE), nrow(df.na), replace = TRUE); test(!train)</t>
  </si>
  <si>
    <t># James et al. p253</t>
  </si>
  <si>
    <t>set.seed(1); train = sample(nrow(df.na), nrow(df.na)/10, replace = FALSE); test = (-train)</t>
  </si>
  <si>
    <t>nrow(x)</t>
  </si>
  <si>
    <t>set.seed(</t>
  </si>
  <si>
    <t>train</t>
  </si>
  <si>
    <t>1:nrow(x)</t>
  </si>
  <si>
    <t>,</t>
  </si>
  <si>
    <t>nrow(x)/2</t>
  </si>
  <si>
    <t>test</t>
  </si>
  <si>
    <t>&gt; nrow(x)</t>
  </si>
  <si>
    <t>[1] 1095971</t>
  </si>
  <si>
    <t>&gt; set.seed(  1</t>
  </si>
  <si>
    <t>&gt; train</t>
  </si>
  <si>
    <t>&gt; test</t>
  </si>
  <si>
    <t>-train</t>
  </si>
  <si>
    <t>&gt; str(  train</t>
  </si>
  <si>
    <t xml:space="preserve"> int [1:547985] 290990 407837 627830 995367 221037 984605 1035332 724211 689486 67716 ...</t>
  </si>
  <si>
    <t>&gt; str(</t>
  </si>
  <si>
    <t xml:space="preserve"> int [1:547985] -290990 -407837 -627830 -995367 -221037 -984605 -1035332 -724211 -689486 -67716 ...</t>
  </si>
  <si>
    <t>1:nrow(</t>
  </si>
  <si>
    <t>, nrow(</t>
  </si>
  <si>
    <t>) *</t>
  </si>
  <si>
    <t>, ]</t>
  </si>
  <si>
    <t>&gt; str(analyticDF56num_na_omit_binary_rename_sample.10rowvector)</t>
  </si>
  <si>
    <t xml:space="preserve"> int [1:109597] 290990 407837 627830 995367 221037 984605 1035332 724211 689486 67716 ...</t>
  </si>
  <si>
    <t>ISL248</t>
  </si>
  <si>
    <t>set.seed (1)</t>
  </si>
  <si>
    <t>train=sample (c(TRUE ,FALSE), nrow(Hitters ),rep=TRUE)</t>
  </si>
  <si>
    <t>test =(! train )</t>
  </si>
  <si>
    <t>,nrow(</t>
  </si>
  <si>
    <t>), rep = TRUE)</t>
  </si>
  <si>
    <t>NHANES</t>
  </si>
  <si>
    <t>sample10Mvector</t>
  </si>
  <si>
    <t>, rep = TRUE)</t>
  </si>
  <si>
    <t>set.seed(  1</t>
  </si>
  <si>
    <t>head(sample10Mvector)</t>
  </si>
  <si>
    <t>tail(sample10Mvector)</t>
  </si>
  <si>
    <t>hist(sample10Mvector)</t>
  </si>
  <si>
    <t>summary(sample10Mvector)</t>
  </si>
  <si>
    <t># &gt; summary(sample10Mvector)</t>
  </si>
  <si>
    <t xml:space="preserve"># Min. 1st Qu.  Median    Mean 3rd Qu.    Max. </t>
  </si>
  <si>
    <t># 0.000   2.000   5.000   4.502   7.000   9.000</t>
  </si>
  <si>
    <t>summary(sample10Mvector[1:1000000])</t>
  </si>
  <si>
    <t>summary(sample10Mvector[1:100000])</t>
  </si>
  <si>
    <t>summary(sample10Mvector[1:10000])</t>
  </si>
  <si>
    <t>summary(sample10Mvector[1:1000])</t>
  </si>
  <si>
    <t>summary(sample10Mvector[1:100])</t>
  </si>
  <si>
    <t>summary(sample10Mvector[1:10])</t>
  </si>
  <si>
    <t># &gt; summary(sample10Mvector[1:1000000])</t>
  </si>
  <si>
    <t xml:space="preserve"># 0.000   2.000   5.000   4.503   7.000   9.000 </t>
  </si>
  <si>
    <t># &gt; summary(sample10Mvector[1:100000])</t>
  </si>
  <si>
    <t xml:space="preserve"># 0.000   2.000   4.000   4.491   7.000   9.000 </t>
  </si>
  <si>
    <t># &gt; summary(sample10Mvector[1:10000])</t>
  </si>
  <si>
    <t xml:space="preserve"># 0.000   2.000   5.000   4.485   7.000   9.000 </t>
  </si>
  <si>
    <t># &gt; summary(sample10Mvector[1:1000])</t>
  </si>
  <si>
    <t xml:space="preserve"># 0.00    2.00    5.00    4.49    7.00    9.00 </t>
  </si>
  <si>
    <t># &gt; summary(sample10Mvector[1:100])</t>
  </si>
  <si>
    <t xml:space="preserve"># 0.00    3.00    5.50    5.15    8.00    9.00 </t>
  </si>
  <si>
    <t># &gt; summary(sample10Mvector[1:10])</t>
  </si>
  <si>
    <t xml:space="preserve"># 0.00    3.00    3.50    4.40    6.75    8.00 </t>
  </si>
  <si>
    <t>sample10Mvector[1:1000]</t>
  </si>
  <si>
    <t># &gt; sample10Mvector[1:100]</t>
  </si>
  <si>
    <t># [1] 4 7 6 0 7 8 3 3 3 3 3 2 6 1 9 9 0 9 9 0 3 7 5 3 8 1 7 0 4 7 9 7 4 5 0 2 9</t>
  </si>
  <si>
    <t># [38] 5 6 2 7 3 8 6 6 4 9 6 5 7 3 3 9 8 1 1 2 2 9 1 3 9 7 5 7 4 6 9 6 8 3 5 1 8</t>
  </si>
  <si>
    <t># [75] 2 5 9 3 4 0 2 9 4 8 1 9 6 9 6 5 7 7 8 8 1 9 7 5 6 8</t>
  </si>
  <si>
    <t># &gt; sample10Mvector[1:1000]</t>
  </si>
  <si>
    <t># [75] 2 5 9 3 4 0 2 9 4 8 1 9 6 9 6 5 7 7 8 8 1 9 7 5 6 8 8 0 4 4 6 3 2 4 0 6 2</t>
  </si>
  <si>
    <t># [112] 2 1 6 1 8 4 2 5 4 7 3 2 6 4 2 1 0 3 5 2 6 1 9 3 3 0 5 4 9 3 5 6 5 1 7 7 5</t>
  </si>
  <si>
    <t># [149] 4 8 9 2 3 1 2 2 9 2 0 7 6 6 7 1 7 7 1 9 8 3 2 5 7 7 1 1 2 6 4 9 1 2 9 9 3</t>
  </si>
  <si>
    <t># [186] 5 2 1 6 2 0 0 2 3 5 1 8 1 6 9 3 2 9 6 8 1 1 1 2 2 4 6 5 0 3 0 6 8 7 4 8 5</t>
  </si>
  <si>
    <t># [223] 4 9 5 0 2 1 9 4 2 8 1 0 4 0 1 5 3 7 5 4 5 0 3 7 2 8 5 7 0 2 3 2 5 8 5 2 7</t>
  </si>
  <si>
    <t># [260] 3 9 5 7 7 7 5 9 5 5 4 7 7 5 4 1 1 5 4 7 0 6 7 7 8 1 6 6 6 1 6 6 3 4 1 3 2</t>
  </si>
  <si>
    <t># [297] 3 1 3 9 2 5 3 6 2 3 9 6 1 7 0 7 6 8 5 1 4 4 0 6 2 8 3 2 8 6 0 7 1 7 0 6 1</t>
  </si>
  <si>
    <t># [334] 5 7 5 7 2 8 5 7 1 2 2 2 4 0 0 8 0 1 1 3 4 2 2 9 0 2 0 7 1 4 3 4 5 7 2 5 8</t>
  </si>
  <si>
    <t># [371] 7 3 7 9 5 3 3 2 4 1 3 3 6 7 9 1 9 8 3 2 1 2 2 3 6 0 9 8 7 9 7 2 9 2 6 7 6</t>
  </si>
  <si>
    <t># [408] 9 2 7 8 9 5 5 3 0 7 8 6 9 3 4 1 4 6 5 1 8 0 9 5 9 6 8 0 7 9 4 5 1 2 2 8 4</t>
  </si>
  <si>
    <t># [445] 7 6 3 9 5 6 9 0 1 8 9 6 2 6 3 9 0 7 4 6 0 3 1 2 6 1 2 1 9 6 5 6 6 0 0 8 8</t>
  </si>
  <si>
    <t># [482] 7 5 8 1 7 4 4 8 9 2 5 1 9 5 9 8 1 2 1 4 6 8 4 6 6 0 5 9 5 4 8 1 8 8 5 0 1</t>
  </si>
  <si>
    <t># [519] 4 7 5 2 2 6 0 3 7 4 8 4 7 5 4 3 9 0 5 3 9 0 3 7 5 5 7 3 3 7 8 7 4 9 6 5 7</t>
  </si>
  <si>
    <t># [556] 2 0 9 5 0 9 8 9 6 4 3 3 2 5 3 7 9 0 3 7 0 5 5 3 6 3 8 0 7 6 1 3 6 8 4 8 5</t>
  </si>
  <si>
    <t># [593] 6 5 0 1 2 9 4 3 7 9 6 6 9 3 6 2 4 8 6 6 0 4 1 4 0 3 1 4 5 9 1 1 1 3 8 5 8</t>
  </si>
  <si>
    <t># [630] 7 9 7 5 7 8 7 3 6 4 9 2 5 4 3 9 8 9 6 9 2 0 6 7 2 0 6 6 0 2 2 7 5 9 0 2 0</t>
  </si>
  <si>
    <t># [667] 0 5 0 5 2 4 5 3 5 1 9 9 2 2 3 6 1 1 3 5 4 6 6 6 5 1 4 7 9 6 0 0 0 1 9 6 5</t>
  </si>
  <si>
    <t># [704] 9 1 2 2 8 0 5 1 0 6 1 7 3 7 3 7 0 6 5 8 9 2 0 2 3 4 0 3 7 8 5 6 2 2 0 2 1</t>
  </si>
  <si>
    <t># [741] 8 0 7 6 8 1 6 4 2 8 4 7 5 0 5 5 7 3 1 6 2 7 6 8 7 9 0 7 1 3 6 1 2 3 7 6 9</t>
  </si>
  <si>
    <t># [778] 6 7 4 9 5 7 7 8 0 3 8 0 6 3 0 8 2 7 2 5 7 3 3 3 1 1 1 6 5 0 0 5 8 7 9 9 9</t>
  </si>
  <si>
    <t># [815] 5 3 3 2 9 4 2 0 9 3 0 2 8 3 9 3 5 8 4 6 7 1 4 5 1 9 1 2 6 1 8 2 7 5 1 1 1</t>
  </si>
  <si>
    <t># [852] 2 2 2 7 8 4 8 2 1 4 4 4 3 6 1 8 0 5 5 5 0 2 2 7 7 8 8 8 5 8 0 9 9 7 8 6 7</t>
  </si>
  <si>
    <t># [889] 3 1 2 3 3 1 7 8 0 4 7 2 4 4 1 3 0 7 1 5 0 2 3 5 9 4 0 9 9 3 3 9 0 7 7 9 2</t>
  </si>
  <si>
    <t># [926] 4 0 2 7 3 5 7 8 1 2 3 7 8 9 0 3 4 5 0 2 0 7 8 0 7 7 0 3 0 0 3 8 7 4 9 1 3</t>
  </si>
  <si>
    <t># [963] 8 3 4 7 4 0 3 3 9 1 7 0 3 7 2 7 5 1 8 3 7 0 5 7 2 7 4 2 8 3 1 5 9 8 5 7 7</t>
  </si>
  <si>
    <t># [1000] 9</t>
  </si>
  <si>
    <t xml:space="preserve">sample1Mvector  </t>
  </si>
  <si>
    <t>head(sample1Mvector)</t>
  </si>
  <si>
    <t>tail(sample1Mvector)</t>
  </si>
  <si>
    <t># &gt; head(sample1Mvector)</t>
  </si>
  <si>
    <t># [1] 9 5 0 7 6 1</t>
  </si>
  <si>
    <t># &gt; tail(sample1Mvector)</t>
  </si>
  <si>
    <t># [1] 7 7 5 0 7 1</t>
  </si>
  <si>
    <t>hist(sample1Mvector)</t>
  </si>
  <si>
    <t>summary(sample1Mvector)</t>
  </si>
  <si>
    <t># &gt; summary(sample1Mvector)</t>
  </si>
  <si>
    <t xml:space="preserve"># 0.0     2.0     5.0     4.5     7.0     9.0 </t>
  </si>
  <si>
    <t>summary(sample1Mvector[1:100000])</t>
  </si>
  <si>
    <t>summary(sample1Mvector[1:10000])</t>
  </si>
  <si>
    <t>summary(sample1Mvector[1:1000])</t>
  </si>
  <si>
    <t>summary(sample1Mvector[1:100])</t>
  </si>
  <si>
    <t>summary(sample1Mvector[1:10])</t>
  </si>
  <si>
    <t># &gt; summary(sample1Mvector[1:100000])</t>
  </si>
  <si>
    <t xml:space="preserve"># 0.000   2.000   4.000   4.492   7.000   9.000 </t>
  </si>
  <si>
    <t># &gt; summary(sample1Mvector[1:10000])</t>
  </si>
  <si>
    <t xml:space="preserve"># 0.000   2.000   5.000   4.507   7.000   9.000 </t>
  </si>
  <si>
    <t># &gt; summary(sample1Mvector[1:1000])</t>
  </si>
  <si>
    <t xml:space="preserve"># 0.000   2.000   4.000   4.437   7.000   9.000 </t>
  </si>
  <si>
    <t># &gt; summary(sample1Mvector[1:100])</t>
  </si>
  <si>
    <t xml:space="preserve"># 0.00    2.00    5.00    4.68    7.00    9.00 </t>
  </si>
  <si>
    <t># &gt; summary(sample1Mvector[1:10])</t>
  </si>
  <si>
    <t xml:space="preserve"># 0.00    2.75    5.50    5.30    8.50    9.00 </t>
  </si>
  <si>
    <t>sample1Mvector[1:1000]</t>
  </si>
  <si>
    <t># sample1Mvector[1:1000]</t>
  </si>
  <si>
    <t># [1] 9 5 0 7 6 1 9 9 5 2 6 7 8 3 2 0 1 9 6 6 7 3 3 7 6 8 3 8 4 0 2 8 1 0 1 9 6</t>
  </si>
  <si>
    <t># [38] 2 5 0 6 4 4 5 0 4 9 0 2 9 1 4 2 1 6 7 0 0 3 6 6 6 9 1 8 4 4 2 4 3 3 4 6 4</t>
  </si>
  <si>
    <t># [75] 8 7 6 7 7 4 9 5 6 2 7 9 1 8 8 7 9 1 3 5 2 0 4 7 7 8 0 5 3 2 4 3 1 1 0 4 0</t>
  </si>
  <si>
    <t># [112] 3 2 5 3 3 8 0 7 9 2 4 6 5 4 0 2 3 5 9 2 1 0 2 2 2 5 3 9 2 5 4 2 4 9 4 8 7</t>
  </si>
  <si>
    <t># [149] 6 3 1 7 2 6 5 4 0 7 2 5 8 0 8 1 1 5 0 1 9 2 4 3 2 4 9 7 4 0 6 0 6 0 5 2 7</t>
  </si>
  <si>
    <t># [186] 9 4 3 9 5 7 5 6 8 6 4 2 6 8 1 9 9 6 3 9 2 2 3 5 6 2 3 2 1 2 8 6 2 1 9 3 3</t>
  </si>
  <si>
    <t># [223] 4 0 5 2 4 4 8 4 0 7 0 9 7 0 6 6 0 4 0 8 4 7 3 1 0 6 9 0 8 2 7 2 0 6 1 2 5</t>
  </si>
  <si>
    <t># [260] 3 4 0 4 6 8 7 1 1 1 9 6 6 5 2 9 9 3 8 1 3 2 4 7 7 6 5 9 4 9 9 4 6 4 7 6 4</t>
  </si>
  <si>
    <t># [297] 9 0 5 1 9 7 6 1 2 9 9 9 5 7 1 9 5 6 0 3 7 6 7 8 4 4 7 1 2 0 2 8 4 9 7 4 8</t>
  </si>
  <si>
    <t># [334] 4 7 1 5 9 6 2 6 8 4 2 0 3 9 1 9 1 5 5 6 5 8 4 7 3 4 9 3 1 1 6 9 5 6 7 2 6</t>
  </si>
  <si>
    <t># [371] 6 7 0 1 3 5 2 3 1 8 1 8 9 8 9 2 3 7 6 5 6 5 1 1 7 0 6 2 8 3 1 9 8 3 6 2 6</t>
  </si>
  <si>
    <t># [408] 4 6 8 2 1 6 2 0 3 7 9 7 0 1 7 6 4 5 1 0 7 5 7 0 9 6 0 6 7 8 1 5 6 7 9 2 9</t>
  </si>
  <si>
    <t># [445] 4 4 2 5 2 6 4 7 3 4 6 6 8 0 2 5 1 9 0 8 6 3 5 4 8 3 5 2 8 2 1 7 6 5 9 2 4</t>
  </si>
  <si>
    <t># [482] 8 9 6 6 3 7 1 3 5 9 5 2 0 3 0 3 8 9 3 0 5 0 7 7 7 5 4 9 4 3 9 2 7 0 2 8 7</t>
  </si>
  <si>
    <t># [519] 1 8 2 7 9 3 7 5 2 0 7 4 7 5 5 2 1 5 4 2 5 2 4 8 7 3 7 2 9 2 0 2 0 7 6 7 0</t>
  </si>
  <si>
    <t># [556] 1 2 0 1 1 8 9 3 3 6 7 5 0 1 6 6 6 1 9 3 3 2 2 4 3 1 6 1 0 0 0 7 0 8 5 8 1</t>
  </si>
  <si>
    <t># [593] 8 8 0 1 5 3 8 5 9 8 2 6 5 7 6 7 3 6 2 5 7 4 1 8 3 6 6 1 4 5 8 5 4 9 0 5 2</t>
  </si>
  <si>
    <t># [630] 6 3 3 8 1 9 4 2 5 1 8 3 4 2 6 1 0 7 5 9 4 0 8 0 3 2 6 0 2 1 0 6 6 2 4 3 0</t>
  </si>
  <si>
    <t># [667] 7 3 3 6 6 3 1 6 5 7 6 9 4 9 9 9 6 9 0 9 8 9 0 1 9 6 3 4 5 1 3 2 6 1 6 5 6</t>
  </si>
  <si>
    <t># [704] 8 2 1 8 4 9 8 2 0 6 6 7 6 1 8 5 0 0 2 2 4 8 7 0 4 5 6 9 5 8 4 2 1 9 2 1 7</t>
  </si>
  <si>
    <t># [741] 4 2 0 1 5 6 2 8 0 9 0 8 6 0 3 1 9 5 2 0 0 7 9 2 0 8 2 5 5 5 2 7 1 2 7 5 7</t>
  </si>
  <si>
    <t># [778] 4 7 0 8 0 3 0 9 8 6 5 6 7 4 1 5 6 8 8 0 1 2 7 5 2 1 9 8 8 6 3 2 3 0 2 6 3</t>
  </si>
  <si>
    <t># [815] 8 3 7 0 7 2 7 0 1 5 9 9 2 0 2 8 2 3 8 8 8 0 3 7 9 0 0 6 1 3 4 3 6 4 3 7 6</t>
  </si>
  <si>
    <t># [852] 7 7 2 8 7 4 7 6 9 6 9 8 2 5 3 9 1 9 3 7 6 2 0 6 0 5 8 4 5 4 8 8 1 6 4 1 9</t>
  </si>
  <si>
    <t># [889] 8 3 5 1 7 1 5 5 2 9 4 9 8 6 1 4 6 7 6 0 2 8 0 7 6 2 7 2 6 4 9 6 7 1 1 6 6</t>
  </si>
  <si>
    <t># [926] 1 8 9 0 0 8 4 0 4 5 6 0 6 9 6 9 1 9 3 8 1 0 6 4 8 5 8 0 8 1 7 8 8 0 4 3 6</t>
  </si>
  <si>
    <t># [963] 0 0 5 2 0 0 1 9 0 4 2 3 1 3 7 0 2 0 3 4 3 3 6 6 5 3 3 1 4 9 3 2 2 3 9 4 2</t>
  </si>
  <si>
    <t># [1000] 1</t>
  </si>
  <si>
    <t># &gt; head(sample1Mvector==0)</t>
  </si>
  <si>
    <t># [1] FALSE FALSE  TRUE FALSE FALSE FALSE</t>
  </si>
  <si>
    <t># &gt; head(sample1Mvector==1)</t>
  </si>
  <si>
    <t># [1] FALSE FALSE FALSE FALSE FALSE  TRUE</t>
  </si>
  <si>
    <t># &gt; head(sample1Mvector==2)</t>
  </si>
  <si>
    <t># [1] FALSE FALSE FALSE FALSE FALSE FALSE</t>
  </si>
  <si>
    <t># &gt; head(sample1Mvector==3)</t>
  </si>
  <si>
    <t># &gt; head(sample1Mvector==4)</t>
  </si>
  <si>
    <t># &gt; head(sample1Mvector==5)</t>
  </si>
  <si>
    <t># [1] FALSE  TRUE FALSE FALSE FALSE FALSE</t>
  </si>
  <si>
    <t># &gt; head(sample1Mvector==6)</t>
  </si>
  <si>
    <t># [1] FALSE FALSE FALSE FALSE  TRUE FALSE</t>
  </si>
  <si>
    <t># &gt; head(sample1Mvector==7)</t>
  </si>
  <si>
    <t># [1] FALSE FALSE FALSE  TRUE FALSE FALSE</t>
  </si>
  <si>
    <t># &gt; head(sample1Mvector==8)</t>
  </si>
  <si>
    <t># &gt; head(sample1Mvector==9)</t>
  </si>
  <si>
    <t># [1]  TRUE FALSE FALSE FALSE FALSE FALSE</t>
  </si>
  <si>
    <t>http://stackoverflow.com/questions/18201074/find-how-many-times-duplicated-rows-repeat-in-r-data-frame</t>
  </si>
  <si>
    <t>I can remove duplicated rows from R data frame by the following code, but how can I find how many times each duplicated rows repeated? I need the result as a vector.</t>
  </si>
  <si>
    <t>unique(df)</t>
  </si>
  <si>
    <t>df[!duplicated(df), ]</t>
  </si>
  <si>
    <t>for (i in 1:31){</t>
  </si>
  <si>
    <t xml:space="preserve">  print(c(i, sum(is.na(NHANES_adult1112a[,i]))))</t>
  </si>
  <si>
    <r>
      <t>De</t>
    </r>
    <r>
      <rPr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>ressiveDisorder</t>
    </r>
    <phoneticPr fontId="36" type="noConversion"/>
  </si>
  <si>
    <t xml:space="preserve"> &lt;- readClipboard()</t>
    <phoneticPr fontId="36" type="noConversion"/>
  </si>
  <si>
    <t>ATC_N06AA</t>
    <phoneticPr fontId="36" type="noConversion"/>
  </si>
  <si>
    <t xml:space="preserve"> &lt;- readClipboard()</t>
    <phoneticPr fontId="36" type="noConversion"/>
  </si>
  <si>
    <t>&lt;-</t>
    <phoneticPr fontId="36" type="noConversion"/>
  </si>
  <si>
    <t>[</t>
    <phoneticPr fontId="36" type="noConversion"/>
  </si>
  <si>
    <t>!= ""</t>
    <phoneticPr fontId="36" type="noConversion"/>
  </si>
  <si>
    <t>]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</si>
</sst>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i/>
      <u/>
      <sz val="10"/>
      <color rgb="FFD9D9D9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8"/>
      <color rgb="FF000000"/>
      <name val="Arial"/>
      <family val="2"/>
    </font>
    <font>
      <sz val="10"/>
      <color rgb="FF6AA84F"/>
      <name val="Arial"/>
      <family val="2"/>
    </font>
    <font>
      <sz val="10"/>
      <color rgb="FF0000FF"/>
      <name val="Arial"/>
      <family val="2"/>
    </font>
    <font>
      <sz val="8"/>
      <color rgb="FF0000FF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8"/>
      <color rgb="FF0000FF"/>
      <name val="Arial"/>
      <family val="2"/>
    </font>
    <font>
      <b/>
      <u/>
      <sz val="10"/>
      <name val="Arial"/>
      <family val="2"/>
    </font>
    <font>
      <b/>
      <i/>
      <u/>
      <sz val="10"/>
      <color rgb="FF000000"/>
      <name val="Arial"/>
      <family val="2"/>
    </font>
    <font>
      <sz val="10"/>
      <color rgb="FF6AA84F"/>
      <name val="Arial"/>
      <family val="2"/>
    </font>
    <font>
      <sz val="10"/>
      <color rgb="FF38761D"/>
      <name val="Arial"/>
      <family val="2"/>
    </font>
    <font>
      <b/>
      <i/>
      <u/>
      <sz val="10"/>
      <color rgb="FF000000"/>
      <name val="Arial"/>
      <family val="2"/>
    </font>
    <font>
      <b/>
      <sz val="8"/>
      <color rgb="FF38761D"/>
      <name val="Arial"/>
      <family val="2"/>
    </font>
    <font>
      <b/>
      <sz val="10"/>
      <color rgb="FF38761D"/>
      <name val="Arial"/>
      <family val="2"/>
    </font>
    <font>
      <sz val="8"/>
      <name val="Arial"/>
      <family val="2"/>
    </font>
    <font>
      <b/>
      <sz val="11"/>
      <color rgb="FF000000"/>
      <name val="Inconsolata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8"/>
      <color rgb="FF0000FF"/>
      <name val="Arial"/>
      <family val="2"/>
    </font>
    <font>
      <b/>
      <u/>
      <sz val="10"/>
      <color rgb="FF6AA84F"/>
      <name val="Arial"/>
      <family val="2"/>
    </font>
    <font>
      <sz val="10"/>
      <color rgb="FF4A86E8"/>
      <name val="Arial"/>
      <family val="2"/>
    </font>
    <font>
      <b/>
      <i/>
      <u/>
      <sz val="8"/>
      <color rgb="FF0000FF"/>
      <name val="Arial"/>
      <family val="2"/>
    </font>
    <font>
      <sz val="8"/>
      <color rgb="FF6AA84F"/>
      <name val="Arial"/>
      <family val="2"/>
    </font>
    <font>
      <b/>
      <u/>
      <sz val="10"/>
      <name val="Arial"/>
      <family val="2"/>
    </font>
    <font>
      <b/>
      <sz val="10"/>
      <color rgb="FF6AA84F"/>
      <name val="Arial"/>
      <family val="2"/>
    </font>
    <font>
      <u/>
      <sz val="10"/>
      <color rgb="FF0000FF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8"/>
      <color theme="4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9900FF"/>
        <bgColor rgb="FF9900FF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1" fillId="3" borderId="0" xfId="0" applyFont="1" applyFill="1" applyAlignment="1"/>
    <xf numFmtId="0" fontId="4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/>
    <xf numFmtId="0" fontId="6" fillId="4" borderId="0" xfId="0" applyFont="1" applyFill="1" applyAlignment="1"/>
    <xf numFmtId="0" fontId="7" fillId="3" borderId="0" xfId="0" applyFont="1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3" fillId="3" borderId="0" xfId="0" applyFont="1" applyFill="1" applyAlignment="1"/>
    <xf numFmtId="0" fontId="10" fillId="5" borderId="0" xfId="0" applyFont="1" applyFill="1" applyAlignment="1"/>
    <xf numFmtId="0" fontId="10" fillId="5" borderId="0" xfId="0" applyFont="1" applyFill="1"/>
    <xf numFmtId="0" fontId="3" fillId="5" borderId="0" xfId="0" applyFont="1" applyFill="1" applyAlignment="1"/>
    <xf numFmtId="0" fontId="11" fillId="5" borderId="0" xfId="0" applyFont="1" applyFill="1" applyAlignment="1"/>
    <xf numFmtId="0" fontId="12" fillId="5" borderId="0" xfId="0" applyFont="1" applyFill="1" applyAlignment="1"/>
    <xf numFmtId="0" fontId="13" fillId="5" borderId="0" xfId="0" applyFont="1" applyFill="1" applyAlignment="1"/>
    <xf numFmtId="0" fontId="2" fillId="7" borderId="0" xfId="0" applyFont="1" applyFill="1"/>
    <xf numFmtId="0" fontId="2" fillId="8" borderId="0" xfId="0" applyFont="1" applyFill="1" applyAlignment="1"/>
    <xf numFmtId="0" fontId="13" fillId="7" borderId="0" xfId="0" applyFont="1" applyFill="1" applyAlignment="1"/>
    <xf numFmtId="0" fontId="1" fillId="8" borderId="0" xfId="0" applyFont="1" applyFill="1" applyAlignment="1"/>
    <xf numFmtId="0" fontId="13" fillId="7" borderId="0" xfId="0" applyFont="1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13" fillId="0" borderId="0" xfId="0" applyFont="1" applyAlignment="1"/>
    <xf numFmtId="0" fontId="13" fillId="3" borderId="0" xfId="0" applyFont="1" applyFill="1" applyAlignment="1"/>
    <xf numFmtId="0" fontId="14" fillId="3" borderId="0" xfId="0" applyFont="1" applyFill="1" applyAlignment="1"/>
    <xf numFmtId="0" fontId="15" fillId="3" borderId="0" xfId="0" applyFont="1" applyFill="1" applyAlignment="1"/>
    <xf numFmtId="0" fontId="15" fillId="3" borderId="0" xfId="0" applyFont="1" applyFill="1" applyAlignment="1"/>
    <xf numFmtId="0" fontId="13" fillId="4" borderId="0" xfId="0" applyFont="1" applyFill="1" applyAlignment="1"/>
    <xf numFmtId="0" fontId="16" fillId="3" borderId="0" xfId="0" applyFont="1" applyFill="1" applyAlignment="1"/>
    <xf numFmtId="0" fontId="13" fillId="4" borderId="0" xfId="0" applyFont="1" applyFill="1" applyAlignment="1"/>
    <xf numFmtId="0" fontId="8" fillId="3" borderId="0" xfId="0" applyFont="1" applyFill="1" applyAlignment="1"/>
    <xf numFmtId="0" fontId="9" fillId="3" borderId="0" xfId="0" applyFont="1" applyFill="1" applyAlignment="1"/>
    <xf numFmtId="0" fontId="13" fillId="0" borderId="0" xfId="0" applyFont="1" applyAlignment="1"/>
    <xf numFmtId="0" fontId="14" fillId="3" borderId="0" xfId="0" applyFont="1" applyFill="1" applyAlignment="1"/>
    <xf numFmtId="0" fontId="8" fillId="3" borderId="0" xfId="0" applyFont="1" applyFill="1" applyAlignment="1"/>
    <xf numFmtId="0" fontId="17" fillId="0" borderId="0" xfId="0" applyFont="1" applyAlignment="1"/>
    <xf numFmtId="0" fontId="2" fillId="9" borderId="0" xfId="0" applyFont="1" applyFill="1"/>
    <xf numFmtId="0" fontId="18" fillId="3" borderId="0" xfId="0" applyFont="1" applyFill="1" applyAlignment="1"/>
    <xf numFmtId="0" fontId="19" fillId="3" borderId="0" xfId="0" applyFont="1" applyFill="1" applyAlignment="1"/>
    <xf numFmtId="0" fontId="7" fillId="8" borderId="0" xfId="0" applyFont="1" applyFill="1" applyAlignment="1"/>
    <xf numFmtId="0" fontId="20" fillId="8" borderId="0" xfId="0" applyFont="1" applyFill="1" applyAlignment="1"/>
    <xf numFmtId="0" fontId="21" fillId="8" borderId="0" xfId="0" applyFont="1" applyFill="1" applyAlignment="1"/>
    <xf numFmtId="0" fontId="13" fillId="9" borderId="0" xfId="0" applyFont="1" applyFill="1" applyAlignment="1"/>
    <xf numFmtId="0" fontId="9" fillId="3" borderId="0" xfId="0" applyFont="1" applyFill="1" applyAlignment="1"/>
    <xf numFmtId="0" fontId="13" fillId="4" borderId="0" xfId="0" applyFont="1" applyFill="1" applyAlignment="1"/>
    <xf numFmtId="0" fontId="22" fillId="3" borderId="0" xfId="0" applyFont="1" applyFill="1" applyAlignment="1"/>
    <xf numFmtId="0" fontId="10" fillId="3" borderId="0" xfId="0" applyFont="1" applyFill="1" applyAlignment="1"/>
    <xf numFmtId="0" fontId="23" fillId="3" borderId="0" xfId="0" applyFont="1" applyFill="1" applyAlignment="1"/>
    <xf numFmtId="0" fontId="24" fillId="0" borderId="0" xfId="0" applyFont="1" applyAlignment="1"/>
    <xf numFmtId="0" fontId="16" fillId="3" borderId="0" xfId="0" applyFont="1" applyFill="1" applyAlignment="1"/>
    <xf numFmtId="0" fontId="16" fillId="3" borderId="0" xfId="0" applyFont="1" applyFill="1" applyAlignment="1"/>
    <xf numFmtId="0" fontId="13" fillId="0" borderId="0" xfId="0" applyFont="1" applyAlignment="1">
      <alignment horizontal="right"/>
    </xf>
    <xf numFmtId="0" fontId="13" fillId="0" borderId="0" xfId="0" applyFont="1" applyAlignment="1"/>
    <xf numFmtId="0" fontId="25" fillId="3" borderId="0" xfId="0" applyFont="1" applyFill="1" applyAlignment="1"/>
    <xf numFmtId="0" fontId="13" fillId="5" borderId="0" xfId="0" applyFont="1" applyFill="1" applyAlignment="1"/>
    <xf numFmtId="0" fontId="26" fillId="3" borderId="0" xfId="0" applyFont="1" applyFill="1" applyAlignment="1"/>
    <xf numFmtId="0" fontId="26" fillId="4" borderId="0" xfId="0" applyFont="1" applyFill="1" applyAlignment="1"/>
    <xf numFmtId="0" fontId="27" fillId="4" borderId="0" xfId="0" applyFont="1" applyFill="1" applyAlignment="1"/>
    <xf numFmtId="0" fontId="26" fillId="4" borderId="0" xfId="0" applyFont="1" applyFill="1" applyAlignment="1"/>
    <xf numFmtId="0" fontId="28" fillId="3" borderId="0" xfId="0" applyFont="1" applyFill="1" applyAlignment="1"/>
    <xf numFmtId="0" fontId="29" fillId="3" borderId="0" xfId="0" applyFont="1" applyFill="1" applyAlignment="1"/>
    <xf numFmtId="0" fontId="30" fillId="3" borderId="0" xfId="0" applyFont="1" applyFill="1" applyAlignment="1"/>
    <xf numFmtId="0" fontId="13" fillId="4" borderId="0" xfId="0" applyFont="1" applyFill="1" applyAlignment="1"/>
    <xf numFmtId="0" fontId="16" fillId="3" borderId="0" xfId="0" applyFont="1" applyFill="1" applyAlignment="1"/>
    <xf numFmtId="0" fontId="15" fillId="3" borderId="0" xfId="0" applyFont="1" applyFill="1" applyAlignment="1"/>
    <xf numFmtId="0" fontId="31" fillId="3" borderId="0" xfId="0" applyFont="1" applyFill="1" applyAlignment="1"/>
    <xf numFmtId="0" fontId="8" fillId="3" borderId="0" xfId="0" applyFont="1" applyFill="1" applyAlignment="1"/>
    <xf numFmtId="0" fontId="32" fillId="3" borderId="0" xfId="0" applyFont="1" applyFill="1" applyAlignment="1"/>
    <xf numFmtId="0" fontId="26" fillId="3" borderId="0" xfId="0" applyFont="1" applyFill="1" applyAlignment="1">
      <alignment horizontal="right"/>
    </xf>
    <xf numFmtId="0" fontId="33" fillId="0" borderId="0" xfId="0" applyFont="1" applyAlignment="1"/>
    <xf numFmtId="0" fontId="34" fillId="3" borderId="0" xfId="0" applyFont="1" applyFill="1" applyAlignment="1"/>
    <xf numFmtId="0" fontId="26" fillId="3" borderId="0" xfId="0" applyFont="1" applyFill="1" applyAlignment="1"/>
    <xf numFmtId="0" fontId="2" fillId="6" borderId="0" xfId="0" applyFont="1" applyFill="1"/>
    <xf numFmtId="20" fontId="34" fillId="3" borderId="0" xfId="0" applyNumberFormat="1" applyFont="1" applyFill="1" applyAlignment="1"/>
    <xf numFmtId="0" fontId="16" fillId="3" borderId="0" xfId="0" applyFont="1" applyFill="1" applyAlignment="1"/>
    <xf numFmtId="20" fontId="2" fillId="0" borderId="0" xfId="0" applyNumberFormat="1" applyFont="1" applyAlignment="1"/>
    <xf numFmtId="0" fontId="35" fillId="0" borderId="0" xfId="0" applyFont="1" applyAlignment="1"/>
    <xf numFmtId="0" fontId="0" fillId="0" borderId="0" xfId="0" applyFont="1" applyAlignment="1"/>
    <xf numFmtId="0" fontId="37" fillId="10" borderId="0" xfId="0" applyFont="1" applyFill="1" applyAlignment="1"/>
    <xf numFmtId="0" fontId="38" fillId="3" borderId="0" xfId="0" applyFont="1" applyFill="1" applyAlignment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  <xf numFmtId="0" fontId="1" fillId="2" borderId="0" xfId="0" applyFont="1" applyFill="1"/>
    <xf numFmtId="0" fontId="3" fillId="0" borderId="0" xfId="0" applyFont="1" applyAlignment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tackoverflow.com/questions/18201074/find-how-many-times-duplicated-rows-repeat-in-r-data-fr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5"/>
  <sheetViews>
    <sheetView tabSelected="1" topLeftCell="A19" workbookViewId="0">
      <selection activeCell="B33" sqref="B33"/>
    </sheetView>
  </sheetViews>
  <sheetFormatPr defaultColWidth="14.453125" defaultRowHeight="15.75" customHeight="1"/>
  <sheetData>
    <row r="1" spans="1:97" ht="15.75" customHeight="1">
      <c r="B1" s="88" t="s">
        <v>0</v>
      </c>
      <c r="C1" s="89"/>
      <c r="D1" s="89"/>
      <c r="E1" s="1" t="s">
        <v>1</v>
      </c>
      <c r="F1" s="91" t="str">
        <f>LEFT($B$1,LEN($B$1)-4)&amp;K1&amp;"_AND_subsets.RData"</f>
        <v>JoinCCWdateGroupBy_JK0211case_recode_AND_subsets.RData</v>
      </c>
      <c r="G1" s="89"/>
      <c r="H1" s="89"/>
      <c r="J1" s="2" t="s">
        <v>2</v>
      </c>
      <c r="K1" s="3" t="s">
        <v>3</v>
      </c>
    </row>
    <row r="2" spans="1:97" ht="15.75" customHeight="1">
      <c r="B2" s="90" t="str">
        <f>LEFT($B$1,LEN($B$1)-4)</f>
        <v>JoinCCWdateGroupBy_JK0211</v>
      </c>
      <c r="C2" s="89"/>
      <c r="D2" s="89"/>
      <c r="F2" s="91" t="str">
        <f>LEFT($B$1,LEN($B$1)-4)&amp;$K$1&amp;".RDS"</f>
        <v>JoinCCWdateGroupBy_JK0211case_recode.RDS</v>
      </c>
      <c r="G2" s="89"/>
      <c r="H2" s="89"/>
    </row>
    <row r="3" spans="1:97" ht="15.75" customHeight="1">
      <c r="B3" s="89"/>
      <c r="C3" s="89"/>
      <c r="D3" s="89"/>
      <c r="F3" s="91" t="str">
        <f>LEFT($B$1,LEN($B$1)-4)&amp;$K$1&amp;".csv"</f>
        <v>JoinCCWdateGroupBy_JK0211case_recode.csv</v>
      </c>
      <c r="G3" s="89"/>
      <c r="H3" s="89"/>
    </row>
    <row r="4" spans="1:97" ht="15.75" customHeight="1">
      <c r="B4" s="89"/>
      <c r="C4" s="89"/>
      <c r="D4" s="89"/>
      <c r="F4" s="91" t="str">
        <f>LEFT($B$1,LEN($B$1)-4)&amp;$K$1&amp;"_depression.csv"</f>
        <v>JoinCCWdateGroupBy_JK0211case_recode_depression.csv</v>
      </c>
      <c r="G4" s="89"/>
      <c r="H4" s="89"/>
    </row>
    <row r="9" spans="1:97" ht="15.75" customHeight="1">
      <c r="A9" s="4" t="s">
        <v>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ht="15.75" customHeight="1">
      <c r="A10" s="6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2" spans="1:97" ht="15.75" customHeight="1">
      <c r="A12" s="2" t="s">
        <v>2</v>
      </c>
      <c r="B12" s="1" t="s">
        <v>6</v>
      </c>
    </row>
    <row r="13" spans="1:97" ht="15.75" customHeight="1">
      <c r="A13" s="5"/>
      <c r="B13" s="7" t="s">
        <v>7</v>
      </c>
    </row>
    <row r="14" spans="1:97" ht="15.75" customHeight="1">
      <c r="A14" s="2" t="s">
        <v>2</v>
      </c>
      <c r="B14" s="1" t="s">
        <v>8</v>
      </c>
    </row>
    <row r="17" spans="1:8" ht="15.75" customHeight="1">
      <c r="A17" s="2" t="s">
        <v>2</v>
      </c>
      <c r="B17" s="8" t="s">
        <v>9</v>
      </c>
      <c r="D17" s="9" t="s">
        <v>10</v>
      </c>
      <c r="E17" s="10" t="str">
        <f>CHAR(34)&amp;B1&amp;CHAR(34)&amp;")"</f>
        <v>"JoinCCWdateGroupBy_JK0211.RDS")</v>
      </c>
    </row>
    <row r="18" spans="1:8" ht="15.75" customHeight="1">
      <c r="A18" s="2" t="s">
        <v>2</v>
      </c>
      <c r="B18" s="8" t="s">
        <v>9</v>
      </c>
      <c r="D18" s="9" t="s">
        <v>11</v>
      </c>
      <c r="E18" s="10" t="str">
        <f>LEFT($B$1,LEN($B$1)-4)</f>
        <v>JoinCCWdateGroupBy_JK0211</v>
      </c>
    </row>
    <row r="20" spans="1:8" ht="15.75" customHeight="1">
      <c r="A20" s="5"/>
      <c r="B20" s="8" t="s">
        <v>9</v>
      </c>
      <c r="D20" s="9" t="s">
        <v>10</v>
      </c>
      <c r="E20" s="10" t="str">
        <f>CHAR(34)&amp;B20&amp;".RDS"&amp;CHAR(34)</f>
        <v>"df.RDS"</v>
      </c>
      <c r="F20" s="9" t="s">
        <v>12</v>
      </c>
    </row>
    <row r="22" spans="1:8" s="82" customFormat="1" ht="15.75" customHeight="1"/>
    <row r="23" spans="1:8" s="82" customFormat="1" ht="15.75" customHeight="1">
      <c r="A23" s="85" t="s">
        <v>2</v>
      </c>
      <c r="B23" s="83" t="s">
        <v>295</v>
      </c>
      <c r="D23" s="71" t="s">
        <v>296</v>
      </c>
    </row>
    <row r="24" spans="1:8" s="82" customFormat="1" ht="15.75" customHeight="1">
      <c r="A24" s="5"/>
      <c r="B24" s="71" t="s">
        <v>45</v>
      </c>
      <c r="C24" s="84" t="str">
        <f>B23</f>
        <v>DepressiveDisorder</v>
      </c>
      <c r="E24" s="71" t="s">
        <v>12</v>
      </c>
      <c r="F24" s="21" t="s">
        <v>46</v>
      </c>
    </row>
    <row r="25" spans="1:8" s="82" customFormat="1" ht="15.75" customHeight="1">
      <c r="A25" s="85" t="s">
        <v>2</v>
      </c>
      <c r="B25" s="71" t="s">
        <v>47</v>
      </c>
      <c r="C25" s="51" t="str">
        <f>C24</f>
        <v>DepressiveDisorder</v>
      </c>
      <c r="E25" s="13" t="str">
        <f>", file="&amp;CHAR(34)&amp;C25&amp;".RDS"&amp;CHAR(34)&amp;")"</f>
        <v>, file="DepressiveDisorder.RDS")</v>
      </c>
    </row>
    <row r="26" spans="1:8" s="82" customFormat="1" ht="15.75" customHeight="1">
      <c r="A26" s="85"/>
      <c r="B26" s="71" t="s">
        <v>49</v>
      </c>
      <c r="C26" s="51" t="str">
        <f>C24</f>
        <v>DepressiveDisorder</v>
      </c>
      <c r="D26" s="86"/>
      <c r="E26" s="71" t="str">
        <f>", file="</f>
        <v>, file=</v>
      </c>
      <c r="F26" s="51" t="str">
        <f>CHAR(34)&amp;C26&amp;".csv"&amp;CHAR(34)</f>
        <v>"DepressiveDisorder.csv"</v>
      </c>
      <c r="G26" s="86"/>
      <c r="H26" s="71" t="str">
        <f>", sep="&amp;CHAR(34)&amp;","&amp;CHAR(34)&amp;", row.names=FALSE)"</f>
        <v>, sep=",", row.names=FALSE)</v>
      </c>
    </row>
    <row r="28" spans="1:8" s="87" customFormat="1" ht="12.5">
      <c r="A28" s="85" t="s">
        <v>2</v>
      </c>
      <c r="B28" s="83" t="s">
        <v>297</v>
      </c>
      <c r="D28" s="71" t="s">
        <v>298</v>
      </c>
    </row>
    <row r="29" spans="1:8" s="87" customFormat="1" ht="12.5">
      <c r="B29" s="51" t="str">
        <f>B28</f>
        <v>ATC_N06AA</v>
      </c>
      <c r="C29" s="71" t="s">
        <v>299</v>
      </c>
      <c r="D29" s="51" t="str">
        <f>B29</f>
        <v>ATC_N06AA</v>
      </c>
      <c r="E29" s="71" t="s">
        <v>300</v>
      </c>
      <c r="F29" s="51" t="str">
        <f>D29</f>
        <v>ATC_N06AA</v>
      </c>
      <c r="G29" s="71" t="s">
        <v>301</v>
      </c>
      <c r="H29" s="71" t="s">
        <v>302</v>
      </c>
    </row>
    <row r="30" spans="1:8" s="87" customFormat="1" ht="12.5">
      <c r="A30" s="5"/>
      <c r="B30" s="71" t="s">
        <v>45</v>
      </c>
      <c r="C30" s="84" t="str">
        <f>B28</f>
        <v>ATC_N06AA</v>
      </c>
      <c r="E30" s="71" t="s">
        <v>12</v>
      </c>
      <c r="F30" s="21" t="s">
        <v>46</v>
      </c>
    </row>
    <row r="31" spans="1:8" s="87" customFormat="1" ht="12.5">
      <c r="A31" s="85" t="s">
        <v>2</v>
      </c>
      <c r="B31" s="71" t="s">
        <v>47</v>
      </c>
      <c r="C31" s="51" t="str">
        <f>C30</f>
        <v>ATC_N06AA</v>
      </c>
      <c r="E31" s="13" t="str">
        <f>", file="&amp;CHAR(34)&amp;C31&amp;".RDS"&amp;CHAR(34)&amp;")"</f>
        <v>, file="ATC_N06AA.RDS")</v>
      </c>
    </row>
    <row r="32" spans="1:8" s="87" customFormat="1" ht="12.5">
      <c r="A32" s="85"/>
      <c r="B32" s="71" t="s">
        <v>49</v>
      </c>
      <c r="C32" s="51" t="str">
        <f>C30</f>
        <v>ATC_N06AA</v>
      </c>
      <c r="E32" s="71" t="str">
        <f>", file="</f>
        <v>, file=</v>
      </c>
      <c r="F32" s="51" t="str">
        <f>CHAR(34)&amp;C32&amp;".csv"&amp;CHAR(34)</f>
        <v>"ATC_N06AA.csv"</v>
      </c>
      <c r="H32" s="71" t="str">
        <f>", sep="&amp;CHAR(34)&amp;","&amp;CHAR(34)&amp;", row.names=FALSE)"</f>
        <v>, sep=",", row.names=FALSE)</v>
      </c>
    </row>
    <row r="35" spans="1:18" ht="12.5">
      <c r="A35" s="5"/>
      <c r="B35" s="1" t="s">
        <v>13</v>
      </c>
    </row>
    <row r="36" spans="1:18" ht="12.5">
      <c r="A36" s="5"/>
      <c r="B36" s="2" t="s">
        <v>14</v>
      </c>
      <c r="E36" s="9" t="s">
        <v>15</v>
      </c>
      <c r="G36" s="11" t="s">
        <v>2</v>
      </c>
      <c r="H36" s="11" t="s">
        <v>13</v>
      </c>
    </row>
    <row r="38" spans="1:18" s="87" customFormat="1" ht="15.75" customHeight="1"/>
    <row r="39" spans="1:18" ht="12.5">
      <c r="A39" s="12" t="s">
        <v>2</v>
      </c>
      <c r="B39" s="13" t="str">
        <f t="shared" ref="B39:B50" si="0">"df2GroupByID_JK$"&amp;N39</f>
        <v>df2GroupByID_JK$DTH_TRUE</v>
      </c>
      <c r="E39" s="9" t="s">
        <v>16</v>
      </c>
      <c r="F39" s="14" t="str">
        <f t="shared" ref="F39:F50" si="1">R39</f>
        <v>df2GroupByID_JK$DTH_YM != NA</v>
      </c>
      <c r="H39" s="9" t="s">
        <v>17</v>
      </c>
      <c r="I39" s="2" t="b">
        <v>1</v>
      </c>
      <c r="J39" s="9" t="s">
        <v>18</v>
      </c>
      <c r="K39" s="2" t="b">
        <v>0</v>
      </c>
      <c r="L39" s="9" t="s">
        <v>19</v>
      </c>
      <c r="M39" s="11" t="s">
        <v>2</v>
      </c>
      <c r="N39" s="15" t="str">
        <f>O39&amp;"_TRUE"</f>
        <v>DTH_TRUE</v>
      </c>
      <c r="O39" s="11" t="s">
        <v>20</v>
      </c>
      <c r="Q39" s="11" t="s">
        <v>21</v>
      </c>
      <c r="R39" s="16" t="str">
        <f t="shared" ref="R39:R50" si="2">"df2GroupByID_JK$"&amp;Q39</f>
        <v>df2GroupByID_JK$DTH_YM != NA</v>
      </c>
    </row>
    <row r="40" spans="1:18" ht="12.5">
      <c r="A40" s="12" t="s">
        <v>2</v>
      </c>
      <c r="B40" s="13" t="str">
        <f t="shared" si="0"/>
        <v>df2GroupByID_JK$SIDO_SEOUL_TRUE</v>
      </c>
      <c r="E40" s="9" t="s">
        <v>16</v>
      </c>
      <c r="F40" s="14" t="str">
        <f t="shared" si="1"/>
        <v>df2GroupByID_JK$SIDO == 11</v>
      </c>
      <c r="H40" s="9" t="s">
        <v>17</v>
      </c>
      <c r="I40" s="2" t="b">
        <v>1</v>
      </c>
      <c r="J40" s="9" t="s">
        <v>18</v>
      </c>
      <c r="K40" s="2" t="b">
        <v>0</v>
      </c>
      <c r="L40" s="9" t="s">
        <v>19</v>
      </c>
      <c r="M40" s="11" t="s">
        <v>2</v>
      </c>
      <c r="N40" s="15" t="str">
        <f>"SIDO_"&amp;O40&amp;"_TRUE"</f>
        <v>SIDO_SEOUL_TRUE</v>
      </c>
      <c r="O40" s="11" t="s">
        <v>22</v>
      </c>
      <c r="Q40" s="11" t="s">
        <v>23</v>
      </c>
      <c r="R40" s="16" t="str">
        <f t="shared" si="2"/>
        <v>df2GroupByID_JK$SIDO == 11</v>
      </c>
    </row>
    <row r="41" spans="1:18" ht="12.5">
      <c r="A41" s="12" t="s">
        <v>2</v>
      </c>
      <c r="B41" s="13" t="str">
        <f t="shared" si="0"/>
        <v>df2GroupByID_JK$IPSN_POOR_TRUE</v>
      </c>
      <c r="E41" s="9" t="s">
        <v>16</v>
      </c>
      <c r="F41" s="17" t="str">
        <f t="shared" si="1"/>
        <v>df2GroupByID_JK$IPSN_TYPE_CD == 7 | 8</v>
      </c>
      <c r="H41" s="9" t="s">
        <v>17</v>
      </c>
      <c r="I41" s="2" t="b">
        <v>1</v>
      </c>
      <c r="J41" s="9" t="s">
        <v>18</v>
      </c>
      <c r="K41" s="2" t="b">
        <v>0</v>
      </c>
      <c r="L41" s="9" t="s">
        <v>19</v>
      </c>
      <c r="M41" s="11" t="s">
        <v>2</v>
      </c>
      <c r="N41" s="15" t="str">
        <f>"IPSN_"&amp;O41&amp;"_TRUE"</f>
        <v>IPSN_POOR_TRUE</v>
      </c>
      <c r="O41" s="11" t="s">
        <v>24</v>
      </c>
      <c r="Q41" s="18" t="s">
        <v>25</v>
      </c>
      <c r="R41" s="18" t="str">
        <f t="shared" si="2"/>
        <v>df2GroupByID_JK$IPSN_TYPE_CD == 7 | 8</v>
      </c>
    </row>
    <row r="42" spans="1:18" ht="12.5">
      <c r="A42" s="12" t="s">
        <v>2</v>
      </c>
      <c r="B42" s="13" t="str">
        <f t="shared" si="0"/>
        <v>df2GroupByID_JK$DFAB_MINOR_TRUE</v>
      </c>
      <c r="E42" s="9" t="s">
        <v>16</v>
      </c>
      <c r="F42" s="14" t="str">
        <f t="shared" si="1"/>
        <v>df2GroupByID_JK$DFAB_GRD_CD &gt; 1</v>
      </c>
      <c r="H42" s="9" t="s">
        <v>17</v>
      </c>
      <c r="I42" s="2" t="b">
        <v>1</v>
      </c>
      <c r="J42" s="9" t="s">
        <v>18</v>
      </c>
      <c r="K42" s="2" t="b">
        <v>0</v>
      </c>
      <c r="L42" s="9" t="s">
        <v>19</v>
      </c>
      <c r="M42" s="11" t="s">
        <v>2</v>
      </c>
      <c r="N42" s="15" t="str">
        <f t="shared" ref="N42:N50" si="3">"DFAB_"&amp;O42&amp;"_TRUE"</f>
        <v>DFAB_MINOR_TRUE</v>
      </c>
      <c r="O42" s="11" t="s">
        <v>26</v>
      </c>
      <c r="Q42" s="11" t="s">
        <v>27</v>
      </c>
      <c r="R42" s="16" t="str">
        <f t="shared" si="2"/>
        <v>df2GroupByID_JK$DFAB_GRD_CD &gt; 1</v>
      </c>
    </row>
    <row r="43" spans="1:18" ht="12.5">
      <c r="A43" s="12" t="s">
        <v>2</v>
      </c>
      <c r="B43" s="13" t="str">
        <f t="shared" si="0"/>
        <v>df2GroupByID_JK$DFAB_SEVERE_TRUE</v>
      </c>
      <c r="E43" s="9" t="s">
        <v>16</v>
      </c>
      <c r="F43" s="14" t="str">
        <f t="shared" si="1"/>
        <v>df2GroupByID_JK$DFAB_GRD_CD == 1</v>
      </c>
      <c r="H43" s="9" t="s">
        <v>17</v>
      </c>
      <c r="I43" s="2" t="b">
        <v>1</v>
      </c>
      <c r="J43" s="9" t="s">
        <v>18</v>
      </c>
      <c r="K43" s="2" t="b">
        <v>0</v>
      </c>
      <c r="L43" s="9" t="s">
        <v>19</v>
      </c>
      <c r="M43" s="11" t="s">
        <v>2</v>
      </c>
      <c r="N43" s="15" t="str">
        <f t="shared" si="3"/>
        <v>DFAB_SEVERE_TRUE</v>
      </c>
      <c r="O43" s="11" t="s">
        <v>28</v>
      </c>
      <c r="Q43" s="11" t="s">
        <v>29</v>
      </c>
      <c r="R43" s="16" t="str">
        <f t="shared" si="2"/>
        <v>df2GroupByID_JK$DFAB_GRD_CD == 1</v>
      </c>
    </row>
    <row r="44" spans="1:18" ht="12.5">
      <c r="A44" s="12" t="s">
        <v>2</v>
      </c>
      <c r="B44" s="13" t="str">
        <f t="shared" si="0"/>
        <v>df2GroupByID_JK$DFAB_LIMB_TRUE</v>
      </c>
      <c r="E44" s="9" t="s">
        <v>16</v>
      </c>
      <c r="F44" s="14" t="str">
        <f t="shared" si="1"/>
        <v>df2GroupByID_JK$DFAB_PTN_CD == 1</v>
      </c>
      <c r="H44" s="9" t="s">
        <v>17</v>
      </c>
      <c r="I44" s="2" t="b">
        <v>1</v>
      </c>
      <c r="J44" s="9" t="s">
        <v>18</v>
      </c>
      <c r="K44" s="2" t="b">
        <v>0</v>
      </c>
      <c r="L44" s="9" t="s">
        <v>19</v>
      </c>
      <c r="M44" s="11" t="s">
        <v>2</v>
      </c>
      <c r="N44" s="15" t="str">
        <f t="shared" si="3"/>
        <v>DFAB_LIMB_TRUE</v>
      </c>
      <c r="O44" s="19" t="s">
        <v>30</v>
      </c>
      <c r="P44" s="1">
        <v>1</v>
      </c>
      <c r="Q44" s="11" t="s">
        <v>31</v>
      </c>
      <c r="R44" s="16" t="str">
        <f t="shared" si="2"/>
        <v>df2GroupByID_JK$DFAB_PTN_CD == 1</v>
      </c>
    </row>
    <row r="45" spans="1:18" ht="12.5">
      <c r="A45" s="12" t="s">
        <v>2</v>
      </c>
      <c r="B45" s="13" t="str">
        <f t="shared" si="0"/>
        <v>df2GroupByID_JK$DFAB_BRAIN_TRUE</v>
      </c>
      <c r="E45" s="9" t="s">
        <v>16</v>
      </c>
      <c r="F45" s="14" t="str">
        <f t="shared" si="1"/>
        <v>df2GroupByID_JK$DFAB_PTN_CD == 2</v>
      </c>
      <c r="H45" s="9" t="s">
        <v>17</v>
      </c>
      <c r="I45" s="2" t="b">
        <v>1</v>
      </c>
      <c r="J45" s="9" t="s">
        <v>18</v>
      </c>
      <c r="K45" s="2" t="b">
        <v>0</v>
      </c>
      <c r="L45" s="9" t="s">
        <v>19</v>
      </c>
      <c r="M45" s="11" t="s">
        <v>2</v>
      </c>
      <c r="N45" s="15" t="str">
        <f t="shared" si="3"/>
        <v>DFAB_BRAIN_TRUE</v>
      </c>
      <c r="O45" s="19" t="s">
        <v>32</v>
      </c>
      <c r="P45" s="1">
        <v>2</v>
      </c>
      <c r="Q45" s="11" t="s">
        <v>33</v>
      </c>
      <c r="R45" s="16" t="str">
        <f t="shared" si="2"/>
        <v>df2GroupByID_JK$DFAB_PTN_CD == 2</v>
      </c>
    </row>
    <row r="46" spans="1:18" ht="12.5">
      <c r="A46" s="12" t="s">
        <v>2</v>
      </c>
      <c r="B46" s="13" t="str">
        <f t="shared" si="0"/>
        <v>df2GroupByID_JK$DFAB_VISUAL_TRUE</v>
      </c>
      <c r="E46" s="9" t="s">
        <v>16</v>
      </c>
      <c r="F46" s="14" t="str">
        <f t="shared" si="1"/>
        <v>df2GroupByID_JK$DFAB_PTN_CD == 3</v>
      </c>
      <c r="H46" s="9" t="s">
        <v>17</v>
      </c>
      <c r="I46" s="2" t="b">
        <v>1</v>
      </c>
      <c r="J46" s="9" t="s">
        <v>18</v>
      </c>
      <c r="K46" s="2" t="b">
        <v>0</v>
      </c>
      <c r="L46" s="9" t="s">
        <v>19</v>
      </c>
      <c r="M46" s="11" t="s">
        <v>2</v>
      </c>
      <c r="N46" s="15" t="str">
        <f t="shared" si="3"/>
        <v>DFAB_VISUAL_TRUE</v>
      </c>
      <c r="O46" s="19" t="s">
        <v>34</v>
      </c>
      <c r="P46" s="1">
        <v>3</v>
      </c>
      <c r="Q46" s="11" t="s">
        <v>35</v>
      </c>
      <c r="R46" s="16" t="str">
        <f t="shared" si="2"/>
        <v>df2GroupByID_JK$DFAB_PTN_CD == 3</v>
      </c>
    </row>
    <row r="47" spans="1:18" ht="12.5">
      <c r="A47" s="12" t="s">
        <v>2</v>
      </c>
      <c r="B47" s="13" t="str">
        <f t="shared" si="0"/>
        <v>df2GroupByID_JK$DFAB_HEARING_TRUE</v>
      </c>
      <c r="E47" s="9" t="s">
        <v>16</v>
      </c>
      <c r="F47" s="14" t="str">
        <f t="shared" si="1"/>
        <v>df2GroupByID_JK$DFAB_PTN_CD == 4</v>
      </c>
      <c r="H47" s="9" t="s">
        <v>17</v>
      </c>
      <c r="I47" s="2" t="b">
        <v>1</v>
      </c>
      <c r="J47" s="9" t="s">
        <v>18</v>
      </c>
      <c r="K47" s="2" t="b">
        <v>0</v>
      </c>
      <c r="L47" s="9" t="s">
        <v>19</v>
      </c>
      <c r="M47" s="11" t="s">
        <v>2</v>
      </c>
      <c r="N47" s="15" t="str">
        <f t="shared" si="3"/>
        <v>DFAB_HEARING_TRUE</v>
      </c>
      <c r="O47" s="19" t="s">
        <v>36</v>
      </c>
      <c r="P47" s="1">
        <v>4</v>
      </c>
      <c r="Q47" s="11" t="s">
        <v>37</v>
      </c>
      <c r="R47" s="16" t="str">
        <f t="shared" si="2"/>
        <v>df2GroupByID_JK$DFAB_PTN_CD == 4</v>
      </c>
    </row>
    <row r="48" spans="1:18" ht="12.5">
      <c r="A48" s="12" t="s">
        <v>2</v>
      </c>
      <c r="B48" s="13" t="str">
        <f t="shared" si="0"/>
        <v>df2GroupByID_JK$DFAB_COGNITIVE_TRUE</v>
      </c>
      <c r="E48" s="9" t="s">
        <v>16</v>
      </c>
      <c r="F48" s="14" t="str">
        <f t="shared" si="1"/>
        <v>df2GroupByID_JK$DFAB_PTN_CD == 5</v>
      </c>
      <c r="H48" s="9" t="s">
        <v>17</v>
      </c>
      <c r="I48" s="2" t="b">
        <v>1</v>
      </c>
      <c r="J48" s="9" t="s">
        <v>18</v>
      </c>
      <c r="K48" s="2" t="b">
        <v>0</v>
      </c>
      <c r="L48" s="9" t="s">
        <v>19</v>
      </c>
      <c r="M48" s="11" t="s">
        <v>2</v>
      </c>
      <c r="N48" s="15" t="str">
        <f t="shared" si="3"/>
        <v>DFAB_COGNITIVE_TRUE</v>
      </c>
      <c r="O48" s="19" t="s">
        <v>38</v>
      </c>
      <c r="P48" s="1">
        <v>5</v>
      </c>
      <c r="Q48" s="11" t="s">
        <v>39</v>
      </c>
      <c r="R48" s="16" t="str">
        <f t="shared" si="2"/>
        <v>df2GroupByID_JK$DFAB_PTN_CD == 5</v>
      </c>
    </row>
    <row r="49" spans="1:18" ht="12.5">
      <c r="A49" s="12" t="s">
        <v>2</v>
      </c>
      <c r="B49" s="13" t="str">
        <f t="shared" si="0"/>
        <v>df2GroupByID_JK$DFAB_MENTAL_TRUE</v>
      </c>
      <c r="E49" s="9" t="s">
        <v>16</v>
      </c>
      <c r="F49" s="14" t="str">
        <f t="shared" si="1"/>
        <v>df2GroupByID_JK$DFAB_PTN_CD == 6</v>
      </c>
      <c r="H49" s="9" t="s">
        <v>17</v>
      </c>
      <c r="I49" s="2" t="b">
        <v>1</v>
      </c>
      <c r="J49" s="9" t="s">
        <v>18</v>
      </c>
      <c r="K49" s="2" t="b">
        <v>0</v>
      </c>
      <c r="L49" s="9" t="s">
        <v>19</v>
      </c>
      <c r="M49" s="11" t="s">
        <v>2</v>
      </c>
      <c r="N49" s="15" t="str">
        <f t="shared" si="3"/>
        <v>DFAB_MENTAL_TRUE</v>
      </c>
      <c r="O49" s="19" t="s">
        <v>40</v>
      </c>
      <c r="P49" s="1">
        <v>6</v>
      </c>
      <c r="Q49" s="11" t="s">
        <v>41</v>
      </c>
      <c r="R49" s="16" t="str">
        <f t="shared" si="2"/>
        <v>df2GroupByID_JK$DFAB_PTN_CD == 6</v>
      </c>
    </row>
    <row r="50" spans="1:18" ht="12.5">
      <c r="A50" s="12" t="s">
        <v>2</v>
      </c>
      <c r="B50" s="13" t="str">
        <f t="shared" si="0"/>
        <v>df2GroupByID_JK$DFAB_HEART_TRUE</v>
      </c>
      <c r="E50" s="9" t="s">
        <v>16</v>
      </c>
      <c r="F50" s="14" t="str">
        <f t="shared" si="1"/>
        <v>df2GroupByID_JK$DFAB_PTN_CD == 7</v>
      </c>
      <c r="H50" s="9" t="s">
        <v>17</v>
      </c>
      <c r="I50" s="2" t="b">
        <v>1</v>
      </c>
      <c r="J50" s="9" t="s">
        <v>18</v>
      </c>
      <c r="K50" s="2" t="b">
        <v>0</v>
      </c>
      <c r="L50" s="9" t="s">
        <v>19</v>
      </c>
      <c r="M50" s="11" t="s">
        <v>2</v>
      </c>
      <c r="N50" s="15" t="str">
        <f t="shared" si="3"/>
        <v>DFAB_HEART_TRUE</v>
      </c>
      <c r="O50" s="19" t="s">
        <v>42</v>
      </c>
      <c r="P50" s="1">
        <v>7</v>
      </c>
      <c r="Q50" s="11" t="s">
        <v>43</v>
      </c>
      <c r="R50" s="16" t="str">
        <f t="shared" si="2"/>
        <v>df2GroupByID_JK$DFAB_PTN_CD == 7</v>
      </c>
    </row>
    <row r="51" spans="1:18" ht="12.5">
      <c r="O51" s="1"/>
    </row>
    <row r="52" spans="1:18" ht="12.5">
      <c r="A52" s="5"/>
      <c r="B52" s="13" t="str">
        <f t="shared" ref="B52:B63" si="4">"df2GroupByID_JK$"&amp;N52</f>
        <v>df2GroupByID_JK$DTH_TRUE</v>
      </c>
      <c r="E52" s="9" t="s">
        <v>11</v>
      </c>
      <c r="F52" s="14" t="str">
        <f t="shared" ref="F52:F63" si="5">R52</f>
        <v>df2GroupByID_JK$DTH_YM != NA</v>
      </c>
      <c r="H52" s="9"/>
      <c r="I52" s="2"/>
      <c r="J52" s="9"/>
      <c r="K52" s="2"/>
      <c r="L52" s="9"/>
      <c r="M52" s="11" t="s">
        <v>2</v>
      </c>
      <c r="N52" s="15" t="str">
        <f>O52&amp;"_TRUE"</f>
        <v>DTH_TRUE</v>
      </c>
      <c r="O52" s="11" t="s">
        <v>20</v>
      </c>
      <c r="Q52" s="11" t="s">
        <v>21</v>
      </c>
      <c r="R52" s="16" t="str">
        <f t="shared" ref="R52:R63" si="6">"df2GroupByID_JK$"&amp;Q52</f>
        <v>df2GroupByID_JK$DTH_YM != NA</v>
      </c>
    </row>
    <row r="53" spans="1:18" ht="12.5">
      <c r="A53" s="5"/>
      <c r="B53" s="13" t="str">
        <f t="shared" si="4"/>
        <v>df2GroupByID_JK$SIDO_SEOUL_TRUE</v>
      </c>
      <c r="E53" s="9" t="s">
        <v>11</v>
      </c>
      <c r="F53" s="14" t="str">
        <f t="shared" si="5"/>
        <v>df2GroupByID_JK$SIDO == 11</v>
      </c>
      <c r="H53" s="9"/>
      <c r="I53" s="2"/>
      <c r="J53" s="9"/>
      <c r="K53" s="2"/>
      <c r="L53" s="9"/>
      <c r="M53" s="11" t="s">
        <v>2</v>
      </c>
      <c r="N53" s="15" t="str">
        <f>"SIDO_"&amp;O53&amp;"_TRUE"</f>
        <v>SIDO_SEOUL_TRUE</v>
      </c>
      <c r="O53" s="11" t="s">
        <v>22</v>
      </c>
      <c r="Q53" s="11" t="s">
        <v>23</v>
      </c>
      <c r="R53" s="16" t="str">
        <f t="shared" si="6"/>
        <v>df2GroupByID_JK$SIDO == 11</v>
      </c>
    </row>
    <row r="54" spans="1:18" ht="12.5">
      <c r="A54" s="5"/>
      <c r="B54" s="13" t="str">
        <f t="shared" si="4"/>
        <v>df2GroupByID_JK$IPSN_POOR_TRUE</v>
      </c>
      <c r="E54" s="9" t="s">
        <v>11</v>
      </c>
      <c r="F54" s="14" t="str">
        <f t="shared" si="5"/>
        <v>df2GroupByID_JK$IPSN_TYPE_CD &gt;= 7</v>
      </c>
      <c r="H54" s="9"/>
      <c r="I54" s="2"/>
      <c r="J54" s="9"/>
      <c r="K54" s="2"/>
      <c r="L54" s="9"/>
      <c r="M54" s="11" t="s">
        <v>2</v>
      </c>
      <c r="N54" s="15" t="str">
        <f>"IPSN_"&amp;O54&amp;"_TRUE"</f>
        <v>IPSN_POOR_TRUE</v>
      </c>
      <c r="O54" s="11" t="s">
        <v>24</v>
      </c>
      <c r="Q54" s="11" t="s">
        <v>44</v>
      </c>
      <c r="R54" s="16" t="str">
        <f t="shared" si="6"/>
        <v>df2GroupByID_JK$IPSN_TYPE_CD &gt;= 7</v>
      </c>
    </row>
    <row r="55" spans="1:18" ht="12.5">
      <c r="A55" s="5"/>
      <c r="B55" s="13" t="str">
        <f t="shared" si="4"/>
        <v>df2GroupByID_JK$DFAB_MINOR_TRUE</v>
      </c>
      <c r="E55" s="9" t="s">
        <v>11</v>
      </c>
      <c r="F55" s="14" t="str">
        <f t="shared" si="5"/>
        <v>df2GroupByID_JK$DFAB_GRD_CD &gt; 1</v>
      </c>
      <c r="H55" s="9"/>
      <c r="I55" s="2"/>
      <c r="J55" s="9"/>
      <c r="K55" s="2"/>
      <c r="L55" s="9"/>
      <c r="M55" s="11" t="s">
        <v>2</v>
      </c>
      <c r="N55" s="15" t="str">
        <f t="shared" ref="N55:N63" si="7">"DFAB_"&amp;O55&amp;"_TRUE"</f>
        <v>DFAB_MINOR_TRUE</v>
      </c>
      <c r="O55" s="11" t="s">
        <v>26</v>
      </c>
      <c r="Q55" s="11" t="s">
        <v>27</v>
      </c>
      <c r="R55" s="16" t="str">
        <f t="shared" si="6"/>
        <v>df2GroupByID_JK$DFAB_GRD_CD &gt; 1</v>
      </c>
    </row>
    <row r="56" spans="1:18" ht="12.5">
      <c r="A56" s="5"/>
      <c r="B56" s="13" t="str">
        <f t="shared" si="4"/>
        <v>df2GroupByID_JK$DFAB_SEVERE_TRUE</v>
      </c>
      <c r="E56" s="9" t="s">
        <v>11</v>
      </c>
      <c r="F56" s="14" t="str">
        <f t="shared" si="5"/>
        <v>df2GroupByID_JK$DFAB_GRD_CD == 1</v>
      </c>
      <c r="H56" s="9"/>
      <c r="I56" s="2"/>
      <c r="J56" s="9"/>
      <c r="K56" s="2"/>
      <c r="L56" s="9"/>
      <c r="M56" s="11" t="s">
        <v>2</v>
      </c>
      <c r="N56" s="15" t="str">
        <f t="shared" si="7"/>
        <v>DFAB_SEVERE_TRUE</v>
      </c>
      <c r="O56" s="11" t="s">
        <v>28</v>
      </c>
      <c r="Q56" s="11" t="s">
        <v>29</v>
      </c>
      <c r="R56" s="16" t="str">
        <f t="shared" si="6"/>
        <v>df2GroupByID_JK$DFAB_GRD_CD == 1</v>
      </c>
    </row>
    <row r="57" spans="1:18" ht="12.5">
      <c r="A57" s="5"/>
      <c r="B57" s="13" t="str">
        <f t="shared" si="4"/>
        <v>df2GroupByID_JK$DFAB_LIMB_TRUE</v>
      </c>
      <c r="E57" s="9" t="s">
        <v>11</v>
      </c>
      <c r="F57" s="14" t="str">
        <f t="shared" si="5"/>
        <v>df2GroupByID_JK$DFAB_PTN_CD == 1</v>
      </c>
      <c r="H57" s="9"/>
      <c r="I57" s="2"/>
      <c r="J57" s="9"/>
      <c r="K57" s="2"/>
      <c r="L57" s="9"/>
      <c r="M57" s="11" t="s">
        <v>2</v>
      </c>
      <c r="N57" s="15" t="str">
        <f t="shared" si="7"/>
        <v>DFAB_LIMB_TRUE</v>
      </c>
      <c r="O57" s="19" t="s">
        <v>30</v>
      </c>
      <c r="P57" s="1">
        <v>1</v>
      </c>
      <c r="Q57" s="11" t="s">
        <v>31</v>
      </c>
      <c r="R57" s="16" t="str">
        <f t="shared" si="6"/>
        <v>df2GroupByID_JK$DFAB_PTN_CD == 1</v>
      </c>
    </row>
    <row r="58" spans="1:18" ht="12.5">
      <c r="A58" s="5"/>
      <c r="B58" s="13" t="str">
        <f t="shared" si="4"/>
        <v>df2GroupByID_JK$DFAB_BRAIN_TRUE</v>
      </c>
      <c r="E58" s="9" t="s">
        <v>11</v>
      </c>
      <c r="F58" s="14" t="str">
        <f t="shared" si="5"/>
        <v>df2GroupByID_JK$DFAB_PTN_CD == 2</v>
      </c>
      <c r="H58" s="9"/>
      <c r="I58" s="2"/>
      <c r="J58" s="9"/>
      <c r="K58" s="2"/>
      <c r="L58" s="9"/>
      <c r="M58" s="11" t="s">
        <v>2</v>
      </c>
      <c r="N58" s="15" t="str">
        <f t="shared" si="7"/>
        <v>DFAB_BRAIN_TRUE</v>
      </c>
      <c r="O58" s="19" t="s">
        <v>32</v>
      </c>
      <c r="P58" s="1">
        <v>2</v>
      </c>
      <c r="Q58" s="11" t="s">
        <v>33</v>
      </c>
      <c r="R58" s="16" t="str">
        <f t="shared" si="6"/>
        <v>df2GroupByID_JK$DFAB_PTN_CD == 2</v>
      </c>
    </row>
    <row r="59" spans="1:18" ht="12.5">
      <c r="A59" s="5"/>
      <c r="B59" s="13" t="str">
        <f t="shared" si="4"/>
        <v>df2GroupByID_JK$DFAB_VISUAL_TRUE</v>
      </c>
      <c r="E59" s="9" t="s">
        <v>11</v>
      </c>
      <c r="F59" s="14" t="str">
        <f t="shared" si="5"/>
        <v>df2GroupByID_JK$DFAB_PTN_CD == 3</v>
      </c>
      <c r="H59" s="9"/>
      <c r="I59" s="2"/>
      <c r="J59" s="9"/>
      <c r="K59" s="2"/>
      <c r="L59" s="9"/>
      <c r="M59" s="11" t="s">
        <v>2</v>
      </c>
      <c r="N59" s="15" t="str">
        <f t="shared" si="7"/>
        <v>DFAB_VISUAL_TRUE</v>
      </c>
      <c r="O59" s="19" t="s">
        <v>34</v>
      </c>
      <c r="P59" s="1">
        <v>3</v>
      </c>
      <c r="Q59" s="11" t="s">
        <v>35</v>
      </c>
      <c r="R59" s="16" t="str">
        <f t="shared" si="6"/>
        <v>df2GroupByID_JK$DFAB_PTN_CD == 3</v>
      </c>
    </row>
    <row r="60" spans="1:18" ht="12.5">
      <c r="A60" s="5"/>
      <c r="B60" s="13" t="str">
        <f t="shared" si="4"/>
        <v>df2GroupByID_JK$DFAB_HEARING_TRUE</v>
      </c>
      <c r="E60" s="9" t="s">
        <v>11</v>
      </c>
      <c r="F60" s="14" t="str">
        <f t="shared" si="5"/>
        <v>df2GroupByID_JK$DFAB_PTN_CD == 4</v>
      </c>
      <c r="H60" s="9"/>
      <c r="I60" s="2"/>
      <c r="J60" s="9"/>
      <c r="K60" s="2"/>
      <c r="L60" s="9"/>
      <c r="M60" s="11" t="s">
        <v>2</v>
      </c>
      <c r="N60" s="15" t="str">
        <f t="shared" si="7"/>
        <v>DFAB_HEARING_TRUE</v>
      </c>
      <c r="O60" s="19" t="s">
        <v>36</v>
      </c>
      <c r="P60" s="1">
        <v>4</v>
      </c>
      <c r="Q60" s="11" t="s">
        <v>37</v>
      </c>
      <c r="R60" s="16" t="str">
        <f t="shared" si="6"/>
        <v>df2GroupByID_JK$DFAB_PTN_CD == 4</v>
      </c>
    </row>
    <row r="61" spans="1:18" ht="12.5">
      <c r="A61" s="5"/>
      <c r="B61" s="13" t="str">
        <f t="shared" si="4"/>
        <v>df2GroupByID_JK$DFAB_COGNITIVE_TRUE</v>
      </c>
      <c r="E61" s="9" t="s">
        <v>11</v>
      </c>
      <c r="F61" s="14" t="str">
        <f t="shared" si="5"/>
        <v>df2GroupByID_JK$DFAB_PTN_CD == 5</v>
      </c>
      <c r="H61" s="9"/>
      <c r="I61" s="2"/>
      <c r="J61" s="9"/>
      <c r="K61" s="2"/>
      <c r="L61" s="9"/>
      <c r="M61" s="11" t="s">
        <v>2</v>
      </c>
      <c r="N61" s="15" t="str">
        <f t="shared" si="7"/>
        <v>DFAB_COGNITIVE_TRUE</v>
      </c>
      <c r="O61" s="19" t="s">
        <v>38</v>
      </c>
      <c r="P61" s="1">
        <v>5</v>
      </c>
      <c r="Q61" s="11" t="s">
        <v>39</v>
      </c>
      <c r="R61" s="16" t="str">
        <f t="shared" si="6"/>
        <v>df2GroupByID_JK$DFAB_PTN_CD == 5</v>
      </c>
    </row>
    <row r="62" spans="1:18" ht="12.5">
      <c r="A62" s="5"/>
      <c r="B62" s="13" t="str">
        <f t="shared" si="4"/>
        <v>df2GroupByID_JK$DFAB_MENTAL_TRUE</v>
      </c>
      <c r="E62" s="9" t="s">
        <v>11</v>
      </c>
      <c r="F62" s="14" t="str">
        <f t="shared" si="5"/>
        <v>df2GroupByID_JK$DFAB_PTN_CD == 6</v>
      </c>
      <c r="H62" s="9"/>
      <c r="I62" s="2"/>
      <c r="J62" s="9"/>
      <c r="K62" s="2"/>
      <c r="L62" s="9"/>
      <c r="M62" s="11" t="s">
        <v>2</v>
      </c>
      <c r="N62" s="15" t="str">
        <f t="shared" si="7"/>
        <v>DFAB_MENTAL_TRUE</v>
      </c>
      <c r="O62" s="19" t="s">
        <v>40</v>
      </c>
      <c r="P62" s="1">
        <v>6</v>
      </c>
      <c r="Q62" s="11" t="s">
        <v>41</v>
      </c>
      <c r="R62" s="16" t="str">
        <f t="shared" si="6"/>
        <v>df2GroupByID_JK$DFAB_PTN_CD == 6</v>
      </c>
    </row>
    <row r="63" spans="1:18" ht="12.5">
      <c r="A63" s="5"/>
      <c r="B63" s="13" t="str">
        <f t="shared" si="4"/>
        <v>df2GroupByID_JK$DFAB_HEART_TRUE</v>
      </c>
      <c r="E63" s="9" t="s">
        <v>11</v>
      </c>
      <c r="F63" s="14" t="str">
        <f t="shared" si="5"/>
        <v>df2GroupByID_JK$DFAB_PTN_CD == 7</v>
      </c>
      <c r="H63" s="9"/>
      <c r="I63" s="2"/>
      <c r="J63" s="9"/>
      <c r="K63" s="2"/>
      <c r="L63" s="9"/>
      <c r="M63" s="11" t="s">
        <v>2</v>
      </c>
      <c r="N63" s="15" t="str">
        <f t="shared" si="7"/>
        <v>DFAB_HEART_TRUE</v>
      </c>
      <c r="O63" s="19" t="s">
        <v>42</v>
      </c>
      <c r="P63" s="1">
        <v>7</v>
      </c>
      <c r="Q63" s="11" t="s">
        <v>43</v>
      </c>
      <c r="R63" s="16" t="str">
        <f t="shared" si="6"/>
        <v>df2GroupByID_JK$DFAB_PTN_CD == 7</v>
      </c>
    </row>
    <row r="68" spans="1:15" ht="12.5">
      <c r="A68" s="20"/>
      <c r="B68" s="9" t="s">
        <v>45</v>
      </c>
      <c r="C68" s="8" t="s">
        <v>9</v>
      </c>
      <c r="D68" s="9" t="s">
        <v>12</v>
      </c>
      <c r="F68" s="21" t="s">
        <v>46</v>
      </c>
    </row>
    <row r="69" spans="1:15" ht="13">
      <c r="A69" s="22"/>
      <c r="B69" s="9" t="s">
        <v>47</v>
      </c>
      <c r="C69" s="8" t="s">
        <v>9</v>
      </c>
      <c r="D69" s="10" t="str">
        <f>", file="&amp;CHAR(34)&amp;LEFT($B$1,LEN($B$1)-4)&amp;J69&amp;".RDS"&amp;CHAR(34)&amp;")"</f>
        <v>, file="JoinCCWdateGroupBy_JK0211_case.RDS")</v>
      </c>
      <c r="I69" s="21" t="s">
        <v>2</v>
      </c>
      <c r="J69" s="23" t="s">
        <v>48</v>
      </c>
    </row>
    <row r="70" spans="1:15" ht="13">
      <c r="A70" s="22"/>
      <c r="B70" s="9" t="s">
        <v>49</v>
      </c>
      <c r="C70" s="8" t="s">
        <v>9</v>
      </c>
      <c r="D70" s="10" t="str">
        <f>", file="&amp;CHAR(34)&amp;LEFT($B$1,LEN($B$1)-4)&amp;J70&amp;".csv"&amp;CHAR(34)&amp;", sep="&amp;CHAR(34)&amp;","&amp;CHAR(34)&amp;", row.names=FALSE)"</f>
        <v>, file="JoinCCWdateGroupBy_JK0211_case.csv", sep=",", row.names=FALSE)</v>
      </c>
      <c r="I70" s="21" t="s">
        <v>2</v>
      </c>
      <c r="J70" s="23" t="s">
        <v>48</v>
      </c>
    </row>
    <row r="72" spans="1:15" ht="13">
      <c r="A72" s="24"/>
      <c r="B72" s="25" t="s">
        <v>50</v>
      </c>
      <c r="C72" s="26" t="e">
        <f ca="1">CHAR(34)&amp;_xlfn.CONCAT(I72:O72)&amp;"_IMAGE.RData"&amp;CHAR(34)&amp;")"</f>
        <v>#NAME?</v>
      </c>
      <c r="D72" s="27"/>
      <c r="E72" s="27"/>
      <c r="F72" s="27"/>
      <c r="G72" s="27"/>
      <c r="H72" s="28" t="s">
        <v>2</v>
      </c>
      <c r="I72" s="29" t="s">
        <v>51</v>
      </c>
      <c r="J72" s="30" t="s">
        <v>52</v>
      </c>
      <c r="K72" s="31" t="s">
        <v>53</v>
      </c>
      <c r="L72" s="30" t="s">
        <v>52</v>
      </c>
      <c r="M72" s="31" t="s">
        <v>54</v>
      </c>
      <c r="N72" s="28"/>
      <c r="O72" s="28"/>
    </row>
    <row r="75" spans="1:15" ht="12.5">
      <c r="A75" s="5"/>
      <c r="B75" s="9" t="s">
        <v>45</v>
      </c>
      <c r="C75" s="8" t="s">
        <v>9</v>
      </c>
      <c r="D75" s="9" t="s">
        <v>12</v>
      </c>
      <c r="F75" s="21" t="s">
        <v>46</v>
      </c>
    </row>
    <row r="76" spans="1:15" ht="12.5">
      <c r="A76" s="32" t="s">
        <v>2</v>
      </c>
      <c r="B76" s="9" t="s">
        <v>47</v>
      </c>
      <c r="C76" s="33" t="str">
        <f>C75</f>
        <v>df</v>
      </c>
      <c r="D76" s="10" t="str">
        <f>", file="&amp;CHAR(34)&amp;C76&amp;".RDS"&amp;CHAR(34)&amp;")"</f>
        <v>, file="df.RDS")</v>
      </c>
    </row>
    <row r="77" spans="1:15" ht="12.5">
      <c r="A77" s="34"/>
      <c r="B77" s="9" t="s">
        <v>49</v>
      </c>
      <c r="C77" s="33" t="str">
        <f>C75</f>
        <v>df</v>
      </c>
      <c r="E77" s="25" t="str">
        <f>", file="</f>
        <v>, file=</v>
      </c>
      <c r="F77" s="10" t="str">
        <f>CHAR(34)&amp;C77&amp;".csv"&amp;CHAR(34)</f>
        <v>"df.csv"</v>
      </c>
      <c r="I77" s="35" t="str">
        <f>", sep="&amp;CHAR(34)&amp;","&amp;CHAR(34)&amp;", row.names=FALSE)"</f>
        <v>, sep=",", row.names=FALSE)</v>
      </c>
    </row>
    <row r="78" spans="1:15" ht="12.5">
      <c r="A78" s="34"/>
    </row>
    <row r="80" spans="1:15" ht="12.5">
      <c r="B80" s="9" t="s">
        <v>55</v>
      </c>
      <c r="C80" s="10" t="str">
        <f>G80&amp;"_sample.10_rowvector"</f>
        <v>df_sample.10_rowvector</v>
      </c>
      <c r="D80" s="25" t="s">
        <v>11</v>
      </c>
      <c r="E80" s="9" t="s">
        <v>56</v>
      </c>
      <c r="F80" s="9" t="s">
        <v>57</v>
      </c>
      <c r="G80" s="8" t="s">
        <v>9</v>
      </c>
      <c r="H80" s="9" t="s">
        <v>12</v>
      </c>
      <c r="I80" s="9" t="s">
        <v>58</v>
      </c>
      <c r="J80" s="36" t="str">
        <f>G80</f>
        <v>df</v>
      </c>
      <c r="K80" s="9" t="s">
        <v>59</v>
      </c>
      <c r="L80" s="9" t="s">
        <v>60</v>
      </c>
      <c r="M80" s="8" t="b">
        <v>0</v>
      </c>
      <c r="N80" s="9" t="s">
        <v>12</v>
      </c>
    </row>
    <row r="81" spans="1:12" ht="12.5">
      <c r="A81" s="12" t="s">
        <v>2</v>
      </c>
      <c r="B81" s="9" t="s">
        <v>49</v>
      </c>
      <c r="C81" s="36" t="str">
        <f>C80</f>
        <v>df_sample.10_rowvector</v>
      </c>
      <c r="E81" s="10" t="str">
        <f>", file="&amp;CHAR(34)&amp;C81&amp;J81&amp;".csv"&amp;CHAR(34)&amp;", sep="&amp;CHAR(34)&amp;","&amp;CHAR(34)&amp;", row.names=FALSE)"</f>
        <v>, file="df_sample.10_rowvector.csv", sep=",", row.names=FALSE)</v>
      </c>
    </row>
    <row r="83" spans="1:12" ht="12.5">
      <c r="A83" s="37"/>
      <c r="B83" s="33" t="str">
        <f>F83&amp;"_summary"</f>
        <v>df_summary</v>
      </c>
      <c r="C83" s="27"/>
      <c r="D83" s="25" t="s">
        <v>11</v>
      </c>
      <c r="E83" s="25" t="s">
        <v>61</v>
      </c>
      <c r="F83" s="38" t="s">
        <v>9</v>
      </c>
      <c r="G83" s="25" t="s">
        <v>12</v>
      </c>
    </row>
    <row r="84" spans="1:12" ht="12.5">
      <c r="A84" s="34"/>
      <c r="B84" s="39" t="s">
        <v>49</v>
      </c>
      <c r="C84" s="33" t="str">
        <f>B83</f>
        <v>df_summary</v>
      </c>
      <c r="D84" s="27"/>
      <c r="E84" s="26" t="str">
        <f>", file="&amp;CHAR(34)&amp;C84&amp;".csv"&amp;CHAR(34)&amp;", sep="&amp;CHAR(34)&amp;","&amp;CHAR(34)&amp;", row.names=FALSE)"</f>
        <v>, file="df_summary.csv", sep=",", row.names=FALSE)</v>
      </c>
      <c r="F84" s="27"/>
      <c r="G84" s="27"/>
    </row>
    <row r="85" spans="1:12" ht="13">
      <c r="A85" s="40"/>
      <c r="B85" s="40"/>
    </row>
    <row r="86" spans="1:12" ht="13">
      <c r="A86" s="40"/>
      <c r="B86" s="40"/>
    </row>
    <row r="87" spans="1:12" ht="13">
      <c r="A87" s="41"/>
      <c r="B87" s="40" t="s">
        <v>7</v>
      </c>
    </row>
    <row r="88" spans="1:12" ht="13">
      <c r="A88" s="41"/>
      <c r="B88" s="42" t="s">
        <v>62</v>
      </c>
    </row>
    <row r="89" spans="1:12" ht="13">
      <c r="A89" s="41"/>
      <c r="B89" s="42" t="s">
        <v>63</v>
      </c>
      <c r="D89" s="1"/>
      <c r="E89" s="1"/>
      <c r="I89" s="1"/>
    </row>
    <row r="90" spans="1:12" ht="12.5">
      <c r="A90" s="41"/>
      <c r="D90" s="1" t="s">
        <v>2</v>
      </c>
      <c r="E90" s="1" t="s">
        <v>64</v>
      </c>
      <c r="I90" s="1"/>
    </row>
    <row r="91" spans="1:12" ht="13">
      <c r="A91" s="41"/>
      <c r="B91" s="13" t="e">
        <f>CONCATENATE(J91:L91)</f>
        <v>#VALUE!</v>
      </c>
      <c r="D91" s="43" t="s">
        <v>11</v>
      </c>
      <c r="E91" s="13" t="str">
        <f>J91&amp;"[ "&amp;J91&amp;"[ , "&amp;CHAR(34)&amp;"sum_of_"&amp;L91&amp;CHAR(34)&amp;" ] &gt;= 1 , ]"</f>
        <v>df[ df[ , "sum_of_depression" ] &gt;= 1 , ]</v>
      </c>
      <c r="I91" s="21" t="s">
        <v>2</v>
      </c>
      <c r="J91" s="44" t="s">
        <v>9</v>
      </c>
      <c r="K91" s="45" t="s">
        <v>65</v>
      </c>
      <c r="L91" s="23" t="s">
        <v>66</v>
      </c>
    </row>
    <row r="92" spans="1:12" ht="13">
      <c r="A92" s="41"/>
      <c r="B92" s="9" t="s">
        <v>45</v>
      </c>
      <c r="C92" s="13" t="e">
        <f>B91</f>
        <v>#VALUE!</v>
      </c>
      <c r="E92" s="9" t="s">
        <v>12</v>
      </c>
      <c r="F92" s="46" t="s">
        <v>62</v>
      </c>
    </row>
    <row r="93" spans="1:12" ht="12.5">
      <c r="A93" s="41"/>
      <c r="B93" s="9" t="s">
        <v>49</v>
      </c>
      <c r="C93" s="13" t="e">
        <f>B91</f>
        <v>#VALUE!</v>
      </c>
      <c r="E93" s="10" t="str">
        <f>", file="&amp;CHAR(34)&amp;$B$2&amp;K91&amp;L91&amp;".csv"&amp;CHAR(34)&amp;", sep="&amp;CHAR(34)&amp;","&amp;CHAR(34)&amp;", row.names=FALSE)"</f>
        <v>, file="JoinCCWdateGroupBy_JK0211_case_depression.csv", sep=",", row.names=FALSE)</v>
      </c>
    </row>
    <row r="94" spans="1:12" ht="12.5">
      <c r="A94" s="41"/>
      <c r="B94" s="1"/>
    </row>
    <row r="95" spans="1:12" ht="13">
      <c r="A95" s="41"/>
      <c r="B95" s="13" t="e">
        <f>CONCATENATE(J95:L95)</f>
        <v>#VALUE!</v>
      </c>
      <c r="D95" s="43" t="s">
        <v>11</v>
      </c>
      <c r="E95" s="13" t="str">
        <f>J95&amp;"[ "&amp;J95&amp;"[ , "&amp;CHAR(34)&amp;"sum_of_"&amp;L95&amp;CHAR(34)&amp;" ] &gt;= 1 , ]"</f>
        <v>df[ df[ , "sum_of_bipolar" ] &gt;= 1 , ]</v>
      </c>
      <c r="I95" s="21" t="s">
        <v>2</v>
      </c>
      <c r="J95" s="44" t="s">
        <v>9</v>
      </c>
      <c r="K95" s="45" t="s">
        <v>65</v>
      </c>
      <c r="L95" s="23" t="s">
        <v>67</v>
      </c>
    </row>
    <row r="96" spans="1:12" ht="13">
      <c r="A96" s="41"/>
      <c r="B96" s="9" t="s">
        <v>45</v>
      </c>
      <c r="C96" s="13" t="e">
        <f>B95</f>
        <v>#VALUE!</v>
      </c>
      <c r="E96" s="9" t="s">
        <v>12</v>
      </c>
      <c r="F96" s="46" t="s">
        <v>62</v>
      </c>
    </row>
    <row r="97" spans="1:97" ht="12.5">
      <c r="A97" s="41"/>
      <c r="B97" s="9" t="s">
        <v>49</v>
      </c>
      <c r="C97" s="13" t="e">
        <f>B95</f>
        <v>#VALUE!</v>
      </c>
      <c r="E97" s="10" t="str">
        <f>", file="&amp;CHAR(34)&amp;$B$2&amp;K95&amp;L95&amp;".csv"&amp;CHAR(34)&amp;", sep="&amp;CHAR(34)&amp;","&amp;CHAR(34)&amp;", row.names=FALSE)"</f>
        <v>, file="JoinCCWdateGroupBy_JK0211_case_bipolar.csv", sep=",", row.names=FALSE)</v>
      </c>
    </row>
    <row r="98" spans="1:97" ht="12.5">
      <c r="A98" s="41"/>
      <c r="B98" s="1"/>
    </row>
    <row r="99" spans="1:97" ht="13">
      <c r="A99" s="41"/>
      <c r="B99" s="13" t="e">
        <f>CONCATENATE(J99:L99)</f>
        <v>#VALUE!</v>
      </c>
      <c r="D99" s="43" t="s">
        <v>11</v>
      </c>
      <c r="E99" s="13" t="str">
        <f>J99&amp;"[ "&amp;J99&amp;"[ , "&amp;CHAR(34)&amp;"sum_of_"&amp;L99&amp;CHAR(34)&amp;" ] &gt;= 1 , ]"</f>
        <v>df[ df[ , "sum_of_schizo" ] &gt;= 1 , ]</v>
      </c>
      <c r="I99" s="21" t="s">
        <v>2</v>
      </c>
      <c r="J99" s="44" t="s">
        <v>9</v>
      </c>
      <c r="K99" s="45" t="s">
        <v>65</v>
      </c>
      <c r="L99" s="23" t="s">
        <v>68</v>
      </c>
    </row>
    <row r="100" spans="1:97" ht="13">
      <c r="A100" s="41"/>
      <c r="B100" s="9" t="s">
        <v>45</v>
      </c>
      <c r="C100" s="13" t="e">
        <f>B99</f>
        <v>#VALUE!</v>
      </c>
      <c r="E100" s="9" t="s">
        <v>12</v>
      </c>
      <c r="F100" s="46" t="s">
        <v>62</v>
      </c>
    </row>
    <row r="101" spans="1:97" ht="12.5">
      <c r="A101" s="41"/>
      <c r="B101" s="9" t="s">
        <v>49</v>
      </c>
      <c r="C101" s="13" t="e">
        <f>B99</f>
        <v>#VALUE!</v>
      </c>
      <c r="E101" s="10" t="str">
        <f>", file="&amp;CHAR(34)&amp;$B$2&amp;K99&amp;L99&amp;".csv"&amp;CHAR(34)&amp;", sep="&amp;CHAR(34)&amp;","&amp;CHAR(34)&amp;", row.names=FALSE)"</f>
        <v>, file="JoinCCWdateGroupBy_JK0211_case_schizo.csv", sep=",", row.names=FALSE)</v>
      </c>
    </row>
    <row r="102" spans="1:97" ht="12.5">
      <c r="A102" s="41"/>
    </row>
    <row r="103" spans="1:97" ht="12.5">
      <c r="A103" s="47"/>
      <c r="B103" s="25" t="s">
        <v>69</v>
      </c>
      <c r="C103" s="48" t="e">
        <f>B91</f>
        <v>#VALUE!</v>
      </c>
      <c r="D103" s="27"/>
      <c r="E103" s="25" t="s">
        <v>12</v>
      </c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</row>
    <row r="104" spans="1:97" ht="12.5">
      <c r="A104" s="47"/>
      <c r="B104" s="25" t="s">
        <v>69</v>
      </c>
      <c r="C104" s="48" t="e">
        <f>B95</f>
        <v>#VALUE!</v>
      </c>
      <c r="D104" s="27"/>
      <c r="E104" s="25" t="s">
        <v>12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</row>
    <row r="105" spans="1:97" ht="12.5">
      <c r="A105" s="47"/>
      <c r="B105" s="25" t="s">
        <v>69</v>
      </c>
      <c r="C105" s="48" t="e">
        <f>B99</f>
        <v>#VALUE!</v>
      </c>
      <c r="D105" s="27"/>
      <c r="E105" s="25" t="s">
        <v>12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</row>
    <row r="111" spans="1:97" ht="12.5">
      <c r="A111" s="49"/>
      <c r="B111" s="50" t="s">
        <v>70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</row>
    <row r="112" spans="1:97" ht="13">
      <c r="A112" s="49"/>
      <c r="B112" s="51" t="str">
        <f>F112&amp;".bin"</f>
        <v>NHANES_adult1112a3_na.omit.bin</v>
      </c>
      <c r="C112" s="27"/>
      <c r="D112" s="27"/>
      <c r="E112" s="52" t="s">
        <v>11</v>
      </c>
      <c r="F112" s="53" t="s">
        <v>71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</row>
    <row r="113" spans="1:97" ht="13">
      <c r="A113" s="49"/>
      <c r="B113" s="54" t="str">
        <f>B112</f>
        <v>NHANES_adult1112a3_na.omit.bin</v>
      </c>
      <c r="C113" s="27"/>
      <c r="D113" s="51" t="str">
        <f t="shared" ref="D113:D115" si="8">H113&amp;".bin"</f>
        <v>$Depressed.bin</v>
      </c>
      <c r="E113" s="52" t="s">
        <v>72</v>
      </c>
      <c r="F113" s="55" t="s">
        <v>71</v>
      </c>
      <c r="G113" s="27"/>
      <c r="H113" s="27" t="s">
        <v>73</v>
      </c>
      <c r="I113" s="52" t="s">
        <v>74</v>
      </c>
      <c r="J113" s="27" t="s">
        <v>75</v>
      </c>
      <c r="K113" s="52" t="s">
        <v>76</v>
      </c>
      <c r="L113" s="56">
        <v>1</v>
      </c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</row>
    <row r="114" spans="1:97" ht="13">
      <c r="A114" s="49"/>
      <c r="B114" s="54" t="str">
        <f t="shared" ref="B114:B115" si="9">B112</f>
        <v>NHANES_adult1112a3_na.omit.bin</v>
      </c>
      <c r="C114" s="27"/>
      <c r="D114" s="54" t="str">
        <f t="shared" si="8"/>
        <v>$Depressed.bin</v>
      </c>
      <c r="E114" s="52" t="s">
        <v>72</v>
      </c>
      <c r="F114" s="55" t="s">
        <v>71</v>
      </c>
      <c r="G114" s="27"/>
      <c r="H114" s="27" t="s">
        <v>73</v>
      </c>
      <c r="I114" s="52" t="s">
        <v>74</v>
      </c>
      <c r="J114" s="27" t="s">
        <v>77</v>
      </c>
      <c r="K114" s="52" t="s">
        <v>76</v>
      </c>
      <c r="L114" s="56">
        <v>0</v>
      </c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</row>
    <row r="115" spans="1:97" ht="13">
      <c r="A115" s="49"/>
      <c r="B115" s="54" t="str">
        <f t="shared" si="9"/>
        <v>NHANES_adult1112a3_na.omit.bin</v>
      </c>
      <c r="C115" s="27"/>
      <c r="D115" s="55" t="str">
        <f t="shared" si="8"/>
        <v>$Depressed.bin</v>
      </c>
      <c r="E115" s="52" t="s">
        <v>72</v>
      </c>
      <c r="F115" s="55" t="s">
        <v>71</v>
      </c>
      <c r="G115" s="27"/>
      <c r="H115" s="27" t="s">
        <v>73</v>
      </c>
      <c r="I115" s="52" t="s">
        <v>74</v>
      </c>
      <c r="J115" s="27" t="s">
        <v>78</v>
      </c>
      <c r="K115" s="52" t="s">
        <v>76</v>
      </c>
      <c r="L115" s="56">
        <v>0</v>
      </c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</row>
  </sheetData>
  <mergeCells count="8">
    <mergeCell ref="B1:D1"/>
    <mergeCell ref="B2:D2"/>
    <mergeCell ref="B3:D3"/>
    <mergeCell ref="B4:D4"/>
    <mergeCell ref="F3:H3"/>
    <mergeCell ref="F2:H2"/>
    <mergeCell ref="F1:H1"/>
    <mergeCell ref="F4:H4"/>
  </mergeCells>
  <phoneticPr fontId="3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workbookViewId="0"/>
  </sheetViews>
  <sheetFormatPr defaultColWidth="14.453125" defaultRowHeight="15.75" customHeight="1"/>
  <sheetData>
    <row r="1" spans="1:38" ht="15.75" customHeight="1">
      <c r="B1" s="88" t="s">
        <v>0</v>
      </c>
      <c r="C1" s="89"/>
      <c r="D1" s="89"/>
      <c r="E1" s="1" t="s">
        <v>1</v>
      </c>
      <c r="F1" s="91" t="str">
        <f>LEFT($B$1,LEN($B$1)-4)&amp;K1&amp;"_AND_subsets.RData"</f>
        <v>JoinCCWdateGroupBy_JK0211case_recode_AND_subsets.RData</v>
      </c>
      <c r="G1" s="89"/>
      <c r="H1" s="89"/>
      <c r="J1" s="2" t="s">
        <v>2</v>
      </c>
      <c r="K1" s="3" t="s">
        <v>3</v>
      </c>
    </row>
    <row r="2" spans="1:38" ht="15.75" customHeight="1">
      <c r="B2" s="90" t="str">
        <f>LEFT($B$1,LEN($B$1)-4)</f>
        <v>JoinCCWdateGroupBy_JK0211</v>
      </c>
      <c r="C2" s="89"/>
      <c r="D2" s="89"/>
      <c r="F2" s="91" t="str">
        <f>LEFT($B$1,LEN($B$1)-4)&amp;$K$1&amp;".RDS"</f>
        <v>JoinCCWdateGroupBy_JK0211case_recode.RDS</v>
      </c>
      <c r="G2" s="89"/>
      <c r="H2" s="89"/>
    </row>
    <row r="3" spans="1:38" ht="15.75" customHeight="1">
      <c r="B3" s="89"/>
      <c r="C3" s="89"/>
      <c r="D3" s="89"/>
      <c r="F3" s="91" t="str">
        <f>LEFT($B$1,LEN($B$1)-4)&amp;$K$1&amp;".csv"</f>
        <v>JoinCCWdateGroupBy_JK0211case_recode.csv</v>
      </c>
      <c r="G3" s="89"/>
      <c r="H3" s="89"/>
    </row>
    <row r="4" spans="1:38" ht="15.75" customHeight="1">
      <c r="B4" s="89"/>
      <c r="C4" s="89"/>
      <c r="D4" s="89"/>
      <c r="F4" s="91" t="str">
        <f>LEFT($B$1,LEN($B$1)-4)&amp;$K$1&amp;"_depression.csv"</f>
        <v>JoinCCWdateGroupBy_JK0211case_recode_depression.csv</v>
      </c>
      <c r="G4" s="89"/>
      <c r="H4" s="89"/>
    </row>
    <row r="9" spans="1:38" ht="15.75" customHeight="1">
      <c r="A9" s="4" t="s">
        <v>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15.75" customHeight="1">
      <c r="A10" s="6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2" spans="1:38" ht="15.75" customHeight="1">
      <c r="A12" s="2" t="s">
        <v>2</v>
      </c>
      <c r="B12" s="1" t="s">
        <v>6</v>
      </c>
    </row>
    <row r="13" spans="1:38" ht="15.75" customHeight="1">
      <c r="A13" s="5"/>
      <c r="B13" s="7" t="s">
        <v>7</v>
      </c>
    </row>
    <row r="14" spans="1:38" ht="15.75" customHeight="1">
      <c r="A14" s="2" t="s">
        <v>2</v>
      </c>
      <c r="B14" s="1" t="s">
        <v>8</v>
      </c>
    </row>
    <row r="17" spans="1:18" ht="15.75" customHeight="1">
      <c r="A17" s="2" t="s">
        <v>2</v>
      </c>
      <c r="B17" s="8" t="s">
        <v>9</v>
      </c>
      <c r="D17" s="9" t="s">
        <v>10</v>
      </c>
      <c r="E17" s="10" t="str">
        <f>CHAR(34)&amp;B1&amp;CHAR(34)&amp;")"</f>
        <v>"JoinCCWdateGroupBy_JK0211.RDS")</v>
      </c>
    </row>
    <row r="18" spans="1:18" ht="15.75" customHeight="1">
      <c r="A18" s="2" t="s">
        <v>2</v>
      </c>
      <c r="B18" s="8" t="s">
        <v>9</v>
      </c>
      <c r="D18" s="9" t="s">
        <v>11</v>
      </c>
      <c r="E18" s="10" t="str">
        <f>LEFT($B$1,LEN($B$1)-4)</f>
        <v>JoinCCWdateGroupBy_JK0211</v>
      </c>
    </row>
    <row r="20" spans="1:18" ht="15.75" customHeight="1">
      <c r="A20" s="5"/>
      <c r="B20" s="8" t="s">
        <v>9</v>
      </c>
      <c r="D20" s="9" t="s">
        <v>10</v>
      </c>
      <c r="E20" s="10" t="str">
        <f>CHAR(34)&amp;B20&amp;".RDS"&amp;CHAR(34)</f>
        <v>"df.RDS"</v>
      </c>
      <c r="F20" s="9" t="s">
        <v>12</v>
      </c>
    </row>
    <row r="23" spans="1:18" ht="12.5">
      <c r="A23" s="5"/>
      <c r="B23" s="1" t="s">
        <v>13</v>
      </c>
    </row>
    <row r="24" spans="1:18" ht="12.5">
      <c r="A24" s="5"/>
      <c r="B24" s="2" t="s">
        <v>14</v>
      </c>
      <c r="E24" s="9" t="s">
        <v>15</v>
      </c>
      <c r="G24" s="11" t="s">
        <v>2</v>
      </c>
      <c r="H24" s="11" t="s">
        <v>13</v>
      </c>
    </row>
    <row r="28" spans="1:18" ht="12.5">
      <c r="A28" s="12" t="s">
        <v>2</v>
      </c>
      <c r="B28" s="13" t="str">
        <f t="shared" ref="B28:B39" si="0">"df2GroupByID_JK$"&amp;N28</f>
        <v>df2GroupByID_JK$DTH_TRUE</v>
      </c>
      <c r="E28" s="9" t="s">
        <v>16</v>
      </c>
      <c r="F28" s="14" t="str">
        <f t="shared" ref="F28:F39" si="1">R28</f>
        <v>df2GroupByID_JK$DTH_YM != NA</v>
      </c>
      <c r="H28" s="9" t="s">
        <v>17</v>
      </c>
      <c r="I28" s="2" t="b">
        <v>1</v>
      </c>
      <c r="J28" s="9" t="s">
        <v>18</v>
      </c>
      <c r="K28" s="2" t="b">
        <v>0</v>
      </c>
      <c r="L28" s="9" t="s">
        <v>19</v>
      </c>
      <c r="M28" s="11" t="s">
        <v>2</v>
      </c>
      <c r="N28" s="15" t="str">
        <f>O28&amp;"_TRUE"</f>
        <v>DTH_TRUE</v>
      </c>
      <c r="O28" s="11" t="s">
        <v>20</v>
      </c>
      <c r="Q28" s="11" t="s">
        <v>21</v>
      </c>
      <c r="R28" s="16" t="str">
        <f t="shared" ref="R28:R39" si="2">"df2GroupByID_JK$"&amp;Q28</f>
        <v>df2GroupByID_JK$DTH_YM != NA</v>
      </c>
    </row>
    <row r="29" spans="1:18" ht="12.5">
      <c r="A29" s="12" t="s">
        <v>2</v>
      </c>
      <c r="B29" s="13" t="str">
        <f t="shared" si="0"/>
        <v>df2GroupByID_JK$SIDO_SEOUL_TRUE</v>
      </c>
      <c r="E29" s="9" t="s">
        <v>16</v>
      </c>
      <c r="F29" s="14" t="str">
        <f t="shared" si="1"/>
        <v>df2GroupByID_JK$SIDO == 11</v>
      </c>
      <c r="H29" s="9" t="s">
        <v>17</v>
      </c>
      <c r="I29" s="2" t="b">
        <v>1</v>
      </c>
      <c r="J29" s="9" t="s">
        <v>18</v>
      </c>
      <c r="K29" s="2" t="b">
        <v>0</v>
      </c>
      <c r="L29" s="9" t="s">
        <v>19</v>
      </c>
      <c r="M29" s="11" t="s">
        <v>2</v>
      </c>
      <c r="N29" s="15" t="str">
        <f>"SIDO_"&amp;O29&amp;"_TRUE"</f>
        <v>SIDO_SEOUL_TRUE</v>
      </c>
      <c r="O29" s="11" t="s">
        <v>22</v>
      </c>
      <c r="Q29" s="11" t="s">
        <v>23</v>
      </c>
      <c r="R29" s="16" t="str">
        <f t="shared" si="2"/>
        <v>df2GroupByID_JK$SIDO == 11</v>
      </c>
    </row>
    <row r="30" spans="1:18" ht="12.5">
      <c r="A30" s="12" t="s">
        <v>2</v>
      </c>
      <c r="B30" s="13" t="str">
        <f t="shared" si="0"/>
        <v>df2GroupByID_JK$IPSN_POOR_TRUE</v>
      </c>
      <c r="E30" s="9" t="s">
        <v>16</v>
      </c>
      <c r="F30" s="17" t="str">
        <f t="shared" si="1"/>
        <v>df2GroupByID_JK$IPSN_TYPE_CD == 7 | 8</v>
      </c>
      <c r="H30" s="9" t="s">
        <v>17</v>
      </c>
      <c r="I30" s="2" t="b">
        <v>1</v>
      </c>
      <c r="J30" s="9" t="s">
        <v>18</v>
      </c>
      <c r="K30" s="2" t="b">
        <v>0</v>
      </c>
      <c r="L30" s="9" t="s">
        <v>19</v>
      </c>
      <c r="M30" s="11" t="s">
        <v>2</v>
      </c>
      <c r="N30" s="15" t="str">
        <f>"IPSN_"&amp;O30&amp;"_TRUE"</f>
        <v>IPSN_POOR_TRUE</v>
      </c>
      <c r="O30" s="11" t="s">
        <v>24</v>
      </c>
      <c r="Q30" s="18" t="s">
        <v>25</v>
      </c>
      <c r="R30" s="18" t="str">
        <f t="shared" si="2"/>
        <v>df2GroupByID_JK$IPSN_TYPE_CD == 7 | 8</v>
      </c>
    </row>
    <row r="31" spans="1:18" ht="12.5">
      <c r="A31" s="12" t="s">
        <v>2</v>
      </c>
      <c r="B31" s="13" t="str">
        <f t="shared" si="0"/>
        <v>df2GroupByID_JK$DFAB_MINOR_TRUE</v>
      </c>
      <c r="E31" s="9" t="s">
        <v>16</v>
      </c>
      <c r="F31" s="14" t="str">
        <f t="shared" si="1"/>
        <v>df2GroupByID_JK$DFAB_GRD_CD &gt; 1</v>
      </c>
      <c r="H31" s="9" t="s">
        <v>17</v>
      </c>
      <c r="I31" s="2" t="b">
        <v>1</v>
      </c>
      <c r="J31" s="9" t="s">
        <v>18</v>
      </c>
      <c r="K31" s="2" t="b">
        <v>0</v>
      </c>
      <c r="L31" s="9" t="s">
        <v>19</v>
      </c>
      <c r="M31" s="11" t="s">
        <v>2</v>
      </c>
      <c r="N31" s="15" t="str">
        <f t="shared" ref="N31:N39" si="3">"DFAB_"&amp;O31&amp;"_TRUE"</f>
        <v>DFAB_MINOR_TRUE</v>
      </c>
      <c r="O31" s="11" t="s">
        <v>26</v>
      </c>
      <c r="Q31" s="11" t="s">
        <v>27</v>
      </c>
      <c r="R31" s="16" t="str">
        <f t="shared" si="2"/>
        <v>df2GroupByID_JK$DFAB_GRD_CD &gt; 1</v>
      </c>
    </row>
    <row r="32" spans="1:18" ht="12.5">
      <c r="A32" s="12" t="s">
        <v>2</v>
      </c>
      <c r="B32" s="13" t="str">
        <f t="shared" si="0"/>
        <v>df2GroupByID_JK$DFAB_SEVERE_TRUE</v>
      </c>
      <c r="E32" s="9" t="s">
        <v>16</v>
      </c>
      <c r="F32" s="14" t="str">
        <f t="shared" si="1"/>
        <v>df2GroupByID_JK$DFAB_GRD_CD == 1</v>
      </c>
      <c r="H32" s="9" t="s">
        <v>17</v>
      </c>
      <c r="I32" s="2" t="b">
        <v>1</v>
      </c>
      <c r="J32" s="9" t="s">
        <v>18</v>
      </c>
      <c r="K32" s="2" t="b">
        <v>0</v>
      </c>
      <c r="L32" s="9" t="s">
        <v>19</v>
      </c>
      <c r="M32" s="11" t="s">
        <v>2</v>
      </c>
      <c r="N32" s="15" t="str">
        <f t="shared" si="3"/>
        <v>DFAB_SEVERE_TRUE</v>
      </c>
      <c r="O32" s="11" t="s">
        <v>28</v>
      </c>
      <c r="Q32" s="11" t="s">
        <v>29</v>
      </c>
      <c r="R32" s="16" t="str">
        <f t="shared" si="2"/>
        <v>df2GroupByID_JK$DFAB_GRD_CD == 1</v>
      </c>
    </row>
    <row r="33" spans="1:18" ht="12.5">
      <c r="A33" s="12" t="s">
        <v>2</v>
      </c>
      <c r="B33" s="13" t="str">
        <f t="shared" si="0"/>
        <v>df2GroupByID_JK$DFAB_LIMB_TRUE</v>
      </c>
      <c r="E33" s="9" t="s">
        <v>16</v>
      </c>
      <c r="F33" s="14" t="str">
        <f t="shared" si="1"/>
        <v>df2GroupByID_JK$DFAB_PTN_CD == 1</v>
      </c>
      <c r="H33" s="9" t="s">
        <v>17</v>
      </c>
      <c r="I33" s="2" t="b">
        <v>1</v>
      </c>
      <c r="J33" s="9" t="s">
        <v>18</v>
      </c>
      <c r="K33" s="2" t="b">
        <v>0</v>
      </c>
      <c r="L33" s="9" t="s">
        <v>19</v>
      </c>
      <c r="M33" s="11" t="s">
        <v>2</v>
      </c>
      <c r="N33" s="15" t="str">
        <f t="shared" si="3"/>
        <v>DFAB_LIMB_TRUE</v>
      </c>
      <c r="O33" s="19" t="s">
        <v>30</v>
      </c>
      <c r="P33" s="1">
        <v>1</v>
      </c>
      <c r="Q33" s="11" t="s">
        <v>31</v>
      </c>
      <c r="R33" s="16" t="str">
        <f t="shared" si="2"/>
        <v>df2GroupByID_JK$DFAB_PTN_CD == 1</v>
      </c>
    </row>
    <row r="34" spans="1:18" ht="12.5">
      <c r="A34" s="12" t="s">
        <v>2</v>
      </c>
      <c r="B34" s="13" t="str">
        <f t="shared" si="0"/>
        <v>df2GroupByID_JK$DFAB_BRAIN_TRUE</v>
      </c>
      <c r="E34" s="9" t="s">
        <v>16</v>
      </c>
      <c r="F34" s="14" t="str">
        <f t="shared" si="1"/>
        <v>df2GroupByID_JK$DFAB_PTN_CD == 2</v>
      </c>
      <c r="H34" s="9" t="s">
        <v>17</v>
      </c>
      <c r="I34" s="2" t="b">
        <v>1</v>
      </c>
      <c r="J34" s="9" t="s">
        <v>18</v>
      </c>
      <c r="K34" s="2" t="b">
        <v>0</v>
      </c>
      <c r="L34" s="9" t="s">
        <v>19</v>
      </c>
      <c r="M34" s="11" t="s">
        <v>2</v>
      </c>
      <c r="N34" s="15" t="str">
        <f t="shared" si="3"/>
        <v>DFAB_BRAIN_TRUE</v>
      </c>
      <c r="O34" s="19" t="s">
        <v>32</v>
      </c>
      <c r="P34" s="1">
        <v>2</v>
      </c>
      <c r="Q34" s="11" t="s">
        <v>33</v>
      </c>
      <c r="R34" s="16" t="str">
        <f t="shared" si="2"/>
        <v>df2GroupByID_JK$DFAB_PTN_CD == 2</v>
      </c>
    </row>
    <row r="35" spans="1:18" ht="12.5">
      <c r="A35" s="12" t="s">
        <v>2</v>
      </c>
      <c r="B35" s="13" t="str">
        <f t="shared" si="0"/>
        <v>df2GroupByID_JK$DFAB_VISUAL_TRUE</v>
      </c>
      <c r="E35" s="9" t="s">
        <v>16</v>
      </c>
      <c r="F35" s="14" t="str">
        <f t="shared" si="1"/>
        <v>df2GroupByID_JK$DFAB_PTN_CD == 3</v>
      </c>
      <c r="H35" s="9" t="s">
        <v>17</v>
      </c>
      <c r="I35" s="2" t="b">
        <v>1</v>
      </c>
      <c r="J35" s="9" t="s">
        <v>18</v>
      </c>
      <c r="K35" s="2" t="b">
        <v>0</v>
      </c>
      <c r="L35" s="9" t="s">
        <v>19</v>
      </c>
      <c r="M35" s="11" t="s">
        <v>2</v>
      </c>
      <c r="N35" s="15" t="str">
        <f t="shared" si="3"/>
        <v>DFAB_VISUAL_TRUE</v>
      </c>
      <c r="O35" s="19" t="s">
        <v>34</v>
      </c>
      <c r="P35" s="1">
        <v>3</v>
      </c>
      <c r="Q35" s="11" t="s">
        <v>35</v>
      </c>
      <c r="R35" s="16" t="str">
        <f t="shared" si="2"/>
        <v>df2GroupByID_JK$DFAB_PTN_CD == 3</v>
      </c>
    </row>
    <row r="36" spans="1:18" ht="12.5">
      <c r="A36" s="12" t="s">
        <v>2</v>
      </c>
      <c r="B36" s="13" t="str">
        <f t="shared" si="0"/>
        <v>df2GroupByID_JK$DFAB_HEARING_TRUE</v>
      </c>
      <c r="E36" s="9" t="s">
        <v>16</v>
      </c>
      <c r="F36" s="14" t="str">
        <f t="shared" si="1"/>
        <v>df2GroupByID_JK$DFAB_PTN_CD == 4</v>
      </c>
      <c r="H36" s="9" t="s">
        <v>17</v>
      </c>
      <c r="I36" s="2" t="b">
        <v>1</v>
      </c>
      <c r="J36" s="9" t="s">
        <v>18</v>
      </c>
      <c r="K36" s="2" t="b">
        <v>0</v>
      </c>
      <c r="L36" s="9" t="s">
        <v>19</v>
      </c>
      <c r="M36" s="11" t="s">
        <v>2</v>
      </c>
      <c r="N36" s="15" t="str">
        <f t="shared" si="3"/>
        <v>DFAB_HEARING_TRUE</v>
      </c>
      <c r="O36" s="19" t="s">
        <v>36</v>
      </c>
      <c r="P36" s="1">
        <v>4</v>
      </c>
      <c r="Q36" s="11" t="s">
        <v>37</v>
      </c>
      <c r="R36" s="16" t="str">
        <f t="shared" si="2"/>
        <v>df2GroupByID_JK$DFAB_PTN_CD == 4</v>
      </c>
    </row>
    <row r="37" spans="1:18" ht="12.5">
      <c r="A37" s="12" t="s">
        <v>2</v>
      </c>
      <c r="B37" s="13" t="str">
        <f t="shared" si="0"/>
        <v>df2GroupByID_JK$DFAB_COGNITIVE_TRUE</v>
      </c>
      <c r="E37" s="9" t="s">
        <v>16</v>
      </c>
      <c r="F37" s="14" t="str">
        <f t="shared" si="1"/>
        <v>df2GroupByID_JK$DFAB_PTN_CD == 5</v>
      </c>
      <c r="H37" s="9" t="s">
        <v>17</v>
      </c>
      <c r="I37" s="2" t="b">
        <v>1</v>
      </c>
      <c r="J37" s="9" t="s">
        <v>18</v>
      </c>
      <c r="K37" s="2" t="b">
        <v>0</v>
      </c>
      <c r="L37" s="9" t="s">
        <v>19</v>
      </c>
      <c r="M37" s="11" t="s">
        <v>2</v>
      </c>
      <c r="N37" s="15" t="str">
        <f t="shared" si="3"/>
        <v>DFAB_COGNITIVE_TRUE</v>
      </c>
      <c r="O37" s="19" t="s">
        <v>38</v>
      </c>
      <c r="P37" s="1">
        <v>5</v>
      </c>
      <c r="Q37" s="11" t="s">
        <v>39</v>
      </c>
      <c r="R37" s="16" t="str">
        <f t="shared" si="2"/>
        <v>df2GroupByID_JK$DFAB_PTN_CD == 5</v>
      </c>
    </row>
    <row r="38" spans="1:18" ht="12.5">
      <c r="A38" s="12" t="s">
        <v>2</v>
      </c>
      <c r="B38" s="13" t="str">
        <f t="shared" si="0"/>
        <v>df2GroupByID_JK$DFAB_MENTAL_TRUE</v>
      </c>
      <c r="E38" s="9" t="s">
        <v>16</v>
      </c>
      <c r="F38" s="14" t="str">
        <f t="shared" si="1"/>
        <v>df2GroupByID_JK$DFAB_PTN_CD == 6</v>
      </c>
      <c r="H38" s="9" t="s">
        <v>17</v>
      </c>
      <c r="I38" s="2" t="b">
        <v>1</v>
      </c>
      <c r="J38" s="9" t="s">
        <v>18</v>
      </c>
      <c r="K38" s="2" t="b">
        <v>0</v>
      </c>
      <c r="L38" s="9" t="s">
        <v>19</v>
      </c>
      <c r="M38" s="11" t="s">
        <v>2</v>
      </c>
      <c r="N38" s="15" t="str">
        <f t="shared" si="3"/>
        <v>DFAB_MENTAL_TRUE</v>
      </c>
      <c r="O38" s="19" t="s">
        <v>40</v>
      </c>
      <c r="P38" s="1">
        <v>6</v>
      </c>
      <c r="Q38" s="11" t="s">
        <v>41</v>
      </c>
      <c r="R38" s="16" t="str">
        <f t="shared" si="2"/>
        <v>df2GroupByID_JK$DFAB_PTN_CD == 6</v>
      </c>
    </row>
    <row r="39" spans="1:18" ht="12.5">
      <c r="A39" s="12" t="s">
        <v>2</v>
      </c>
      <c r="B39" s="13" t="str">
        <f t="shared" si="0"/>
        <v>df2GroupByID_JK$DFAB_HEART_TRUE</v>
      </c>
      <c r="E39" s="9" t="s">
        <v>16</v>
      </c>
      <c r="F39" s="14" t="str">
        <f t="shared" si="1"/>
        <v>df2GroupByID_JK$DFAB_PTN_CD == 7</v>
      </c>
      <c r="H39" s="9" t="s">
        <v>17</v>
      </c>
      <c r="I39" s="2" t="b">
        <v>1</v>
      </c>
      <c r="J39" s="9" t="s">
        <v>18</v>
      </c>
      <c r="K39" s="2" t="b">
        <v>0</v>
      </c>
      <c r="L39" s="9" t="s">
        <v>19</v>
      </c>
      <c r="M39" s="11" t="s">
        <v>2</v>
      </c>
      <c r="N39" s="15" t="str">
        <f t="shared" si="3"/>
        <v>DFAB_HEART_TRUE</v>
      </c>
      <c r="O39" s="19" t="s">
        <v>42</v>
      </c>
      <c r="P39" s="1">
        <v>7</v>
      </c>
      <c r="Q39" s="11" t="s">
        <v>43</v>
      </c>
      <c r="R39" s="16" t="str">
        <f t="shared" si="2"/>
        <v>df2GroupByID_JK$DFAB_PTN_CD == 7</v>
      </c>
    </row>
    <row r="40" spans="1:18" ht="12.5">
      <c r="O40" s="1"/>
    </row>
    <row r="41" spans="1:18" ht="12.5">
      <c r="A41" s="5"/>
      <c r="B41" s="13" t="str">
        <f t="shared" ref="B41:B52" si="4">"df2GroupByID_JK$"&amp;N41</f>
        <v>df2GroupByID_JK$DTH_TRUE</v>
      </c>
      <c r="E41" s="9" t="s">
        <v>11</v>
      </c>
      <c r="F41" s="14" t="str">
        <f t="shared" ref="F41:F52" si="5">R41</f>
        <v>df2GroupByID_JK$DTH_YM != NA</v>
      </c>
      <c r="H41" s="9"/>
      <c r="I41" s="2"/>
      <c r="J41" s="9"/>
      <c r="K41" s="2"/>
      <c r="L41" s="9"/>
      <c r="M41" s="11" t="s">
        <v>2</v>
      </c>
      <c r="N41" s="15" t="str">
        <f>O41&amp;"_TRUE"</f>
        <v>DTH_TRUE</v>
      </c>
      <c r="O41" s="11" t="s">
        <v>20</v>
      </c>
      <c r="Q41" s="11" t="s">
        <v>21</v>
      </c>
      <c r="R41" s="16" t="str">
        <f t="shared" ref="R41:R52" si="6">"df2GroupByID_JK$"&amp;Q41</f>
        <v>df2GroupByID_JK$DTH_YM != NA</v>
      </c>
    </row>
    <row r="42" spans="1:18" ht="12.5">
      <c r="A42" s="5"/>
      <c r="B42" s="13" t="str">
        <f t="shared" si="4"/>
        <v>df2GroupByID_JK$SIDO_SEOUL_TRUE</v>
      </c>
      <c r="E42" s="9" t="s">
        <v>11</v>
      </c>
      <c r="F42" s="14" t="str">
        <f t="shared" si="5"/>
        <v>df2GroupByID_JK$SIDO == 11</v>
      </c>
      <c r="H42" s="9"/>
      <c r="I42" s="2"/>
      <c r="J42" s="9"/>
      <c r="K42" s="2"/>
      <c r="L42" s="9"/>
      <c r="M42" s="11" t="s">
        <v>2</v>
      </c>
      <c r="N42" s="15" t="str">
        <f>"SIDO_"&amp;O42&amp;"_TRUE"</f>
        <v>SIDO_SEOUL_TRUE</v>
      </c>
      <c r="O42" s="11" t="s">
        <v>22</v>
      </c>
      <c r="Q42" s="11" t="s">
        <v>23</v>
      </c>
      <c r="R42" s="16" t="str">
        <f t="shared" si="6"/>
        <v>df2GroupByID_JK$SIDO == 11</v>
      </c>
    </row>
    <row r="43" spans="1:18" ht="12.5">
      <c r="A43" s="5"/>
      <c r="B43" s="13" t="str">
        <f t="shared" si="4"/>
        <v>df2GroupByID_JK$IPSN_POOR_TRUE</v>
      </c>
      <c r="E43" s="9" t="s">
        <v>11</v>
      </c>
      <c r="F43" s="14" t="str">
        <f t="shared" si="5"/>
        <v>df2GroupByID_JK$IPSN_TYPE_CD &gt;= 7</v>
      </c>
      <c r="H43" s="9"/>
      <c r="I43" s="2"/>
      <c r="J43" s="9"/>
      <c r="K43" s="2"/>
      <c r="L43" s="9"/>
      <c r="M43" s="11" t="s">
        <v>2</v>
      </c>
      <c r="N43" s="15" t="str">
        <f>"IPSN_"&amp;O43&amp;"_TRUE"</f>
        <v>IPSN_POOR_TRUE</v>
      </c>
      <c r="O43" s="11" t="s">
        <v>24</v>
      </c>
      <c r="Q43" s="11" t="s">
        <v>44</v>
      </c>
      <c r="R43" s="16" t="str">
        <f t="shared" si="6"/>
        <v>df2GroupByID_JK$IPSN_TYPE_CD &gt;= 7</v>
      </c>
    </row>
    <row r="44" spans="1:18" ht="12.5">
      <c r="A44" s="5"/>
      <c r="B44" s="13" t="str">
        <f t="shared" si="4"/>
        <v>df2GroupByID_JK$DFAB_MINOR_TRUE</v>
      </c>
      <c r="E44" s="9" t="s">
        <v>11</v>
      </c>
      <c r="F44" s="14" t="str">
        <f t="shared" si="5"/>
        <v>df2GroupByID_JK$DFAB_GRD_CD &gt; 1</v>
      </c>
      <c r="H44" s="9"/>
      <c r="I44" s="2"/>
      <c r="J44" s="9"/>
      <c r="K44" s="2"/>
      <c r="L44" s="9"/>
      <c r="M44" s="11" t="s">
        <v>2</v>
      </c>
      <c r="N44" s="15" t="str">
        <f t="shared" ref="N44:N52" si="7">"DFAB_"&amp;O44&amp;"_TRUE"</f>
        <v>DFAB_MINOR_TRUE</v>
      </c>
      <c r="O44" s="11" t="s">
        <v>26</v>
      </c>
      <c r="Q44" s="11" t="s">
        <v>27</v>
      </c>
      <c r="R44" s="16" t="str">
        <f t="shared" si="6"/>
        <v>df2GroupByID_JK$DFAB_GRD_CD &gt; 1</v>
      </c>
    </row>
    <row r="45" spans="1:18" ht="12.5">
      <c r="A45" s="5"/>
      <c r="B45" s="13" t="str">
        <f t="shared" si="4"/>
        <v>df2GroupByID_JK$DFAB_SEVERE_TRUE</v>
      </c>
      <c r="E45" s="9" t="s">
        <v>11</v>
      </c>
      <c r="F45" s="14" t="str">
        <f t="shared" si="5"/>
        <v>df2GroupByID_JK$DFAB_GRD_CD == 1</v>
      </c>
      <c r="H45" s="9"/>
      <c r="I45" s="2"/>
      <c r="J45" s="9"/>
      <c r="K45" s="2"/>
      <c r="L45" s="9"/>
      <c r="M45" s="11" t="s">
        <v>2</v>
      </c>
      <c r="N45" s="15" t="str">
        <f t="shared" si="7"/>
        <v>DFAB_SEVERE_TRUE</v>
      </c>
      <c r="O45" s="11" t="s">
        <v>28</v>
      </c>
      <c r="Q45" s="11" t="s">
        <v>29</v>
      </c>
      <c r="R45" s="16" t="str">
        <f t="shared" si="6"/>
        <v>df2GroupByID_JK$DFAB_GRD_CD == 1</v>
      </c>
    </row>
    <row r="46" spans="1:18" ht="12.5">
      <c r="A46" s="5"/>
      <c r="B46" s="13" t="str">
        <f t="shared" si="4"/>
        <v>df2GroupByID_JK$DFAB_LIMB_TRUE</v>
      </c>
      <c r="E46" s="9" t="s">
        <v>11</v>
      </c>
      <c r="F46" s="14" t="str">
        <f t="shared" si="5"/>
        <v>df2GroupByID_JK$DFAB_PTN_CD == 1</v>
      </c>
      <c r="H46" s="9"/>
      <c r="I46" s="2"/>
      <c r="J46" s="9"/>
      <c r="K46" s="2"/>
      <c r="L46" s="9"/>
      <c r="M46" s="11" t="s">
        <v>2</v>
      </c>
      <c r="N46" s="15" t="str">
        <f t="shared" si="7"/>
        <v>DFAB_LIMB_TRUE</v>
      </c>
      <c r="O46" s="19" t="s">
        <v>30</v>
      </c>
      <c r="P46" s="1">
        <v>1</v>
      </c>
      <c r="Q46" s="11" t="s">
        <v>31</v>
      </c>
      <c r="R46" s="16" t="str">
        <f t="shared" si="6"/>
        <v>df2GroupByID_JK$DFAB_PTN_CD == 1</v>
      </c>
    </row>
    <row r="47" spans="1:18" ht="12.5">
      <c r="A47" s="5"/>
      <c r="B47" s="13" t="str">
        <f t="shared" si="4"/>
        <v>df2GroupByID_JK$DFAB_BRAIN_TRUE</v>
      </c>
      <c r="E47" s="9" t="s">
        <v>11</v>
      </c>
      <c r="F47" s="14" t="str">
        <f t="shared" si="5"/>
        <v>df2GroupByID_JK$DFAB_PTN_CD == 2</v>
      </c>
      <c r="H47" s="9"/>
      <c r="I47" s="2"/>
      <c r="J47" s="9"/>
      <c r="K47" s="2"/>
      <c r="L47" s="9"/>
      <c r="M47" s="11" t="s">
        <v>2</v>
      </c>
      <c r="N47" s="15" t="str">
        <f t="shared" si="7"/>
        <v>DFAB_BRAIN_TRUE</v>
      </c>
      <c r="O47" s="19" t="s">
        <v>32</v>
      </c>
      <c r="P47" s="1">
        <v>2</v>
      </c>
      <c r="Q47" s="11" t="s">
        <v>33</v>
      </c>
      <c r="R47" s="16" t="str">
        <f t="shared" si="6"/>
        <v>df2GroupByID_JK$DFAB_PTN_CD == 2</v>
      </c>
    </row>
    <row r="48" spans="1:18" ht="12.5">
      <c r="A48" s="5"/>
      <c r="B48" s="13" t="str">
        <f t="shared" si="4"/>
        <v>df2GroupByID_JK$DFAB_VISUAL_TRUE</v>
      </c>
      <c r="E48" s="9" t="s">
        <v>11</v>
      </c>
      <c r="F48" s="14" t="str">
        <f t="shared" si="5"/>
        <v>df2GroupByID_JK$DFAB_PTN_CD == 3</v>
      </c>
      <c r="H48" s="9"/>
      <c r="I48" s="2"/>
      <c r="J48" s="9"/>
      <c r="K48" s="2"/>
      <c r="L48" s="9"/>
      <c r="M48" s="11" t="s">
        <v>2</v>
      </c>
      <c r="N48" s="15" t="str">
        <f t="shared" si="7"/>
        <v>DFAB_VISUAL_TRUE</v>
      </c>
      <c r="O48" s="19" t="s">
        <v>34</v>
      </c>
      <c r="P48" s="1">
        <v>3</v>
      </c>
      <c r="Q48" s="11" t="s">
        <v>35</v>
      </c>
      <c r="R48" s="16" t="str">
        <f t="shared" si="6"/>
        <v>df2GroupByID_JK$DFAB_PTN_CD == 3</v>
      </c>
    </row>
    <row r="49" spans="1:18" ht="12.5">
      <c r="A49" s="5"/>
      <c r="B49" s="13" t="str">
        <f t="shared" si="4"/>
        <v>df2GroupByID_JK$DFAB_HEARING_TRUE</v>
      </c>
      <c r="E49" s="9" t="s">
        <v>11</v>
      </c>
      <c r="F49" s="14" t="str">
        <f t="shared" si="5"/>
        <v>df2GroupByID_JK$DFAB_PTN_CD == 4</v>
      </c>
      <c r="H49" s="9"/>
      <c r="I49" s="2"/>
      <c r="J49" s="9"/>
      <c r="K49" s="2"/>
      <c r="L49" s="9"/>
      <c r="M49" s="11" t="s">
        <v>2</v>
      </c>
      <c r="N49" s="15" t="str">
        <f t="shared" si="7"/>
        <v>DFAB_HEARING_TRUE</v>
      </c>
      <c r="O49" s="19" t="s">
        <v>36</v>
      </c>
      <c r="P49" s="1">
        <v>4</v>
      </c>
      <c r="Q49" s="11" t="s">
        <v>37</v>
      </c>
      <c r="R49" s="16" t="str">
        <f t="shared" si="6"/>
        <v>df2GroupByID_JK$DFAB_PTN_CD == 4</v>
      </c>
    </row>
    <row r="50" spans="1:18" ht="12.5">
      <c r="A50" s="5"/>
      <c r="B50" s="13" t="str">
        <f t="shared" si="4"/>
        <v>df2GroupByID_JK$DFAB_COGNITIVE_TRUE</v>
      </c>
      <c r="E50" s="9" t="s">
        <v>11</v>
      </c>
      <c r="F50" s="14" t="str">
        <f t="shared" si="5"/>
        <v>df2GroupByID_JK$DFAB_PTN_CD == 5</v>
      </c>
      <c r="H50" s="9"/>
      <c r="I50" s="2"/>
      <c r="J50" s="9"/>
      <c r="K50" s="2"/>
      <c r="L50" s="9"/>
      <c r="M50" s="11" t="s">
        <v>2</v>
      </c>
      <c r="N50" s="15" t="str">
        <f t="shared" si="7"/>
        <v>DFAB_COGNITIVE_TRUE</v>
      </c>
      <c r="O50" s="19" t="s">
        <v>38</v>
      </c>
      <c r="P50" s="1">
        <v>5</v>
      </c>
      <c r="Q50" s="11" t="s">
        <v>39</v>
      </c>
      <c r="R50" s="16" t="str">
        <f t="shared" si="6"/>
        <v>df2GroupByID_JK$DFAB_PTN_CD == 5</v>
      </c>
    </row>
    <row r="51" spans="1:18" ht="12.5">
      <c r="A51" s="5"/>
      <c r="B51" s="13" t="str">
        <f t="shared" si="4"/>
        <v>df2GroupByID_JK$DFAB_MENTAL_TRUE</v>
      </c>
      <c r="E51" s="9" t="s">
        <v>11</v>
      </c>
      <c r="F51" s="14" t="str">
        <f t="shared" si="5"/>
        <v>df2GroupByID_JK$DFAB_PTN_CD == 6</v>
      </c>
      <c r="H51" s="9"/>
      <c r="I51" s="2"/>
      <c r="J51" s="9"/>
      <c r="K51" s="2"/>
      <c r="L51" s="9"/>
      <c r="M51" s="11" t="s">
        <v>2</v>
      </c>
      <c r="N51" s="15" t="str">
        <f t="shared" si="7"/>
        <v>DFAB_MENTAL_TRUE</v>
      </c>
      <c r="O51" s="19" t="s">
        <v>40</v>
      </c>
      <c r="P51" s="1">
        <v>6</v>
      </c>
      <c r="Q51" s="11" t="s">
        <v>41</v>
      </c>
      <c r="R51" s="16" t="str">
        <f t="shared" si="6"/>
        <v>df2GroupByID_JK$DFAB_PTN_CD == 6</v>
      </c>
    </row>
    <row r="52" spans="1:18" ht="12.5">
      <c r="A52" s="5"/>
      <c r="B52" s="13" t="str">
        <f t="shared" si="4"/>
        <v>df2GroupByID_JK$DFAB_HEART_TRUE</v>
      </c>
      <c r="E52" s="9" t="s">
        <v>11</v>
      </c>
      <c r="F52" s="14" t="str">
        <f t="shared" si="5"/>
        <v>df2GroupByID_JK$DFAB_PTN_CD == 7</v>
      </c>
      <c r="H52" s="9"/>
      <c r="I52" s="2"/>
      <c r="J52" s="9"/>
      <c r="K52" s="2"/>
      <c r="L52" s="9"/>
      <c r="M52" s="11" t="s">
        <v>2</v>
      </c>
      <c r="N52" s="15" t="str">
        <f t="shared" si="7"/>
        <v>DFAB_HEART_TRUE</v>
      </c>
      <c r="O52" s="19" t="s">
        <v>42</v>
      </c>
      <c r="P52" s="1">
        <v>7</v>
      </c>
      <c r="Q52" s="11" t="s">
        <v>43</v>
      </c>
      <c r="R52" s="16" t="str">
        <f t="shared" si="6"/>
        <v>df2GroupByID_JK$DFAB_PTN_CD == 7</v>
      </c>
    </row>
    <row r="57" spans="1:18" ht="12.5">
      <c r="A57" s="20"/>
      <c r="B57" s="9" t="s">
        <v>45</v>
      </c>
      <c r="C57" s="8" t="s">
        <v>9</v>
      </c>
      <c r="D57" s="9" t="s">
        <v>12</v>
      </c>
      <c r="F57" s="21" t="s">
        <v>46</v>
      </c>
    </row>
    <row r="58" spans="1:18" ht="13">
      <c r="A58" s="22"/>
      <c r="B58" s="9" t="s">
        <v>47</v>
      </c>
      <c r="C58" s="8" t="s">
        <v>9</v>
      </c>
      <c r="D58" s="10" t="str">
        <f>", file="&amp;CHAR(34)&amp;LEFT($B$1,LEN($B$1)-4)&amp;J58&amp;".RDS"&amp;CHAR(34)&amp;")"</f>
        <v>, file="JoinCCWdateGroupBy_JK0211_case.RDS")</v>
      </c>
      <c r="I58" s="21" t="s">
        <v>2</v>
      </c>
      <c r="J58" s="23" t="s">
        <v>48</v>
      </c>
    </row>
    <row r="59" spans="1:18" ht="13">
      <c r="A59" s="22"/>
      <c r="B59" s="9" t="s">
        <v>49</v>
      </c>
      <c r="C59" s="8" t="s">
        <v>9</v>
      </c>
      <c r="D59" s="10" t="str">
        <f>", file="&amp;CHAR(34)&amp;LEFT($B$1,LEN($B$1)-4)&amp;J59&amp;".csv"&amp;CHAR(34)&amp;", sep="&amp;CHAR(34)&amp;","&amp;CHAR(34)&amp;", row.names=FALSE)"</f>
        <v>, file="JoinCCWdateGroupBy_JK0211_case.csv", sep=",", row.names=FALSE)</v>
      </c>
      <c r="I59" s="21" t="s">
        <v>2</v>
      </c>
      <c r="J59" s="23" t="s">
        <v>48</v>
      </c>
    </row>
    <row r="62" spans="1:18" ht="12.5">
      <c r="A62" s="5"/>
      <c r="B62" s="9" t="s">
        <v>45</v>
      </c>
      <c r="C62" s="8" t="s">
        <v>9</v>
      </c>
      <c r="D62" s="9" t="s">
        <v>12</v>
      </c>
      <c r="F62" s="21" t="s">
        <v>46</v>
      </c>
    </row>
    <row r="63" spans="1:18" ht="13">
      <c r="A63" s="34"/>
      <c r="B63" s="9" t="s">
        <v>47</v>
      </c>
      <c r="C63" s="8" t="s">
        <v>9</v>
      </c>
      <c r="D63" s="10" t="str">
        <f>", file="&amp;CHAR(34)&amp;C63&amp;J63&amp;".RDS"&amp;CHAR(34)&amp;")"</f>
        <v>, file="df_joinCCW.RDS")</v>
      </c>
      <c r="I63" s="21" t="s">
        <v>2</v>
      </c>
      <c r="J63" s="23" t="s">
        <v>79</v>
      </c>
    </row>
    <row r="64" spans="1:18" ht="13">
      <c r="A64" s="34"/>
      <c r="B64" s="9" t="s">
        <v>49</v>
      </c>
      <c r="C64" s="8" t="s">
        <v>9</v>
      </c>
      <c r="D64" s="10" t="str">
        <f>", file="&amp;CHAR(34)&amp;C64&amp;J64&amp;".csv"&amp;CHAR(34)&amp;", sep="&amp;CHAR(34)&amp;","&amp;CHAR(34)&amp;", row.names=FALSE)"</f>
        <v>, file="df_joinCCW.csv", sep=",", row.names=FALSE)</v>
      </c>
      <c r="I64" s="21" t="s">
        <v>2</v>
      </c>
      <c r="J64" s="23" t="s">
        <v>79</v>
      </c>
    </row>
    <row r="67" spans="1:12" ht="12.5">
      <c r="A67" s="37"/>
      <c r="B67" s="33" t="str">
        <f>F67&amp;"_summary"</f>
        <v>df_summary</v>
      </c>
      <c r="C67" s="27"/>
      <c r="D67" s="25" t="s">
        <v>11</v>
      </c>
      <c r="E67" s="25" t="s">
        <v>61</v>
      </c>
      <c r="F67" s="38" t="s">
        <v>9</v>
      </c>
      <c r="G67" s="25" t="s">
        <v>12</v>
      </c>
    </row>
    <row r="68" spans="1:12" ht="12.5">
      <c r="A68" s="34"/>
      <c r="B68" s="39" t="s">
        <v>49</v>
      </c>
      <c r="C68" s="33" t="str">
        <f>B67</f>
        <v>df_summary</v>
      </c>
      <c r="D68" s="27"/>
      <c r="E68" s="26" t="str">
        <f>", file="&amp;CHAR(34)&amp;C68&amp;".csv"&amp;CHAR(34)&amp;", sep="&amp;CHAR(34)&amp;","&amp;CHAR(34)&amp;", row.names=FALSE)"</f>
        <v>, file="df_summary.csv", sep=",", row.names=FALSE)</v>
      </c>
      <c r="F68" s="27"/>
      <c r="G68" s="27"/>
    </row>
    <row r="69" spans="1:12" ht="13">
      <c r="A69" s="40"/>
      <c r="B69" s="40"/>
    </row>
    <row r="70" spans="1:12" ht="13">
      <c r="A70" s="40"/>
      <c r="B70" s="40"/>
    </row>
    <row r="71" spans="1:12" ht="13">
      <c r="A71" s="41"/>
      <c r="B71" s="40" t="s">
        <v>7</v>
      </c>
    </row>
    <row r="72" spans="1:12" ht="13">
      <c r="A72" s="41"/>
      <c r="B72" s="42" t="s">
        <v>62</v>
      </c>
    </row>
    <row r="73" spans="1:12" ht="13">
      <c r="A73" s="41"/>
      <c r="B73" s="42" t="s">
        <v>63</v>
      </c>
      <c r="D73" s="1"/>
      <c r="E73" s="1"/>
      <c r="I73" s="1"/>
    </row>
    <row r="74" spans="1:12" ht="12.5">
      <c r="A74" s="41"/>
      <c r="D74" s="1" t="s">
        <v>2</v>
      </c>
      <c r="E74" s="1" t="s">
        <v>64</v>
      </c>
      <c r="I74" s="1"/>
    </row>
    <row r="75" spans="1:12" ht="13">
      <c r="A75" s="41"/>
      <c r="B75" s="13" t="e">
        <f>CONCATENATE(J75:L75)</f>
        <v>#VALUE!</v>
      </c>
      <c r="D75" s="43" t="s">
        <v>11</v>
      </c>
      <c r="E75" s="13" t="str">
        <f>J75&amp;"[ "&amp;J75&amp;"[ , "&amp;CHAR(34)&amp;"sum_of_"&amp;L75&amp;CHAR(34)&amp;" ] &gt;= 1 , ]"</f>
        <v>df[ df[ , "sum_of_depression" ] &gt;= 1 , ]</v>
      </c>
      <c r="I75" s="21" t="s">
        <v>2</v>
      </c>
      <c r="J75" s="44" t="s">
        <v>9</v>
      </c>
      <c r="K75" s="45" t="s">
        <v>65</v>
      </c>
      <c r="L75" s="23" t="s">
        <v>66</v>
      </c>
    </row>
    <row r="76" spans="1:12" ht="13">
      <c r="A76" s="41"/>
      <c r="B76" s="9" t="s">
        <v>45</v>
      </c>
      <c r="C76" s="13" t="e">
        <f>B75</f>
        <v>#VALUE!</v>
      </c>
      <c r="E76" s="9" t="s">
        <v>12</v>
      </c>
      <c r="F76" s="46" t="s">
        <v>62</v>
      </c>
    </row>
    <row r="77" spans="1:12" ht="12.5">
      <c r="A77" s="41"/>
      <c r="B77" s="9" t="s">
        <v>49</v>
      </c>
      <c r="C77" s="13" t="e">
        <f>B75</f>
        <v>#VALUE!</v>
      </c>
      <c r="E77" s="10" t="str">
        <f>", file="&amp;CHAR(34)&amp;$B$2&amp;K75&amp;L75&amp;".csv"&amp;CHAR(34)&amp;", sep="&amp;CHAR(34)&amp;","&amp;CHAR(34)&amp;", row.names=FALSE)"</f>
        <v>, file="JoinCCWdateGroupBy_JK0211_case_depression.csv", sep=",", row.names=FALSE)</v>
      </c>
    </row>
    <row r="78" spans="1:12" ht="12.5">
      <c r="A78" s="41"/>
      <c r="B78" s="1"/>
    </row>
    <row r="79" spans="1:12" ht="13">
      <c r="A79" s="41"/>
      <c r="B79" s="13" t="e">
        <f>CONCATENATE(J79:L79)</f>
        <v>#VALUE!</v>
      </c>
      <c r="D79" s="43" t="s">
        <v>11</v>
      </c>
      <c r="E79" s="13" t="str">
        <f>J79&amp;"[ "&amp;J79&amp;"[ , "&amp;CHAR(34)&amp;"sum_of_"&amp;L79&amp;CHAR(34)&amp;" ] &gt;= 1 , ]"</f>
        <v>df[ df[ , "sum_of_bipolar" ] &gt;= 1 , ]</v>
      </c>
      <c r="I79" s="21" t="s">
        <v>2</v>
      </c>
      <c r="J79" s="44" t="s">
        <v>9</v>
      </c>
      <c r="K79" s="45" t="s">
        <v>65</v>
      </c>
      <c r="L79" s="23" t="s">
        <v>67</v>
      </c>
    </row>
    <row r="80" spans="1:12" ht="13">
      <c r="A80" s="41"/>
      <c r="B80" s="9" t="s">
        <v>45</v>
      </c>
      <c r="C80" s="13" t="e">
        <f>B79</f>
        <v>#VALUE!</v>
      </c>
      <c r="E80" s="9" t="s">
        <v>12</v>
      </c>
      <c r="F80" s="46" t="s">
        <v>62</v>
      </c>
    </row>
    <row r="81" spans="1:38" ht="12.5">
      <c r="A81" s="41"/>
      <c r="B81" s="9" t="s">
        <v>49</v>
      </c>
      <c r="C81" s="13" t="e">
        <f>B79</f>
        <v>#VALUE!</v>
      </c>
      <c r="E81" s="10" t="str">
        <f>", file="&amp;CHAR(34)&amp;$B$2&amp;K79&amp;L79&amp;".csv"&amp;CHAR(34)&amp;", sep="&amp;CHAR(34)&amp;","&amp;CHAR(34)&amp;", row.names=FALSE)"</f>
        <v>, file="JoinCCWdateGroupBy_JK0211_case_bipolar.csv", sep=",", row.names=FALSE)</v>
      </c>
    </row>
    <row r="82" spans="1:38" ht="12.5">
      <c r="A82" s="41"/>
      <c r="B82" s="1"/>
    </row>
    <row r="83" spans="1:38" ht="13">
      <c r="A83" s="41"/>
      <c r="B83" s="13" t="e">
        <f>CONCATENATE(J83:L83)</f>
        <v>#VALUE!</v>
      </c>
      <c r="D83" s="43" t="s">
        <v>11</v>
      </c>
      <c r="E83" s="13" t="str">
        <f>J83&amp;"[ "&amp;J83&amp;"[ , "&amp;CHAR(34)&amp;"sum_of_"&amp;L83&amp;CHAR(34)&amp;" ] &gt;= 1 , ]"</f>
        <v>df[ df[ , "sum_of_schizo" ] &gt;= 1 , ]</v>
      </c>
      <c r="I83" s="21" t="s">
        <v>2</v>
      </c>
      <c r="J83" s="44" t="s">
        <v>9</v>
      </c>
      <c r="K83" s="45" t="s">
        <v>65</v>
      </c>
      <c r="L83" s="23" t="s">
        <v>68</v>
      </c>
    </row>
    <row r="84" spans="1:38" ht="13">
      <c r="A84" s="41"/>
      <c r="B84" s="9" t="s">
        <v>45</v>
      </c>
      <c r="C84" s="13" t="e">
        <f>B83</f>
        <v>#VALUE!</v>
      </c>
      <c r="E84" s="9" t="s">
        <v>12</v>
      </c>
      <c r="F84" s="46" t="s">
        <v>62</v>
      </c>
    </row>
    <row r="85" spans="1:38" ht="12.5">
      <c r="A85" s="41"/>
      <c r="B85" s="9" t="s">
        <v>49</v>
      </c>
      <c r="C85" s="13" t="e">
        <f>B83</f>
        <v>#VALUE!</v>
      </c>
      <c r="E85" s="10" t="str">
        <f>", file="&amp;CHAR(34)&amp;$B$2&amp;K83&amp;L83&amp;".csv"&amp;CHAR(34)&amp;", sep="&amp;CHAR(34)&amp;","&amp;CHAR(34)&amp;", row.names=FALSE)"</f>
        <v>, file="JoinCCWdateGroupBy_JK0211_case_schizo.csv", sep=",", row.names=FALSE)</v>
      </c>
    </row>
    <row r="86" spans="1:38" ht="12.5">
      <c r="A86" s="41"/>
    </row>
    <row r="87" spans="1:38" ht="12.5">
      <c r="A87" s="47"/>
      <c r="B87" s="25" t="s">
        <v>69</v>
      </c>
      <c r="C87" s="48" t="e">
        <f>B75</f>
        <v>#VALUE!</v>
      </c>
      <c r="D87" s="27"/>
      <c r="E87" s="25" t="s">
        <v>12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</row>
    <row r="88" spans="1:38" ht="12.5">
      <c r="A88" s="47"/>
      <c r="B88" s="25" t="s">
        <v>69</v>
      </c>
      <c r="C88" s="48" t="e">
        <f>B79</f>
        <v>#VALUE!</v>
      </c>
      <c r="D88" s="27"/>
      <c r="E88" s="25" t="s">
        <v>12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</row>
    <row r="89" spans="1:38" ht="12.5">
      <c r="A89" s="47"/>
      <c r="B89" s="25" t="s">
        <v>69</v>
      </c>
      <c r="C89" s="48" t="e">
        <f>B83</f>
        <v>#VALUE!</v>
      </c>
      <c r="D89" s="27"/>
      <c r="E89" s="25" t="s">
        <v>12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</row>
  </sheetData>
  <mergeCells count="8">
    <mergeCell ref="B1:D1"/>
    <mergeCell ref="B2:D2"/>
    <mergeCell ref="B3:D3"/>
    <mergeCell ref="B4:D4"/>
    <mergeCell ref="F3:H3"/>
    <mergeCell ref="F2:H2"/>
    <mergeCell ref="F1:H1"/>
    <mergeCell ref="F4:H4"/>
  </mergeCells>
  <phoneticPr fontId="3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R15"/>
  <sheetViews>
    <sheetView workbookViewId="0"/>
  </sheetViews>
  <sheetFormatPr defaultColWidth="14.453125" defaultRowHeight="15.75" customHeight="1"/>
  <sheetData>
    <row r="3" spans="1:96" ht="15.75" customHeight="1">
      <c r="A3" s="27"/>
      <c r="B3" s="57" t="s">
        <v>80</v>
      </c>
      <c r="C3" s="27"/>
      <c r="D3" s="27"/>
      <c r="E3" s="27"/>
      <c r="F3" s="27"/>
      <c r="G3" s="27"/>
      <c r="H3" s="27"/>
      <c r="I3" s="27"/>
    </row>
    <row r="4" spans="1:96" ht="15.75" customHeight="1">
      <c r="A4" s="27"/>
      <c r="B4" s="57" t="s">
        <v>81</v>
      </c>
      <c r="C4" s="27"/>
      <c r="D4" s="27"/>
      <c r="E4" s="27"/>
      <c r="F4" s="27"/>
      <c r="G4" s="27"/>
      <c r="H4" s="27"/>
      <c r="I4" s="27"/>
    </row>
    <row r="5" spans="1:96" ht="15.75" customHeight="1">
      <c r="A5" s="27"/>
      <c r="B5" s="57" t="s">
        <v>82</v>
      </c>
      <c r="C5" s="27"/>
      <c r="D5" s="27"/>
      <c r="E5" s="27"/>
      <c r="F5" s="27"/>
      <c r="G5" s="27"/>
      <c r="H5" s="27"/>
      <c r="I5" s="27"/>
    </row>
    <row r="6" spans="1:96" ht="15.75" customHeight="1">
      <c r="A6" s="27"/>
      <c r="B6" s="57" t="s">
        <v>83</v>
      </c>
      <c r="C6" s="27"/>
      <c r="D6" s="27"/>
      <c r="E6" s="27"/>
      <c r="F6" s="27"/>
      <c r="G6" s="27"/>
      <c r="H6" s="27"/>
      <c r="I6" s="27"/>
    </row>
    <row r="7" spans="1:96" ht="15.75" customHeight="1">
      <c r="A7" s="27"/>
      <c r="B7" s="57" t="s">
        <v>84</v>
      </c>
      <c r="C7" s="27"/>
      <c r="D7" s="27"/>
      <c r="E7" s="27"/>
      <c r="F7" s="27"/>
      <c r="G7" s="27"/>
      <c r="H7" s="27"/>
      <c r="I7" s="27"/>
    </row>
    <row r="8" spans="1:96" ht="15.75" customHeight="1">
      <c r="A8" s="24"/>
      <c r="B8" s="57" t="s">
        <v>85</v>
      </c>
      <c r="C8" s="27"/>
      <c r="D8" s="27"/>
      <c r="E8" s="27"/>
      <c r="F8" s="27"/>
      <c r="G8" s="27"/>
      <c r="H8" s="27"/>
      <c r="I8" s="27"/>
    </row>
    <row r="9" spans="1:96" ht="15.75" customHeight="1">
      <c r="A9" s="24"/>
      <c r="B9" s="30" t="s">
        <v>86</v>
      </c>
      <c r="C9" s="25" t="s">
        <v>87</v>
      </c>
      <c r="D9" s="58" t="s">
        <v>88</v>
      </c>
      <c r="E9" s="27"/>
      <c r="F9" s="27"/>
      <c r="G9" s="27"/>
      <c r="H9" s="27"/>
      <c r="I9" s="27"/>
    </row>
    <row r="10" spans="1:96" ht="15.75" customHeight="1">
      <c r="A10" s="24"/>
      <c r="B10" s="26" t="str">
        <f>", data = "&amp;I10&amp;", show.total = TRUE)"</f>
        <v>, data = analyticDF56num, show.total = TRUE)</v>
      </c>
      <c r="C10" s="27"/>
      <c r="D10" s="27"/>
      <c r="E10" s="27"/>
      <c r="F10" s="27"/>
      <c r="G10" s="27"/>
      <c r="H10" s="59" t="s">
        <v>2</v>
      </c>
      <c r="I10" s="29" t="s">
        <v>89</v>
      </c>
    </row>
    <row r="11" spans="1:96" ht="15.75" customHeight="1">
      <c r="A11" s="24"/>
      <c r="B11" s="25" t="str">
        <f>"mycsv("</f>
        <v>mycsv(</v>
      </c>
      <c r="C11" s="48" t="str">
        <f>B9</f>
        <v>mytable56</v>
      </c>
      <c r="D11" s="25" t="str">
        <f>", file="</f>
        <v>, file=</v>
      </c>
      <c r="E11" s="26" t="str">
        <f>CHAR(34)&amp;B9&amp;"-mycsv.csv"&amp;CHAR(34)</f>
        <v>"mytable56-mycsv.csv"</v>
      </c>
      <c r="F11" s="27"/>
      <c r="G11" s="25" t="s">
        <v>12</v>
      </c>
      <c r="H11" s="27"/>
      <c r="I11" s="27"/>
    </row>
    <row r="12" spans="1:96" ht="15.75" customHeight="1">
      <c r="A12" s="27"/>
      <c r="B12" s="27"/>
      <c r="C12" s="27"/>
      <c r="D12" s="27"/>
      <c r="E12" s="27"/>
      <c r="F12" s="27"/>
      <c r="G12" s="27"/>
      <c r="H12" s="27"/>
      <c r="I12" s="27"/>
    </row>
    <row r="14" spans="1:96" ht="15.75" customHeight="1">
      <c r="A14" s="27"/>
      <c r="B14" s="25" t="s">
        <v>90</v>
      </c>
      <c r="C14" s="10" t="str">
        <f>"'"&amp;C15&amp;"'"</f>
        <v>'glmnet'</v>
      </c>
      <c r="D14" s="25" t="s">
        <v>12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</row>
    <row r="15" spans="1:96" ht="15.75" customHeight="1">
      <c r="A15" s="27"/>
      <c r="B15" s="25" t="s">
        <v>91</v>
      </c>
      <c r="C15" s="60" t="s">
        <v>92</v>
      </c>
      <c r="D15" s="25" t="s">
        <v>12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</row>
  </sheetData>
  <phoneticPr fontId="3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9"/>
  <sheetViews>
    <sheetView workbookViewId="0"/>
  </sheetViews>
  <sheetFormatPr defaultColWidth="14.453125" defaultRowHeight="15.75" customHeight="1"/>
  <sheetData>
    <row r="5" spans="1:10" ht="15.75" customHeight="1">
      <c r="A5" s="49"/>
      <c r="B5" s="61" t="s">
        <v>93</v>
      </c>
      <c r="C5" s="49"/>
      <c r="D5" s="49"/>
      <c r="E5" s="49"/>
      <c r="F5" s="27"/>
      <c r="G5" s="27"/>
      <c r="H5" s="27"/>
      <c r="I5" s="27"/>
      <c r="J5" s="27"/>
    </row>
    <row r="6" spans="1:10" ht="15.75" customHeight="1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0" ht="15.75" customHeight="1">
      <c r="A7" s="49"/>
      <c r="B7" s="62" t="s">
        <v>7</v>
      </c>
      <c r="C7" s="27"/>
      <c r="D7" s="27"/>
      <c r="E7" s="27"/>
      <c r="F7" s="27"/>
      <c r="G7" s="27"/>
      <c r="H7" s="27"/>
      <c r="I7" s="27"/>
      <c r="J7" s="27"/>
    </row>
    <row r="8" spans="1:10" ht="15.75" customHeight="1">
      <c r="A8" s="27"/>
      <c r="B8" s="63" t="s">
        <v>80</v>
      </c>
      <c r="C8" s="62" t="s">
        <v>94</v>
      </c>
      <c r="D8" s="27"/>
      <c r="E8" s="27"/>
      <c r="F8" s="27"/>
      <c r="G8" s="27"/>
      <c r="H8" s="27"/>
      <c r="I8" s="27"/>
      <c r="J8" s="27"/>
    </row>
    <row r="9" spans="1:10" ht="15.75" customHeight="1">
      <c r="A9" s="24"/>
      <c r="B9" s="64" t="str">
        <f>C8</f>
        <v>CCW56.logistic.all</v>
      </c>
      <c r="C9" s="65" t="s">
        <v>95</v>
      </c>
      <c r="D9" s="66" t="s">
        <v>96</v>
      </c>
      <c r="E9" s="27"/>
      <c r="F9" s="27"/>
      <c r="G9" s="27"/>
      <c r="H9" s="27"/>
      <c r="I9" s="27"/>
      <c r="J9" s="27"/>
    </row>
    <row r="10" spans="1:10" ht="15.75" customHeight="1">
      <c r="A10" s="24"/>
      <c r="B10" s="65" t="s">
        <v>97</v>
      </c>
      <c r="C10" s="29" t="s">
        <v>98</v>
      </c>
      <c r="D10" s="27"/>
      <c r="E10" s="27"/>
      <c r="F10" s="27"/>
      <c r="G10" s="27"/>
      <c r="H10" s="27"/>
      <c r="I10" s="27"/>
      <c r="J10" s="27"/>
    </row>
    <row r="11" spans="1:10" ht="15.75" customHeight="1">
      <c r="A11" s="24"/>
      <c r="B11" s="65" t="s">
        <v>99</v>
      </c>
      <c r="C11" s="27"/>
      <c r="D11" s="27"/>
      <c r="E11" s="27"/>
      <c r="F11" s="27"/>
      <c r="G11" s="27"/>
      <c r="H11" s="27"/>
      <c r="I11" s="27"/>
      <c r="J11" s="27"/>
    </row>
    <row r="12" spans="1:10" ht="15.7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 ht="15.75" customHeight="1">
      <c r="A13" s="24"/>
      <c r="B13" s="25" t="s">
        <v>47</v>
      </c>
      <c r="C13" s="64" t="str">
        <f>C8</f>
        <v>CCW56.logistic.all</v>
      </c>
      <c r="D13" s="26" t="str">
        <f>", file="&amp;CHAR(34)&amp;C13&amp;J13&amp;".RDS"&amp;CHAR(34)&amp;")"</f>
        <v>, file="CCW56.logistic.all.RDS")</v>
      </c>
      <c r="E13" s="27"/>
      <c r="F13" s="27"/>
      <c r="G13" s="27"/>
      <c r="H13" s="27"/>
      <c r="I13" s="27"/>
      <c r="J13" s="27"/>
    </row>
    <row r="14" spans="1:10" ht="15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.75" customHeight="1">
      <c r="A15" s="49"/>
      <c r="B15" s="35" t="s">
        <v>61</v>
      </c>
      <c r="C15" s="64" t="str">
        <f>C8</f>
        <v>CCW56.logistic.all</v>
      </c>
      <c r="D15" s="35" t="s">
        <v>100</v>
      </c>
      <c r="E15" s="27"/>
      <c r="F15" s="27"/>
      <c r="G15" s="27"/>
      <c r="H15" s="27"/>
      <c r="I15" s="27"/>
      <c r="J15" s="27"/>
    </row>
    <row r="16" spans="1:10" ht="15.75" customHeight="1">
      <c r="A16" s="49"/>
      <c r="B16" s="10" t="str">
        <f>I16&amp;"_"&amp;G16&amp;"_"&amp;E16</f>
        <v>CCW56.logistic.all_coef_exp</v>
      </c>
      <c r="C16" s="27"/>
      <c r="D16" s="25" t="s">
        <v>11</v>
      </c>
      <c r="E16" s="30" t="s">
        <v>101</v>
      </c>
      <c r="F16" s="25" t="s">
        <v>102</v>
      </c>
      <c r="G16" s="30" t="s">
        <v>103</v>
      </c>
      <c r="H16" s="25" t="s">
        <v>102</v>
      </c>
      <c r="I16" s="64" t="str">
        <f>C8</f>
        <v>CCW56.logistic.all</v>
      </c>
      <c r="J16" s="35" t="s">
        <v>104</v>
      </c>
    </row>
    <row r="17" spans="1:10" ht="15.75" customHeight="1">
      <c r="A17" s="49"/>
      <c r="B17" s="25" t="s">
        <v>49</v>
      </c>
      <c r="C17" s="36" t="str">
        <f>B16</f>
        <v>CCW56.logistic.all_coef_exp</v>
      </c>
      <c r="D17" s="27"/>
      <c r="E17" s="26" t="str">
        <f>", file="</f>
        <v>, file=</v>
      </c>
      <c r="F17" s="26" t="str">
        <f>CHAR(34)&amp;C17&amp;".csv"&amp;CHAR(34)</f>
        <v>"CCW56.logistic.all_coef_exp.csv"</v>
      </c>
      <c r="G17" s="27"/>
      <c r="H17" s="26" t="str">
        <f>", sep="&amp;CHAR(34)&amp;","&amp;CHAR(34)&amp;", row.names=FALSE"</f>
        <v>, sep=",", row.names=FALSE</v>
      </c>
      <c r="I17" s="27"/>
      <c r="J17" s="35" t="s">
        <v>12</v>
      </c>
    </row>
    <row r="18" spans="1:10" ht="15.75" customHeight="1">
      <c r="A18" s="24"/>
      <c r="B18" s="10" t="str">
        <f>I18&amp;"_"&amp;G18&amp;"_"&amp;E18</f>
        <v>CCW56.logistic.all_confint_exp</v>
      </c>
      <c r="C18" s="27"/>
      <c r="D18" s="25" t="s">
        <v>11</v>
      </c>
      <c r="E18" s="30" t="s">
        <v>101</v>
      </c>
      <c r="F18" s="25" t="s">
        <v>102</v>
      </c>
      <c r="G18" s="30" t="s">
        <v>105</v>
      </c>
      <c r="H18" s="25" t="s">
        <v>102</v>
      </c>
      <c r="I18" s="64" t="str">
        <f>C8</f>
        <v>CCW56.logistic.all</v>
      </c>
      <c r="J18" s="35" t="s">
        <v>104</v>
      </c>
    </row>
    <row r="19" spans="1:10" ht="15.75" customHeight="1">
      <c r="A19" s="49"/>
      <c r="B19" s="25" t="s">
        <v>49</v>
      </c>
      <c r="C19" s="36" t="str">
        <f>B18</f>
        <v>CCW56.logistic.all_confint_exp</v>
      </c>
      <c r="D19" s="27"/>
      <c r="E19" s="26" t="str">
        <f>", file="</f>
        <v>, file=</v>
      </c>
      <c r="F19" s="26" t="str">
        <f>CHAR(34)&amp;C19&amp;".csv"&amp;CHAR(34)</f>
        <v>"CCW56.logistic.all_confint_exp.csv"</v>
      </c>
      <c r="G19" s="27"/>
      <c r="H19" s="26" t="str">
        <f>", sep="&amp;CHAR(34)&amp;","&amp;CHAR(34)&amp;", row.names=FALSE"</f>
        <v>, sep=",", row.names=FALSE</v>
      </c>
      <c r="I19" s="27"/>
      <c r="J19" s="35" t="s">
        <v>12</v>
      </c>
    </row>
    <row r="20" spans="1:10" ht="15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ht="12.5">
      <c r="A22" s="49"/>
      <c r="B22" s="67" t="s">
        <v>106</v>
      </c>
      <c r="C22" s="27"/>
      <c r="D22" s="27"/>
      <c r="E22" s="27"/>
      <c r="F22" s="27"/>
      <c r="G22" s="27"/>
      <c r="H22" s="27"/>
      <c r="I22" s="27"/>
      <c r="J22" s="27"/>
    </row>
    <row r="23" spans="1:10" ht="12.5">
      <c r="A23" s="49"/>
      <c r="B23" s="67" t="s">
        <v>85</v>
      </c>
      <c r="C23" s="27"/>
      <c r="D23" s="27"/>
      <c r="E23" s="27"/>
      <c r="F23" s="27"/>
      <c r="G23" s="27"/>
      <c r="H23" s="27"/>
      <c r="I23" s="27"/>
      <c r="J23" s="27"/>
    </row>
    <row r="24" spans="1:10" ht="13">
      <c r="A24" s="24"/>
      <c r="B24" s="10" t="str">
        <f>G24&amp;"_"&amp;E24</f>
        <v>CCW56.logistic.all_extractOR</v>
      </c>
      <c r="C24" s="27"/>
      <c r="D24" s="25" t="s">
        <v>11</v>
      </c>
      <c r="E24" s="30" t="s">
        <v>107</v>
      </c>
      <c r="F24" s="25" t="s">
        <v>102</v>
      </c>
      <c r="G24" s="64" t="str">
        <f>C8</f>
        <v>CCW56.logistic.all</v>
      </c>
      <c r="H24" s="25" t="s">
        <v>12</v>
      </c>
      <c r="I24" s="27"/>
      <c r="J24" s="27"/>
    </row>
    <row r="25" spans="1:10" ht="12.5">
      <c r="A25" s="24"/>
      <c r="B25" s="25" t="s">
        <v>49</v>
      </c>
      <c r="C25" s="54" t="str">
        <f>B24</f>
        <v>CCW56.logistic.all_extractOR</v>
      </c>
      <c r="D25" s="27"/>
      <c r="E25" s="25" t="str">
        <f>", file="</f>
        <v>, file=</v>
      </c>
      <c r="F25" s="68" t="str">
        <f>CHAR(34)&amp;C25&amp;".csv"&amp;CHAR(34)</f>
        <v>"CCW56.logistic.all_extractOR.csv"</v>
      </c>
      <c r="G25" s="27"/>
      <c r="H25" s="25" t="str">
        <f>", sep="&amp;CHAR(34)&amp;","&amp;CHAR(34)&amp;", row.names=FALSE"</f>
        <v>, sep=",", row.names=FALSE</v>
      </c>
      <c r="I25" s="27"/>
      <c r="J25" s="35" t="s">
        <v>12</v>
      </c>
    </row>
    <row r="26" spans="1:10" ht="12.5">
      <c r="A26" s="24"/>
      <c r="B26" s="27"/>
      <c r="C26" s="27"/>
      <c r="D26" s="27"/>
      <c r="E26" s="27"/>
      <c r="F26" s="27"/>
      <c r="G26" s="27"/>
      <c r="H26" s="27"/>
      <c r="I26" s="27"/>
      <c r="J26" s="27"/>
    </row>
    <row r="27" spans="1:10" ht="12.5">
      <c r="A27" s="24"/>
      <c r="B27" s="10" t="str">
        <f>"pdf( '"&amp;D28&amp;"_"&amp;B28&amp;".pdf' )"</f>
        <v>pdf( 'CCW56.logistic.all_ORplot.pdf' )</v>
      </c>
      <c r="C27" s="27"/>
      <c r="D27" s="27"/>
      <c r="E27" s="27"/>
      <c r="F27" s="27"/>
      <c r="G27" s="27"/>
      <c r="H27" s="27"/>
      <c r="I27" s="27"/>
      <c r="J27" s="27"/>
    </row>
    <row r="28" spans="1:10" ht="13">
      <c r="A28" s="24"/>
      <c r="B28" s="30" t="s">
        <v>108</v>
      </c>
      <c r="C28" s="25" t="s">
        <v>102</v>
      </c>
      <c r="D28" s="64" t="str">
        <f>C8</f>
        <v>CCW56.logistic.all</v>
      </c>
      <c r="E28" s="25" t="s">
        <v>109</v>
      </c>
      <c r="F28" s="25" t="s">
        <v>12</v>
      </c>
      <c r="G28" s="27"/>
      <c r="H28" s="27"/>
      <c r="I28" s="27"/>
      <c r="J28" s="27"/>
    </row>
    <row r="29" spans="1:10" ht="12.5">
      <c r="A29" s="24"/>
      <c r="B29" s="25" t="s">
        <v>110</v>
      </c>
      <c r="C29" s="27"/>
      <c r="D29" s="27"/>
      <c r="E29" s="27"/>
      <c r="F29" s="27"/>
      <c r="G29" s="27"/>
      <c r="H29" s="27"/>
      <c r="I29" s="27"/>
      <c r="J29" s="27"/>
    </row>
    <row r="32" spans="1:10" ht="12.5">
      <c r="A32" s="24"/>
      <c r="B32" s="10" t="str">
        <f>"pdf( '"&amp;D33&amp;"_"&amp;B33&amp;".pdf' )"</f>
        <v>pdf( 'result_plotfunction.pdf' )</v>
      </c>
      <c r="C32" s="27"/>
      <c r="D32" s="27"/>
      <c r="E32" s="27"/>
      <c r="F32" s="27"/>
    </row>
    <row r="33" spans="1:9" ht="13">
      <c r="A33" s="24"/>
      <c r="B33" s="69" t="s">
        <v>111</v>
      </c>
      <c r="C33" s="25" t="s">
        <v>102</v>
      </c>
      <c r="D33" s="70" t="s">
        <v>112</v>
      </c>
      <c r="E33" s="25" t="s">
        <v>109</v>
      </c>
      <c r="F33" s="25" t="s">
        <v>12</v>
      </c>
    </row>
    <row r="34" spans="1:9" ht="12.5">
      <c r="A34" s="24"/>
      <c r="B34" s="25" t="s">
        <v>110</v>
      </c>
      <c r="C34" s="27"/>
      <c r="D34" s="27"/>
      <c r="E34" s="27"/>
      <c r="F34" s="27"/>
    </row>
    <row r="37" spans="1:9" ht="12.5">
      <c r="A37" s="49"/>
      <c r="B37" s="71" t="s">
        <v>113</v>
      </c>
      <c r="C37" s="10" t="str">
        <f>"'"&amp;D38&amp;"_"&amp;B38&amp;".png'"</f>
        <v>'result_plotfunction.png'</v>
      </c>
      <c r="D37" s="27"/>
      <c r="E37" s="71" t="s">
        <v>114</v>
      </c>
      <c r="F37" s="71" t="s">
        <v>115</v>
      </c>
      <c r="G37" s="71" t="s">
        <v>116</v>
      </c>
      <c r="H37" s="72" t="s">
        <v>117</v>
      </c>
      <c r="I37" s="25" t="s">
        <v>12</v>
      </c>
    </row>
    <row r="38" spans="1:9" ht="13">
      <c r="A38" s="49"/>
      <c r="B38" s="69" t="s">
        <v>111</v>
      </c>
      <c r="C38" s="25" t="s">
        <v>102</v>
      </c>
      <c r="D38" s="70" t="s">
        <v>112</v>
      </c>
      <c r="E38" s="25" t="s">
        <v>109</v>
      </c>
      <c r="F38" s="25" t="s">
        <v>12</v>
      </c>
    </row>
    <row r="39" spans="1:9" ht="12.5">
      <c r="A39" s="49"/>
      <c r="B39" s="25" t="s">
        <v>110</v>
      </c>
      <c r="C39" s="27"/>
      <c r="D39" s="27"/>
      <c r="E39" s="27"/>
      <c r="F39" s="27"/>
    </row>
  </sheetData>
  <phoneticPr fontId="3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R243"/>
  <sheetViews>
    <sheetView workbookViewId="0"/>
  </sheetViews>
  <sheetFormatPr defaultColWidth="14.453125" defaultRowHeight="15.75" customHeight="1"/>
  <sheetData>
    <row r="3" spans="2:2" ht="15.75" customHeight="1">
      <c r="B3" s="1" t="s">
        <v>118</v>
      </c>
    </row>
    <row r="5" spans="2:2" ht="15.75" customHeight="1">
      <c r="B5" s="1" t="s">
        <v>119</v>
      </c>
    </row>
    <row r="9" spans="2:2" ht="15.75" customHeight="1">
      <c r="B9" s="1" t="s">
        <v>120</v>
      </c>
    </row>
    <row r="10" spans="2:2" ht="15.75" customHeight="1">
      <c r="B10" s="1" t="s">
        <v>121</v>
      </c>
    </row>
    <row r="12" spans="2:2" ht="15.75" customHeight="1">
      <c r="B12" s="1" t="s">
        <v>122</v>
      </c>
    </row>
    <row r="13" spans="2:2" ht="15.75" customHeight="1">
      <c r="B13" s="1" t="s">
        <v>123</v>
      </c>
    </row>
    <row r="15" spans="2:2" ht="15.75" customHeight="1">
      <c r="B15" s="1" t="s">
        <v>124</v>
      </c>
    </row>
    <row r="16" spans="2:2" ht="15.75" customHeight="1">
      <c r="B16" s="1" t="s">
        <v>125</v>
      </c>
    </row>
    <row r="20" spans="1:96" ht="15.75" customHeight="1">
      <c r="A20" s="27"/>
      <c r="B20" s="60" t="s">
        <v>126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</row>
    <row r="21" spans="1:96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</row>
    <row r="22" spans="1:96" ht="13">
      <c r="A22" s="49"/>
      <c r="B22" s="25" t="s">
        <v>127</v>
      </c>
      <c r="C22" s="73">
        <v>1</v>
      </c>
      <c r="D22" s="25" t="s">
        <v>12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</row>
    <row r="23" spans="1:96" ht="13">
      <c r="A23" s="49"/>
      <c r="B23" s="60" t="s">
        <v>128</v>
      </c>
      <c r="C23" s="25" t="s">
        <v>11</v>
      </c>
      <c r="D23" s="25" t="s">
        <v>56</v>
      </c>
      <c r="E23" s="60" t="s">
        <v>129</v>
      </c>
      <c r="F23" s="25" t="s">
        <v>130</v>
      </c>
      <c r="G23" s="60" t="s">
        <v>131</v>
      </c>
      <c r="H23" s="25" t="s">
        <v>12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</row>
    <row r="24" spans="1:96" ht="13">
      <c r="A24" s="49"/>
      <c r="B24" s="60" t="s">
        <v>132</v>
      </c>
      <c r="C24" s="25" t="s">
        <v>11</v>
      </c>
      <c r="D24" s="25" t="s">
        <v>102</v>
      </c>
      <c r="E24" s="10" t="str">
        <f>"-"&amp;B23</f>
        <v>-train</v>
      </c>
      <c r="F24" s="25" t="s">
        <v>12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</row>
    <row r="25" spans="1:96" ht="13">
      <c r="A25" s="27"/>
      <c r="B25" s="25" t="s">
        <v>45</v>
      </c>
      <c r="C25" s="60" t="s">
        <v>128</v>
      </c>
      <c r="D25" s="25" t="s">
        <v>12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</row>
    <row r="26" spans="1:96" ht="13">
      <c r="A26" s="27"/>
      <c r="B26" s="25" t="s">
        <v>45</v>
      </c>
      <c r="C26" s="60" t="s">
        <v>132</v>
      </c>
      <c r="D26" s="25" t="s">
        <v>12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</row>
    <row r="27" spans="1:96" ht="13">
      <c r="A27" s="27"/>
      <c r="B27" s="25" t="s">
        <v>45</v>
      </c>
      <c r="C27" s="60" t="s">
        <v>128</v>
      </c>
      <c r="D27" s="25" t="s">
        <v>12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</row>
    <row r="28" spans="1:96" ht="13">
      <c r="A28" s="27"/>
      <c r="B28" s="25" t="s">
        <v>45</v>
      </c>
      <c r="C28" s="60" t="s">
        <v>132</v>
      </c>
      <c r="D28" s="25" t="s">
        <v>12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</row>
    <row r="29" spans="1:96" ht="12.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</row>
    <row r="30" spans="1:96" ht="12.5">
      <c r="A30" s="27"/>
      <c r="B30" s="27" t="s">
        <v>133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</row>
    <row r="31" spans="1:96" ht="13">
      <c r="A31" s="27"/>
      <c r="B31" s="74" t="s">
        <v>134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</row>
    <row r="32" spans="1:96" ht="12.5">
      <c r="A32" s="27"/>
      <c r="B32" s="27" t="s">
        <v>135</v>
      </c>
      <c r="C32" s="27" t="s">
        <v>12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</row>
    <row r="33" spans="1:96" ht="12.5">
      <c r="A33" s="27"/>
      <c r="B33" s="27" t="s">
        <v>136</v>
      </c>
      <c r="C33" s="27" t="s">
        <v>11</v>
      </c>
      <c r="D33" s="27" t="s">
        <v>56</v>
      </c>
      <c r="E33" s="27" t="s">
        <v>129</v>
      </c>
      <c r="F33" s="27" t="s">
        <v>130</v>
      </c>
      <c r="G33" s="27" t="s">
        <v>131</v>
      </c>
      <c r="H33" s="27" t="s">
        <v>12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</row>
    <row r="34" spans="1:96" ht="12.5">
      <c r="A34" s="27"/>
      <c r="B34" s="27" t="s">
        <v>137</v>
      </c>
      <c r="C34" s="27" t="s">
        <v>11</v>
      </c>
      <c r="D34" s="27" t="s">
        <v>102</v>
      </c>
      <c r="E34" s="27" t="s">
        <v>138</v>
      </c>
      <c r="F34" s="27" t="s">
        <v>12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</row>
    <row r="35" spans="1:96" ht="12.5">
      <c r="A35" s="27"/>
      <c r="B35" s="27" t="s">
        <v>139</v>
      </c>
      <c r="C35" s="27" t="s">
        <v>12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</row>
    <row r="36" spans="1:96" ht="13">
      <c r="A36" s="27"/>
      <c r="B36" s="74" t="s">
        <v>140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</row>
    <row r="37" spans="1:96" ht="12.5">
      <c r="A37" s="27"/>
      <c r="B37" s="27" t="s">
        <v>141</v>
      </c>
      <c r="C37" s="27" t="s">
        <v>132</v>
      </c>
      <c r="D37" s="27" t="s">
        <v>12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</row>
    <row r="38" spans="1:96" ht="13">
      <c r="A38" s="27"/>
      <c r="B38" s="74" t="s">
        <v>142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</row>
    <row r="39" spans="1:96" ht="12.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</row>
    <row r="45" spans="1:96" ht="13">
      <c r="A45" s="49"/>
      <c r="B45" s="25" t="s">
        <v>127</v>
      </c>
      <c r="C45" s="73">
        <v>1</v>
      </c>
      <c r="D45" s="25" t="s">
        <v>12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</row>
    <row r="46" spans="1:96" ht="13">
      <c r="A46" s="49"/>
      <c r="B46" s="55" t="str">
        <f>G46&amp;"_sample"&amp;L46&amp;"rowvector"</f>
        <v>df_sample.10rowvector</v>
      </c>
      <c r="D46" s="25" t="s">
        <v>11</v>
      </c>
      <c r="E46" s="25" t="s">
        <v>56</v>
      </c>
      <c r="F46" s="75" t="s">
        <v>143</v>
      </c>
      <c r="G46" s="76" t="s">
        <v>9</v>
      </c>
      <c r="H46" s="75" t="s">
        <v>12</v>
      </c>
      <c r="I46" s="71" t="s">
        <v>144</v>
      </c>
      <c r="J46" s="54" t="str">
        <f>G46</f>
        <v>df</v>
      </c>
      <c r="K46" s="71" t="s">
        <v>145</v>
      </c>
      <c r="L46" s="76" t="str">
        <f>".10"</f>
        <v>.10</v>
      </c>
      <c r="M46" s="71" t="s">
        <v>12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</row>
    <row r="47" spans="1:96" ht="13">
      <c r="A47" s="5"/>
      <c r="B47" s="55" t="str">
        <f>G46&amp;"_sample"&amp;L46</f>
        <v>df_sample.10</v>
      </c>
      <c r="D47" s="25" t="s">
        <v>11</v>
      </c>
      <c r="E47" s="54" t="str">
        <f>G46</f>
        <v>df</v>
      </c>
      <c r="F47" s="75" t="s">
        <v>72</v>
      </c>
      <c r="G47" s="54" t="str">
        <f>B46</f>
        <v>df_sample.10rowvector</v>
      </c>
      <c r="I47" s="75" t="s">
        <v>146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</row>
    <row r="48" spans="1:96" ht="12.5">
      <c r="A48" s="49"/>
      <c r="B48" s="55" t="str">
        <f t="shared" ref="B48:B49" si="0">B46&amp;"_complement"</f>
        <v>df_sample.10rowvector_complement</v>
      </c>
      <c r="D48" s="25" t="s">
        <v>11</v>
      </c>
      <c r="E48" s="25" t="s">
        <v>102</v>
      </c>
      <c r="F48" s="55" t="str">
        <f>"-"&amp;B46</f>
        <v>-df_sample.10rowvector</v>
      </c>
      <c r="G48" s="25" t="s">
        <v>12</v>
      </c>
    </row>
    <row r="49" spans="1:9" ht="13">
      <c r="A49" s="5"/>
      <c r="B49" s="55" t="str">
        <f t="shared" si="0"/>
        <v>df_sample.10_complement</v>
      </c>
      <c r="D49" s="25" t="s">
        <v>11</v>
      </c>
      <c r="E49" s="54" t="str">
        <f>G46</f>
        <v>df</v>
      </c>
      <c r="F49" s="75" t="s">
        <v>72</v>
      </c>
      <c r="G49" s="54" t="str">
        <f>B48</f>
        <v>df_sample.10rowvector_complement</v>
      </c>
      <c r="I49" s="75" t="s">
        <v>146</v>
      </c>
    </row>
    <row r="50" spans="1:9" ht="12.5">
      <c r="A50" s="77"/>
      <c r="B50" s="1" t="s">
        <v>147</v>
      </c>
    </row>
    <row r="51" spans="1:9" ht="12.5">
      <c r="A51" s="77"/>
      <c r="B51" s="1" t="s">
        <v>148</v>
      </c>
    </row>
    <row r="59" spans="1:9" ht="12.5">
      <c r="B59" s="1" t="s">
        <v>149</v>
      </c>
    </row>
    <row r="60" spans="1:9" ht="12.5">
      <c r="B60" s="1" t="s">
        <v>150</v>
      </c>
    </row>
    <row r="61" spans="1:9" ht="12.5">
      <c r="B61" s="1" t="s">
        <v>151</v>
      </c>
    </row>
    <row r="62" spans="1:9" ht="12.5">
      <c r="B62" s="1" t="s">
        <v>152</v>
      </c>
    </row>
    <row r="64" spans="1:9" ht="13">
      <c r="A64" s="49"/>
      <c r="B64" s="25" t="s">
        <v>127</v>
      </c>
      <c r="C64" s="73">
        <v>1</v>
      </c>
      <c r="D64" s="25" t="s">
        <v>12</v>
      </c>
    </row>
    <row r="65" spans="1:9" ht="13">
      <c r="B65" s="55" t="str">
        <f t="shared" ref="B65:B66" si="1">"sample."&amp;H65&amp;".vector"</f>
        <v>sample.df.vector</v>
      </c>
      <c r="D65" s="25" t="s">
        <v>11</v>
      </c>
      <c r="E65" s="25" t="s">
        <v>56</v>
      </c>
      <c r="F65" s="78">
        <v>6.2500000000000003E-3</v>
      </c>
      <c r="G65" s="75" t="s">
        <v>153</v>
      </c>
      <c r="H65" s="76" t="s">
        <v>9</v>
      </c>
      <c r="I65" s="75" t="s">
        <v>154</v>
      </c>
    </row>
    <row r="66" spans="1:9" ht="13">
      <c r="B66" s="55" t="str">
        <f t="shared" si="1"/>
        <v>sample.NHANES.vector</v>
      </c>
      <c r="D66" s="25" t="s">
        <v>11</v>
      </c>
      <c r="E66" s="25" t="s">
        <v>56</v>
      </c>
      <c r="F66" s="78">
        <v>6.2500000000000003E-3</v>
      </c>
      <c r="G66" s="75" t="s">
        <v>153</v>
      </c>
      <c r="H66" s="76" t="s">
        <v>155</v>
      </c>
      <c r="I66" s="75" t="s">
        <v>154</v>
      </c>
    </row>
    <row r="68" spans="1:9" ht="13">
      <c r="A68" s="49"/>
      <c r="B68" s="25" t="s">
        <v>127</v>
      </c>
      <c r="C68" s="73">
        <v>1</v>
      </c>
      <c r="D68" s="25" t="s">
        <v>12</v>
      </c>
    </row>
    <row r="69" spans="1:9" ht="13">
      <c r="B69" s="79" t="s">
        <v>156</v>
      </c>
      <c r="D69" s="25" t="s">
        <v>11</v>
      </c>
      <c r="E69" s="25" t="s">
        <v>56</v>
      </c>
      <c r="F69" s="78">
        <v>6.2500000000000003E-3</v>
      </c>
      <c r="G69" s="75" t="s">
        <v>130</v>
      </c>
      <c r="H69" s="76">
        <v>10000000</v>
      </c>
      <c r="I69" s="75" t="s">
        <v>157</v>
      </c>
    </row>
    <row r="71" spans="1:9" ht="12.5">
      <c r="B71" s="1" t="s">
        <v>158</v>
      </c>
      <c r="C71" s="1" t="s">
        <v>12</v>
      </c>
    </row>
    <row r="72" spans="1:9" ht="12.5">
      <c r="B72" s="1" t="s">
        <v>156</v>
      </c>
      <c r="D72" s="1" t="s">
        <v>11</v>
      </c>
      <c r="E72" s="1" t="s">
        <v>56</v>
      </c>
      <c r="F72" s="80">
        <v>6.2500000000000003E-3</v>
      </c>
      <c r="G72" s="1" t="s">
        <v>130</v>
      </c>
      <c r="H72" s="1">
        <v>10000000</v>
      </c>
      <c r="I72" s="1" t="s">
        <v>157</v>
      </c>
    </row>
    <row r="74" spans="1:9" ht="12.5">
      <c r="B74" s="1" t="s">
        <v>159</v>
      </c>
    </row>
    <row r="75" spans="1:9" ht="12.5">
      <c r="B75" s="1" t="s">
        <v>160</v>
      </c>
    </row>
    <row r="77" spans="1:9" ht="12.5">
      <c r="B77" s="1" t="s">
        <v>161</v>
      </c>
    </row>
    <row r="78" spans="1:9" ht="12.5">
      <c r="B78" s="1" t="s">
        <v>162</v>
      </c>
    </row>
    <row r="81" spans="2:2" ht="12.5">
      <c r="B81" s="1" t="s">
        <v>163</v>
      </c>
    </row>
    <row r="82" spans="2:2" ht="12.5">
      <c r="B82" s="1" t="s">
        <v>164</v>
      </c>
    </row>
    <row r="83" spans="2:2" ht="12.5">
      <c r="B83" s="1" t="s">
        <v>165</v>
      </c>
    </row>
    <row r="85" spans="2:2" ht="12.5">
      <c r="B85" s="1" t="s">
        <v>166</v>
      </c>
    </row>
    <row r="86" spans="2:2" ht="12.5">
      <c r="B86" s="1" t="s">
        <v>167</v>
      </c>
    </row>
    <row r="87" spans="2:2" ht="12.5">
      <c r="B87" s="1" t="s">
        <v>168</v>
      </c>
    </row>
    <row r="88" spans="2:2" ht="12.5">
      <c r="B88" s="1" t="s">
        <v>169</v>
      </c>
    </row>
    <row r="89" spans="2:2" ht="12.5">
      <c r="B89" s="1" t="s">
        <v>170</v>
      </c>
    </row>
    <row r="90" spans="2:2" ht="12.5">
      <c r="B90" s="1" t="s">
        <v>171</v>
      </c>
    </row>
    <row r="91" spans="2:2" ht="12.5">
      <c r="B91" s="1" t="s">
        <v>172</v>
      </c>
    </row>
    <row r="92" spans="2:2" ht="12.5">
      <c r="B92" s="1" t="s">
        <v>164</v>
      </c>
    </row>
    <row r="93" spans="2:2" ht="12.5">
      <c r="B93" s="1" t="s">
        <v>173</v>
      </c>
    </row>
    <row r="94" spans="2:2" ht="12.5">
      <c r="B94" s="1" t="s">
        <v>174</v>
      </c>
    </row>
    <row r="95" spans="2:2" ht="12.5">
      <c r="B95" s="1" t="s">
        <v>164</v>
      </c>
    </row>
    <row r="96" spans="2:2" ht="12.5">
      <c r="B96" s="1" t="s">
        <v>175</v>
      </c>
    </row>
    <row r="97" spans="2:2" ht="12.5">
      <c r="B97" s="1" t="s">
        <v>176</v>
      </c>
    </row>
    <row r="98" spans="2:2" ht="12.5">
      <c r="B98" s="1" t="s">
        <v>164</v>
      </c>
    </row>
    <row r="99" spans="2:2" ht="12.5">
      <c r="B99" s="1" t="s">
        <v>177</v>
      </c>
    </row>
    <row r="100" spans="2:2" ht="12.5">
      <c r="B100" s="1" t="s">
        <v>178</v>
      </c>
    </row>
    <row r="101" spans="2:2" ht="12.5">
      <c r="B101" s="1" t="s">
        <v>164</v>
      </c>
    </row>
    <row r="102" spans="2:2" ht="12.5">
      <c r="B102" s="1" t="s">
        <v>179</v>
      </c>
    </row>
    <row r="103" spans="2:2" ht="12.5">
      <c r="B103" s="1" t="s">
        <v>180</v>
      </c>
    </row>
    <row r="104" spans="2:2" ht="12.5">
      <c r="B104" s="1" t="s">
        <v>164</v>
      </c>
    </row>
    <row r="105" spans="2:2" ht="12.5">
      <c r="B105" s="1" t="s">
        <v>181</v>
      </c>
    </row>
    <row r="106" spans="2:2" ht="12.5">
      <c r="B106" s="1" t="s">
        <v>182</v>
      </c>
    </row>
    <row r="107" spans="2:2" ht="12.5">
      <c r="B107" s="1" t="s">
        <v>164</v>
      </c>
    </row>
    <row r="108" spans="2:2" ht="12.5">
      <c r="B108" s="1" t="s">
        <v>183</v>
      </c>
    </row>
    <row r="109" spans="2:2" ht="12.5">
      <c r="B109" s="1" t="s">
        <v>184</v>
      </c>
    </row>
    <row r="110" spans="2:2" ht="12.5">
      <c r="B110" s="1" t="s">
        <v>185</v>
      </c>
    </row>
    <row r="111" spans="2:2" ht="12.5">
      <c r="B111" s="1" t="s">
        <v>186</v>
      </c>
    </row>
    <row r="112" spans="2:2" ht="12.5">
      <c r="B112" s="1" t="s">
        <v>187</v>
      </c>
    </row>
    <row r="113" spans="2:2" ht="12.5">
      <c r="B113" s="1" t="s">
        <v>188</v>
      </c>
    </row>
    <row r="115" spans="2:2" ht="12.5">
      <c r="B115" s="1" t="s">
        <v>189</v>
      </c>
    </row>
    <row r="116" spans="2:2" ht="12.5">
      <c r="B116" s="1" t="s">
        <v>186</v>
      </c>
    </row>
    <row r="117" spans="2:2" ht="12.5">
      <c r="B117" s="1" t="s">
        <v>187</v>
      </c>
    </row>
    <row r="118" spans="2:2" ht="12.5">
      <c r="B118" s="1" t="s">
        <v>190</v>
      </c>
    </row>
    <row r="119" spans="2:2" ht="12.5">
      <c r="B119" s="1" t="s">
        <v>191</v>
      </c>
    </row>
    <row r="120" spans="2:2" ht="12.5">
      <c r="B120" s="1" t="s">
        <v>192</v>
      </c>
    </row>
    <row r="121" spans="2:2" ht="12.5">
      <c r="B121" s="1" t="s">
        <v>193</v>
      </c>
    </row>
    <row r="122" spans="2:2" ht="12.5">
      <c r="B122" s="1" t="s">
        <v>194</v>
      </c>
    </row>
    <row r="123" spans="2:2" ht="12.5">
      <c r="B123" s="1" t="s">
        <v>195</v>
      </c>
    </row>
    <row r="124" spans="2:2" ht="12.5">
      <c r="B124" s="1" t="s">
        <v>196</v>
      </c>
    </row>
    <row r="125" spans="2:2" ht="12.5">
      <c r="B125" s="1" t="s">
        <v>197</v>
      </c>
    </row>
    <row r="126" spans="2:2" ht="12.5">
      <c r="B126" s="1" t="s">
        <v>198</v>
      </c>
    </row>
    <row r="127" spans="2:2" ht="12.5">
      <c r="B127" s="1" t="s">
        <v>199</v>
      </c>
    </row>
    <row r="128" spans="2:2" ht="12.5">
      <c r="B128" s="1" t="s">
        <v>200</v>
      </c>
    </row>
    <row r="129" spans="2:2" ht="12.5">
      <c r="B129" s="1" t="s">
        <v>201</v>
      </c>
    </row>
    <row r="130" spans="2:2" ht="12.5">
      <c r="B130" s="1" t="s">
        <v>202</v>
      </c>
    </row>
    <row r="131" spans="2:2" ht="12.5">
      <c r="B131" s="1" t="s">
        <v>203</v>
      </c>
    </row>
    <row r="132" spans="2:2" ht="12.5">
      <c r="B132" s="1" t="s">
        <v>204</v>
      </c>
    </row>
    <row r="133" spans="2:2" ht="12.5">
      <c r="B133" s="1" t="s">
        <v>205</v>
      </c>
    </row>
    <row r="134" spans="2:2" ht="12.5">
      <c r="B134" s="1" t="s">
        <v>206</v>
      </c>
    </row>
    <row r="135" spans="2:2" ht="12.5">
      <c r="B135" s="1" t="s">
        <v>207</v>
      </c>
    </row>
    <row r="136" spans="2:2" ht="12.5">
      <c r="B136" s="1" t="s">
        <v>208</v>
      </c>
    </row>
    <row r="137" spans="2:2" ht="12.5">
      <c r="B137" s="1" t="s">
        <v>209</v>
      </c>
    </row>
    <row r="138" spans="2:2" ht="12.5">
      <c r="B138" s="1" t="s">
        <v>210</v>
      </c>
    </row>
    <row r="139" spans="2:2" ht="12.5">
      <c r="B139" s="1" t="s">
        <v>211</v>
      </c>
    </row>
    <row r="140" spans="2:2" ht="12.5">
      <c r="B140" s="1" t="s">
        <v>212</v>
      </c>
    </row>
    <row r="141" spans="2:2" ht="12.5">
      <c r="B141" s="1" t="s">
        <v>213</v>
      </c>
    </row>
    <row r="142" spans="2:2" ht="12.5">
      <c r="B142" s="1" t="s">
        <v>214</v>
      </c>
    </row>
    <row r="143" spans="2:2" ht="12.5">
      <c r="B143" s="1" t="s">
        <v>215</v>
      </c>
    </row>
    <row r="149" spans="2:8" ht="12.5">
      <c r="B149" s="1" t="s">
        <v>216</v>
      </c>
      <c r="C149" s="1" t="s">
        <v>11</v>
      </c>
      <c r="D149" s="1" t="s">
        <v>56</v>
      </c>
      <c r="E149" s="80">
        <v>6.2500000000000003E-3</v>
      </c>
      <c r="F149" s="1" t="s">
        <v>130</v>
      </c>
      <c r="G149" s="1">
        <v>1000000</v>
      </c>
      <c r="H149" s="1" t="s">
        <v>157</v>
      </c>
    </row>
    <row r="150" spans="2:8" ht="12.5">
      <c r="B150" s="1" t="s">
        <v>217</v>
      </c>
    </row>
    <row r="151" spans="2:8" ht="12.5">
      <c r="B151" s="1" t="s">
        <v>218</v>
      </c>
    </row>
    <row r="152" spans="2:8" ht="12.5">
      <c r="B152" s="1" t="s">
        <v>219</v>
      </c>
    </row>
    <row r="153" spans="2:8" ht="12.5">
      <c r="B153" s="1" t="s">
        <v>220</v>
      </c>
    </row>
    <row r="154" spans="2:8" ht="12.5">
      <c r="B154" s="1" t="s">
        <v>221</v>
      </c>
    </row>
    <row r="155" spans="2:8" ht="12.5">
      <c r="B155" s="1" t="s">
        <v>222</v>
      </c>
    </row>
    <row r="157" spans="2:8" ht="12.5">
      <c r="B157" s="1" t="s">
        <v>223</v>
      </c>
    </row>
    <row r="158" spans="2:8" ht="12.5">
      <c r="B158" s="1" t="s">
        <v>224</v>
      </c>
    </row>
    <row r="159" spans="2:8" ht="12.5">
      <c r="B159" s="1" t="s">
        <v>225</v>
      </c>
    </row>
    <row r="160" spans="2:8" ht="12.5">
      <c r="B160" s="1" t="s">
        <v>164</v>
      </c>
    </row>
    <row r="161" spans="2:2" ht="12.5">
      <c r="B161" s="1" t="s">
        <v>226</v>
      </c>
    </row>
    <row r="163" spans="2:2" ht="12.5">
      <c r="B163" s="1" t="s">
        <v>227</v>
      </c>
    </row>
    <row r="164" spans="2:2" ht="12.5">
      <c r="B164" s="1" t="s">
        <v>228</v>
      </c>
    </row>
    <row r="165" spans="2:2" ht="12.5">
      <c r="B165" s="1" t="s">
        <v>229</v>
      </c>
    </row>
    <row r="166" spans="2:2" ht="12.5">
      <c r="B166" s="1" t="s">
        <v>230</v>
      </c>
    </row>
    <row r="167" spans="2:2" ht="12.5">
      <c r="B167" s="1" t="s">
        <v>231</v>
      </c>
    </row>
    <row r="168" spans="2:2" ht="12.5">
      <c r="B168" s="1" t="s">
        <v>232</v>
      </c>
    </row>
    <row r="169" spans="2:2" ht="12.5">
      <c r="B169" s="1" t="s">
        <v>164</v>
      </c>
    </row>
    <row r="170" spans="2:2" ht="12.5">
      <c r="B170" s="1" t="s">
        <v>233</v>
      </c>
    </row>
    <row r="171" spans="2:2" ht="12.5">
      <c r="B171" s="1" t="s">
        <v>234</v>
      </c>
    </row>
    <row r="172" spans="2:2" ht="12.5">
      <c r="B172" s="1" t="s">
        <v>164</v>
      </c>
    </row>
    <row r="173" spans="2:2" ht="12.5">
      <c r="B173" s="1" t="s">
        <v>235</v>
      </c>
    </row>
    <row r="174" spans="2:2" ht="12.5">
      <c r="B174" s="1" t="s">
        <v>236</v>
      </c>
    </row>
    <row r="175" spans="2:2" ht="12.5">
      <c r="B175" s="1" t="s">
        <v>164</v>
      </c>
    </row>
    <row r="176" spans="2:2" ht="12.5">
      <c r="B176" s="1" t="s">
        <v>237</v>
      </c>
    </row>
    <row r="177" spans="2:2" ht="12.5">
      <c r="B177" s="1" t="s">
        <v>238</v>
      </c>
    </row>
    <row r="178" spans="2:2" ht="12.5">
      <c r="B178" s="1" t="s">
        <v>164</v>
      </c>
    </row>
    <row r="179" spans="2:2" ht="12.5">
      <c r="B179" s="1" t="s">
        <v>239</v>
      </c>
    </row>
    <row r="180" spans="2:2" ht="12.5">
      <c r="B180" s="1" t="s">
        <v>240</v>
      </c>
    </row>
    <row r="181" spans="2:2" ht="12.5">
      <c r="B181" s="1" t="s">
        <v>164</v>
      </c>
    </row>
    <row r="182" spans="2:2" ht="12.5">
      <c r="B182" s="1" t="s">
        <v>241</v>
      </c>
    </row>
    <row r="183" spans="2:2" ht="12.5">
      <c r="B183" s="1" t="s">
        <v>242</v>
      </c>
    </row>
    <row r="184" spans="2:2" ht="12.5">
      <c r="B184" s="1" t="s">
        <v>243</v>
      </c>
    </row>
    <row r="185" spans="2:2" ht="12.5">
      <c r="B185" s="1" t="s">
        <v>244</v>
      </c>
    </row>
    <row r="186" spans="2:2" ht="12.5">
      <c r="B186" s="1" t="s">
        <v>245</v>
      </c>
    </row>
    <row r="187" spans="2:2" ht="12.5">
      <c r="B187" s="1" t="s">
        <v>246</v>
      </c>
    </row>
    <row r="188" spans="2:2" ht="12.5">
      <c r="B188" s="1" t="s">
        <v>247</v>
      </c>
    </row>
    <row r="189" spans="2:2" ht="12.5">
      <c r="B189" s="1" t="s">
        <v>248</v>
      </c>
    </row>
    <row r="190" spans="2:2" ht="12.5">
      <c r="B190" s="1" t="s">
        <v>249</v>
      </c>
    </row>
    <row r="191" spans="2:2" ht="12.5">
      <c r="B191" s="1" t="s">
        <v>250</v>
      </c>
    </row>
    <row r="192" spans="2:2" ht="12.5">
      <c r="B192" s="1" t="s">
        <v>251</v>
      </c>
    </row>
    <row r="193" spans="2:2" ht="12.5">
      <c r="B193" s="1" t="s">
        <v>252</v>
      </c>
    </row>
    <row r="194" spans="2:2" ht="12.5">
      <c r="B194" s="1" t="s">
        <v>253</v>
      </c>
    </row>
    <row r="195" spans="2:2" ht="12.5">
      <c r="B195" s="1" t="s">
        <v>254</v>
      </c>
    </row>
    <row r="196" spans="2:2" ht="12.5">
      <c r="B196" s="1" t="s">
        <v>255</v>
      </c>
    </row>
    <row r="197" spans="2:2" ht="12.5">
      <c r="B197" s="1" t="s">
        <v>256</v>
      </c>
    </row>
    <row r="198" spans="2:2" ht="12.5">
      <c r="B198" s="1" t="s">
        <v>257</v>
      </c>
    </row>
    <row r="199" spans="2:2" ht="12.5">
      <c r="B199" s="1" t="s">
        <v>258</v>
      </c>
    </row>
    <row r="200" spans="2:2" ht="12.5">
      <c r="B200" s="1" t="s">
        <v>259</v>
      </c>
    </row>
    <row r="201" spans="2:2" ht="12.5">
      <c r="B201" s="1" t="s">
        <v>260</v>
      </c>
    </row>
    <row r="202" spans="2:2" ht="12.5">
      <c r="B202" s="1" t="s">
        <v>261</v>
      </c>
    </row>
    <row r="203" spans="2:2" ht="12.5">
      <c r="B203" s="1" t="s">
        <v>262</v>
      </c>
    </row>
    <row r="204" spans="2:2" ht="12.5">
      <c r="B204" s="1" t="s">
        <v>263</v>
      </c>
    </row>
    <row r="205" spans="2:2" ht="12.5">
      <c r="B205" s="1" t="s">
        <v>264</v>
      </c>
    </row>
    <row r="206" spans="2:2" ht="12.5">
      <c r="B206" s="1" t="s">
        <v>265</v>
      </c>
    </row>
    <row r="207" spans="2:2" ht="12.5">
      <c r="B207" s="1" t="s">
        <v>266</v>
      </c>
    </row>
    <row r="208" spans="2:2" ht="12.5">
      <c r="B208" s="1" t="s">
        <v>267</v>
      </c>
    </row>
    <row r="209" spans="2:2" ht="12.5">
      <c r="B209" s="1" t="s">
        <v>268</v>
      </c>
    </row>
    <row r="210" spans="2:2" ht="12.5">
      <c r="B210" s="1" t="s">
        <v>269</v>
      </c>
    </row>
    <row r="211" spans="2:2" ht="12.5">
      <c r="B211" s="1" t="s">
        <v>270</v>
      </c>
    </row>
    <row r="212" spans="2:2" ht="12.5">
      <c r="B212" s="1" t="s">
        <v>271</v>
      </c>
    </row>
    <row r="222" spans="2:2" ht="12.5">
      <c r="B222" s="1" t="s">
        <v>219</v>
      </c>
    </row>
    <row r="223" spans="2:2" ht="12.5">
      <c r="B223" s="1" t="s">
        <v>220</v>
      </c>
    </row>
    <row r="224" spans="2:2" ht="12.5">
      <c r="B224" s="1" t="s">
        <v>272</v>
      </c>
    </row>
    <row r="225" spans="2:2" ht="12.5">
      <c r="B225" s="1" t="s">
        <v>273</v>
      </c>
    </row>
    <row r="226" spans="2:2" ht="12.5">
      <c r="B226" s="1" t="s">
        <v>274</v>
      </c>
    </row>
    <row r="227" spans="2:2" ht="12.5">
      <c r="B227" s="1" t="s">
        <v>275</v>
      </c>
    </row>
    <row r="228" spans="2:2" ht="12.5">
      <c r="B228" s="1" t="s">
        <v>276</v>
      </c>
    </row>
    <row r="229" spans="2:2" ht="12.5">
      <c r="B229" s="1" t="s">
        <v>277</v>
      </c>
    </row>
    <row r="230" spans="2:2" ht="12.5">
      <c r="B230" s="1" t="s">
        <v>278</v>
      </c>
    </row>
    <row r="231" spans="2:2" ht="12.5">
      <c r="B231" s="1" t="s">
        <v>277</v>
      </c>
    </row>
    <row r="232" spans="2:2" ht="12.5">
      <c r="B232" s="1" t="s">
        <v>279</v>
      </c>
    </row>
    <row r="233" spans="2:2" ht="12.5">
      <c r="B233" s="1" t="s">
        <v>277</v>
      </c>
    </row>
    <row r="234" spans="2:2" ht="12.5">
      <c r="B234" s="1" t="s">
        <v>280</v>
      </c>
    </row>
    <row r="235" spans="2:2" ht="12.5">
      <c r="B235" s="1" t="s">
        <v>281</v>
      </c>
    </row>
    <row r="236" spans="2:2" ht="12.5">
      <c r="B236" s="1" t="s">
        <v>282</v>
      </c>
    </row>
    <row r="237" spans="2:2" ht="12.5">
      <c r="B237" s="1" t="s">
        <v>283</v>
      </c>
    </row>
    <row r="238" spans="2:2" ht="12.5">
      <c r="B238" s="1" t="s">
        <v>284</v>
      </c>
    </row>
    <row r="239" spans="2:2" ht="12.5">
      <c r="B239" s="1" t="s">
        <v>285</v>
      </c>
    </row>
    <row r="240" spans="2:2" ht="12.5">
      <c r="B240" s="1" t="s">
        <v>286</v>
      </c>
    </row>
    <row r="241" spans="2:2" ht="12.5">
      <c r="B241" s="1" t="s">
        <v>277</v>
      </c>
    </row>
    <row r="242" spans="2:2" ht="12.5">
      <c r="B242" s="1" t="s">
        <v>287</v>
      </c>
    </row>
    <row r="243" spans="2:2" ht="12.5">
      <c r="B243" s="1" t="s">
        <v>288</v>
      </c>
    </row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/>
  </sheetViews>
  <sheetFormatPr defaultColWidth="14.453125" defaultRowHeight="15.75" customHeight="1"/>
  <sheetData>
    <row r="2" spans="2:2" ht="15.75" customHeight="1">
      <c r="B2" s="81" t="s">
        <v>289</v>
      </c>
    </row>
    <row r="4" spans="2:2" ht="15.75" customHeight="1">
      <c r="B4" s="1" t="s">
        <v>290</v>
      </c>
    </row>
    <row r="6" spans="2:2" ht="15.75" customHeight="1">
      <c r="B6" s="1" t="s">
        <v>291</v>
      </c>
    </row>
    <row r="7" spans="2:2" ht="15.75" customHeight="1">
      <c r="B7" s="1" t="s">
        <v>292</v>
      </c>
    </row>
    <row r="9" spans="2:2" ht="15.75" customHeight="1">
      <c r="B9" s="27" t="s">
        <v>293</v>
      </c>
    </row>
    <row r="10" spans="2:2" ht="15.75" customHeight="1">
      <c r="B10" s="27" t="s">
        <v>294</v>
      </c>
    </row>
    <row r="11" spans="2:2" ht="15.75" customHeight="1">
      <c r="B11" s="27" t="s">
        <v>19</v>
      </c>
    </row>
  </sheetData>
  <phoneticPr fontId="36" type="noConversion"/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RcodeTEMPLATE</vt:lpstr>
      <vt:lpstr>Copy of RcodeTEMPLATE</vt:lpstr>
      <vt:lpstr>Rcodes5MyTable1</vt:lpstr>
      <vt:lpstr>Rcodes6-1logistic</vt:lpstr>
      <vt:lpstr>Random Sampling</vt:lpstr>
      <vt:lpstr>unique()duplicated()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Kim</cp:lastModifiedBy>
  <dcterms:modified xsi:type="dcterms:W3CDTF">2016-04-03T07:44:49Z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88ec7ec0-fec0-437c-967c-64d89a0a08c8</vt:lpwstr>
  </property>
</Properties>
</file>