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IT\SEM-III\FAR PROJECT\"/>
    </mc:Choice>
  </mc:AlternateContent>
  <xr:revisionPtr revIDLastSave="0" documentId="13_ncr:1_{C08344CF-9BFC-4546-8564-CC7C099B0269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PL" sheetId="1" r:id="rId1"/>
    <sheet name="Balance Sheet" sheetId="2" r:id="rId2"/>
    <sheet name="Cash Flow" sheetId="3" r:id="rId3"/>
    <sheet name="Ratios" sheetId="4" r:id="rId4"/>
  </sheets>
  <definedNames>
    <definedName name="capex">#REF!</definedName>
    <definedName name="IncCA">#REF!</definedName>
    <definedName name="IncCL">#REF!</definedName>
    <definedName name="itr">#REF!</definedName>
    <definedName name="NCC">#REF!</definedName>
    <definedName name="Netborrow">#REF!</definedName>
    <definedName name="NP">#REF!</definedName>
    <definedName name="pay_tr">#REF!</definedName>
    <definedName name="rec_t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B33" i="2" l="1"/>
  <c r="D6" i="1" l="1"/>
  <c r="D43" i="4" l="1"/>
  <c r="E43" i="4"/>
  <c r="F43" i="4"/>
  <c r="G43" i="4"/>
  <c r="H43" i="4"/>
  <c r="G48" i="2" l="1"/>
  <c r="H65" i="4" s="1"/>
  <c r="G39" i="2"/>
  <c r="G37" i="2"/>
  <c r="G33" i="2"/>
  <c r="G23" i="2"/>
  <c r="G22" i="2"/>
  <c r="G25" i="2" s="1"/>
  <c r="G16" i="2"/>
  <c r="G14" i="2"/>
  <c r="F23" i="2"/>
  <c r="F48" i="2"/>
  <c r="G65" i="4" s="1"/>
  <c r="E48" i="2"/>
  <c r="F65" i="4" s="1"/>
  <c r="F39" i="2"/>
  <c r="F37" i="2"/>
  <c r="F33" i="2"/>
  <c r="F22" i="2"/>
  <c r="F16" i="2"/>
  <c r="F14" i="2"/>
  <c r="E33" i="2"/>
  <c r="E39" i="2"/>
  <c r="E37" i="2"/>
  <c r="E23" i="2"/>
  <c r="E14" i="2"/>
  <c r="E22" i="2"/>
  <c r="E16" i="2"/>
  <c r="D48" i="2"/>
  <c r="E65" i="4" s="1"/>
  <c r="D43" i="2"/>
  <c r="D39" i="2"/>
  <c r="D37" i="2"/>
  <c r="D33" i="2"/>
  <c r="D23" i="2"/>
  <c r="D22" i="2"/>
  <c r="D16" i="2"/>
  <c r="D18" i="2" s="1"/>
  <c r="C48" i="2"/>
  <c r="D65" i="4" s="1"/>
  <c r="C43" i="2"/>
  <c r="C37" i="2"/>
  <c r="C39" i="2"/>
  <c r="C33" i="2"/>
  <c r="C23" i="2"/>
  <c r="C25" i="2" s="1"/>
  <c r="G49" i="2"/>
  <c r="B23" i="2"/>
  <c r="B25" i="2"/>
  <c r="B9" i="2"/>
  <c r="C19" i="4" s="1"/>
  <c r="C9" i="2"/>
  <c r="D18" i="4" s="1"/>
  <c r="D9" i="2"/>
  <c r="E18" i="4" s="1"/>
  <c r="E9" i="2"/>
  <c r="F9" i="2"/>
  <c r="C16" i="2"/>
  <c r="C18" i="2" s="1"/>
  <c r="B48" i="2"/>
  <c r="C65" i="4" s="1"/>
  <c r="B39" i="2"/>
  <c r="B37" i="2"/>
  <c r="B16" i="2"/>
  <c r="B18" i="2" s="1"/>
  <c r="C8" i="3"/>
  <c r="D8" i="3"/>
  <c r="E8" i="3"/>
  <c r="F8" i="3"/>
  <c r="G8" i="3"/>
  <c r="B8" i="3"/>
  <c r="G19" i="1"/>
  <c r="G15" i="1"/>
  <c r="F19" i="1"/>
  <c r="F15" i="1"/>
  <c r="E19" i="1"/>
  <c r="E15" i="1"/>
  <c r="E21" i="1" s="1"/>
  <c r="D19" i="1"/>
  <c r="D15" i="1"/>
  <c r="D8" i="1"/>
  <c r="E24" i="4" s="1"/>
  <c r="C19" i="1"/>
  <c r="C15" i="1"/>
  <c r="C8" i="1"/>
  <c r="E8" i="1"/>
  <c r="F25" i="4" s="1"/>
  <c r="F8" i="1"/>
  <c r="G8" i="1"/>
  <c r="B19" i="1"/>
  <c r="B15" i="1"/>
  <c r="B8" i="1"/>
  <c r="C43" i="4"/>
  <c r="F18" i="2" l="1"/>
  <c r="G18" i="4"/>
  <c r="G18" i="2"/>
  <c r="H19" i="4"/>
  <c r="H18" i="4"/>
  <c r="B21" i="1"/>
  <c r="B23" i="1" s="1"/>
  <c r="B27" i="1" s="1"/>
  <c r="C12" i="4" s="1"/>
  <c r="C18" i="4"/>
  <c r="D25" i="2"/>
  <c r="E22" i="4" s="1"/>
  <c r="F49" i="2"/>
  <c r="C40" i="2"/>
  <c r="D26" i="4" s="1"/>
  <c r="E25" i="2"/>
  <c r="F22" i="4" s="1"/>
  <c r="E40" i="2"/>
  <c r="F26" i="4" s="1"/>
  <c r="F25" i="2"/>
  <c r="G22" i="4" s="1"/>
  <c r="H47" i="4"/>
  <c r="H66" i="4"/>
  <c r="H67" i="4" s="1"/>
  <c r="G24" i="4"/>
  <c r="F24" i="4"/>
  <c r="B40" i="2"/>
  <c r="C26" i="4" s="1"/>
  <c r="G47" i="4"/>
  <c r="D47" i="4"/>
  <c r="D22" i="4"/>
  <c r="D25" i="4"/>
  <c r="H22" i="4"/>
  <c r="D40" i="2"/>
  <c r="E26" i="4" s="1"/>
  <c r="D66" i="4"/>
  <c r="D67" i="4" s="1"/>
  <c r="H63" i="4"/>
  <c r="H64" i="4" s="1"/>
  <c r="H44" i="4"/>
  <c r="E44" i="4"/>
  <c r="D11" i="1"/>
  <c r="E58" i="4"/>
  <c r="E61" i="4" s="1"/>
  <c r="E30" i="4"/>
  <c r="E45" i="4"/>
  <c r="E56" i="4"/>
  <c r="E59" i="4" s="1"/>
  <c r="E57" i="4"/>
  <c r="E60" i="4" s="1"/>
  <c r="E46" i="4"/>
  <c r="D24" i="4"/>
  <c r="H25" i="4"/>
  <c r="F11" i="1"/>
  <c r="G58" i="4"/>
  <c r="G61" i="4" s="1"/>
  <c r="G45" i="4"/>
  <c r="G56" i="4"/>
  <c r="G59" i="4" s="1"/>
  <c r="G46" i="4"/>
  <c r="G30" i="4"/>
  <c r="G57" i="4"/>
  <c r="G60" i="4" s="1"/>
  <c r="F44" i="4"/>
  <c r="G25" i="4"/>
  <c r="D21" i="1"/>
  <c r="D23" i="1" s="1"/>
  <c r="E31" i="4" s="1"/>
  <c r="E47" i="4"/>
  <c r="C11" i="1"/>
  <c r="D45" i="4"/>
  <c r="D56" i="4"/>
  <c r="D59" i="4" s="1"/>
  <c r="D58" i="4"/>
  <c r="D61" i="4" s="1"/>
  <c r="D46" i="4"/>
  <c r="D57" i="4"/>
  <c r="D60" i="4" s="1"/>
  <c r="F47" i="4"/>
  <c r="H30" i="4"/>
  <c r="G11" i="1"/>
  <c r="H57" i="4"/>
  <c r="H60" i="4" s="1"/>
  <c r="H58" i="4"/>
  <c r="H61" i="4" s="1"/>
  <c r="H45" i="4"/>
  <c r="H46" i="4"/>
  <c r="H56" i="4"/>
  <c r="H59" i="4" s="1"/>
  <c r="E11" i="1"/>
  <c r="F58" i="4"/>
  <c r="F61" i="4" s="1"/>
  <c r="F45" i="4"/>
  <c r="F56" i="4"/>
  <c r="F59" i="4" s="1"/>
  <c r="F57" i="4"/>
  <c r="F60" i="4" s="1"/>
  <c r="F30" i="4"/>
  <c r="F46" i="4"/>
  <c r="C58" i="4"/>
  <c r="C61" i="4" s="1"/>
  <c r="B11" i="1"/>
  <c r="D44" i="4"/>
  <c r="F21" i="1"/>
  <c r="F23" i="1" s="1"/>
  <c r="G44" i="4"/>
  <c r="H24" i="4"/>
  <c r="E25" i="4"/>
  <c r="H21" i="4"/>
  <c r="C27" i="2"/>
  <c r="D30" i="4"/>
  <c r="G19" i="4"/>
  <c r="G21" i="1"/>
  <c r="G23" i="1" s="1"/>
  <c r="F40" i="2"/>
  <c r="G26" i="4" s="1"/>
  <c r="F19" i="4"/>
  <c r="C44" i="4"/>
  <c r="B27" i="2"/>
  <c r="B49" i="2"/>
  <c r="C49" i="2"/>
  <c r="D49" i="2"/>
  <c r="E19" i="4"/>
  <c r="F18" i="4"/>
  <c r="D19" i="4"/>
  <c r="C45" i="4"/>
  <c r="C21" i="1"/>
  <c r="C23" i="1" s="1"/>
  <c r="E18" i="2"/>
  <c r="E27" i="2" s="1"/>
  <c r="G40" i="2"/>
  <c r="E49" i="2"/>
  <c r="C63" i="4"/>
  <c r="C64" i="4" s="1"/>
  <c r="C22" i="4"/>
  <c r="C66" i="4"/>
  <c r="C67" i="4" s="1"/>
  <c r="G27" i="2"/>
  <c r="E23" i="1"/>
  <c r="C25" i="4"/>
  <c r="C56" i="4"/>
  <c r="C59" i="4" s="1"/>
  <c r="C47" i="4"/>
  <c r="C24" i="4"/>
  <c r="C46" i="4"/>
  <c r="C57" i="4"/>
  <c r="C60" i="4" s="1"/>
  <c r="C51" i="2" l="1"/>
  <c r="D36" i="4" s="1"/>
  <c r="D27" i="2"/>
  <c r="E66" i="4"/>
  <c r="E67" i="4" s="1"/>
  <c r="G66" i="4"/>
  <c r="G67" i="4" s="1"/>
  <c r="G21" i="4"/>
  <c r="F66" i="4"/>
  <c r="F67" i="4" s="1"/>
  <c r="E62" i="4"/>
  <c r="G63" i="4"/>
  <c r="G64" i="4" s="1"/>
  <c r="D27" i="4"/>
  <c r="F27" i="2"/>
  <c r="E21" i="4"/>
  <c r="E63" i="4"/>
  <c r="E64" i="4" s="1"/>
  <c r="G62" i="4"/>
  <c r="F31" i="4"/>
  <c r="D21" i="4"/>
  <c r="D63" i="4"/>
  <c r="D64" i="4" s="1"/>
  <c r="G51" i="2"/>
  <c r="G54" i="2" s="1"/>
  <c r="C54" i="2"/>
  <c r="D37" i="4"/>
  <c r="F51" i="2"/>
  <c r="F21" i="4"/>
  <c r="F63" i="4"/>
  <c r="F64" i="4" s="1"/>
  <c r="H26" i="4"/>
  <c r="F62" i="4"/>
  <c r="H31" i="4"/>
  <c r="E16" i="4"/>
  <c r="G31" i="4"/>
  <c r="G16" i="4"/>
  <c r="C62" i="4"/>
  <c r="H62" i="4"/>
  <c r="D62" i="4"/>
  <c r="D15" i="4"/>
  <c r="C27" i="1"/>
  <c r="C31" i="1" s="1"/>
  <c r="C35" i="1" s="1"/>
  <c r="D35" i="4" s="1"/>
  <c r="B51" i="2"/>
  <c r="C11" i="4" s="1"/>
  <c r="C21" i="4"/>
  <c r="E27" i="1"/>
  <c r="F15" i="4"/>
  <c r="F6" i="4"/>
  <c r="D51" i="2"/>
  <c r="D54" i="2" s="1"/>
  <c r="D27" i="1"/>
  <c r="E15" i="4"/>
  <c r="E6" i="4"/>
  <c r="F27" i="1"/>
  <c r="G15" i="4"/>
  <c r="G6" i="4"/>
  <c r="D6" i="4"/>
  <c r="H6" i="4"/>
  <c r="H15" i="4"/>
  <c r="H16" i="4"/>
  <c r="D16" i="4"/>
  <c r="F16" i="4"/>
  <c r="E51" i="2"/>
  <c r="D31" i="4"/>
  <c r="C16" i="4"/>
  <c r="C14" i="4"/>
  <c r="C15" i="4"/>
  <c r="C6" i="4"/>
  <c r="B31" i="1"/>
  <c r="B35" i="1" s="1"/>
  <c r="C7" i="4"/>
  <c r="G27" i="1"/>
  <c r="G31" i="1" s="1"/>
  <c r="F54" i="2" l="1"/>
  <c r="G37" i="4"/>
  <c r="G36" i="4"/>
  <c r="G27" i="4"/>
  <c r="E37" i="4"/>
  <c r="E36" i="4"/>
  <c r="E27" i="4"/>
  <c r="H37" i="4"/>
  <c r="H27" i="4"/>
  <c r="H36" i="4"/>
  <c r="F37" i="4"/>
  <c r="F27" i="4"/>
  <c r="F36" i="4"/>
  <c r="D7" i="4"/>
  <c r="F31" i="1"/>
  <c r="F35" i="1" s="1"/>
  <c r="G12" i="4"/>
  <c r="G7" i="4"/>
  <c r="G14" i="4"/>
  <c r="G11" i="4"/>
  <c r="E31" i="1"/>
  <c r="E35" i="1" s="1"/>
  <c r="F7" i="4"/>
  <c r="F14" i="4"/>
  <c r="F11" i="4"/>
  <c r="F12" i="4"/>
  <c r="B54" i="2"/>
  <c r="C36" i="4"/>
  <c r="C37" i="4"/>
  <c r="C27" i="4"/>
  <c r="D31" i="1"/>
  <c r="D35" i="1" s="1"/>
  <c r="E14" i="4"/>
  <c r="E11" i="4"/>
  <c r="E7" i="4"/>
  <c r="E12" i="4"/>
  <c r="D14" i="4"/>
  <c r="D11" i="4"/>
  <c r="D12" i="4"/>
  <c r="H12" i="4"/>
  <c r="H7" i="4"/>
  <c r="H14" i="4"/>
  <c r="H11" i="4"/>
  <c r="F39" i="1"/>
  <c r="E54" i="2"/>
  <c r="D32" i="4"/>
  <c r="C39" i="1"/>
  <c r="D8" i="4"/>
  <c r="C8" i="4"/>
  <c r="C35" i="4"/>
  <c r="B39" i="1"/>
  <c r="C34" i="4" s="1"/>
  <c r="D10" i="4" l="1"/>
  <c r="D34" i="4"/>
  <c r="G10" i="4"/>
  <c r="G34" i="4"/>
  <c r="G8" i="4"/>
  <c r="G32" i="4"/>
  <c r="G35" i="4"/>
  <c r="F35" i="4"/>
  <c r="F32" i="4"/>
  <c r="E32" i="4"/>
  <c r="E35" i="4"/>
  <c r="E39" i="1"/>
  <c r="F8" i="4"/>
  <c r="E8" i="4"/>
  <c r="D39" i="1"/>
  <c r="G35" i="1"/>
  <c r="C10" i="4"/>
  <c r="H32" i="4" l="1"/>
  <c r="H35" i="4"/>
  <c r="E10" i="4"/>
  <c r="E34" i="4"/>
  <c r="F10" i="4"/>
  <c r="F34" i="4"/>
  <c r="G39" i="1"/>
  <c r="H34" i="4" s="1"/>
  <c r="H8" i="4"/>
  <c r="H10" i="4" l="1"/>
</calcChain>
</file>

<file path=xl/sharedStrings.xml><?xml version="1.0" encoding="utf-8"?>
<sst xmlns="http://schemas.openxmlformats.org/spreadsheetml/2006/main" count="205" uniqueCount="176">
  <si>
    <t>( in Rs crs)</t>
  </si>
  <si>
    <t>FY 17</t>
  </si>
  <si>
    <t>FY 18</t>
  </si>
  <si>
    <t>FY 19</t>
  </si>
  <si>
    <t>FY 20</t>
  </si>
  <si>
    <t>FY 21</t>
  </si>
  <si>
    <t>Revenue from Operations</t>
  </si>
  <si>
    <t>Less: Excise Duty/Service Tax</t>
  </si>
  <si>
    <t>Net Revenue from operations</t>
  </si>
  <si>
    <t xml:space="preserve">Other Income </t>
  </si>
  <si>
    <t>Total revenue</t>
  </si>
  <si>
    <t>Expenses</t>
  </si>
  <si>
    <t>Cost of Material</t>
  </si>
  <si>
    <t>Purchase of Stock in Trade</t>
  </si>
  <si>
    <t>Change in inventories of finished goods, work-in-progress and stock-in-trade</t>
  </si>
  <si>
    <t>Employee expense &amp; benefits</t>
  </si>
  <si>
    <t>Other Expenses</t>
  </si>
  <si>
    <t>Total Operational Expense</t>
  </si>
  <si>
    <t>EBITDA</t>
  </si>
  <si>
    <t>Depreciation &amp; Amortization expense</t>
  </si>
  <si>
    <t>EBIT</t>
  </si>
  <si>
    <t>Interest</t>
  </si>
  <si>
    <t>EBT</t>
  </si>
  <si>
    <t>Taxes</t>
  </si>
  <si>
    <t>PAT</t>
  </si>
  <si>
    <t>Minority Interest</t>
  </si>
  <si>
    <t>PAT After Minority Interest</t>
  </si>
  <si>
    <t>Liabilities</t>
  </si>
  <si>
    <t>ShareHolder Funds</t>
  </si>
  <si>
    <t xml:space="preserve"> Share Capital</t>
  </si>
  <si>
    <t xml:space="preserve"> Reserves &amp; Surplus</t>
  </si>
  <si>
    <t>Total Share holder's funds</t>
  </si>
  <si>
    <t>Non-Current Liabilities</t>
  </si>
  <si>
    <t>Long term Borrowings</t>
  </si>
  <si>
    <t>Deferred Tax Liabilities</t>
  </si>
  <si>
    <t>Other Long Term Liabilities</t>
  </si>
  <si>
    <t>Long term Provisions</t>
  </si>
  <si>
    <t>Total Non Current Liabilities</t>
  </si>
  <si>
    <t>Current Liabilities</t>
  </si>
  <si>
    <t xml:space="preserve"> Short Term Borrowing</t>
  </si>
  <si>
    <t xml:space="preserve"> Trade Payables</t>
  </si>
  <si>
    <t xml:space="preserve"> Other Current Liabilities</t>
  </si>
  <si>
    <t>Short Term Provisions</t>
  </si>
  <si>
    <t>Total Current Liabilities</t>
  </si>
  <si>
    <t>Total Liabilities</t>
  </si>
  <si>
    <t>Assets</t>
  </si>
  <si>
    <t>Non-Current Assets (Net  Assets)</t>
  </si>
  <si>
    <t xml:space="preserve"> Tangible Assets</t>
  </si>
  <si>
    <t xml:space="preserve"> Intangible Assets</t>
  </si>
  <si>
    <t xml:space="preserve"> Capital Work in Progress</t>
  </si>
  <si>
    <t xml:space="preserve"> Intangible Assets under development</t>
  </si>
  <si>
    <t>Total Fixed Assets</t>
  </si>
  <si>
    <t>Non Current Investments</t>
  </si>
  <si>
    <t>Long term loans and advances</t>
  </si>
  <si>
    <t>Other Non Current Assets</t>
  </si>
  <si>
    <t>Current Assets</t>
  </si>
  <si>
    <t>Current Investments</t>
  </si>
  <si>
    <t>Inventories</t>
  </si>
  <si>
    <t>Trade Receivables</t>
  </si>
  <si>
    <t>Cash and Cash Equivalent</t>
  </si>
  <si>
    <t>Short term loans</t>
  </si>
  <si>
    <t>Other current assets</t>
  </si>
  <si>
    <t>Total Current Assets</t>
  </si>
  <si>
    <t>Total Assets</t>
  </si>
  <si>
    <t>Balanced</t>
  </si>
  <si>
    <t>Cash from Operations activities</t>
  </si>
  <si>
    <t>Cash from Investing activities</t>
  </si>
  <si>
    <t>Cash from Financing activities</t>
  </si>
  <si>
    <t>Net cash flow</t>
  </si>
  <si>
    <r>
      <rPr>
        <b/>
        <sz val="11"/>
        <color rgb="FF00B050"/>
        <rFont val="Calibri"/>
        <family val="2"/>
      </rPr>
      <t>Fin</t>
    </r>
    <r>
      <rPr>
        <b/>
        <sz val="11"/>
        <color rgb="FF595959"/>
        <rFont val="Calibri"/>
        <family val="2"/>
      </rPr>
      <t>Shiksha</t>
    </r>
  </si>
  <si>
    <t>Formula</t>
  </si>
  <si>
    <t>Profitability Ratios</t>
  </si>
  <si>
    <t>EBITDA Margin</t>
  </si>
  <si>
    <t>EBITDA / Sales</t>
  </si>
  <si>
    <t>EBIT Margin</t>
  </si>
  <si>
    <t>EBIT / Sales</t>
  </si>
  <si>
    <t>PAT Margin</t>
  </si>
  <si>
    <t>Net Profit / Sales</t>
  </si>
  <si>
    <t>Return Ratios</t>
  </si>
  <si>
    <t>Return on equity</t>
  </si>
  <si>
    <t>Net Profit  after Minority interest/ Net Worth</t>
  </si>
  <si>
    <t>Return on Total Assets</t>
  </si>
  <si>
    <t xml:space="preserve">EBIT / Total Assets </t>
  </si>
  <si>
    <t>Return on Capital Employed</t>
  </si>
  <si>
    <t>EBIT / (Equity + Debt + MI)</t>
  </si>
  <si>
    <t>Coverage Ratios</t>
  </si>
  <si>
    <t>Interest Coverage Ratio</t>
  </si>
  <si>
    <t>EBIT / Interest</t>
  </si>
  <si>
    <t>Debt service coverage Ratio</t>
  </si>
  <si>
    <t xml:space="preserve">(EBITDA-Current Tax)/(Debt Repayment + Interest) </t>
  </si>
  <si>
    <t>Net Debt to EBITDA</t>
  </si>
  <si>
    <t>(Debt - Cash &amp; Cash Equivalents)/EBITDA</t>
  </si>
  <si>
    <t>Stability Ratios</t>
  </si>
  <si>
    <t>Debt Equity Ratio</t>
  </si>
  <si>
    <t>Total Debt/Equity</t>
  </si>
  <si>
    <t>Long term Debt/Equity</t>
  </si>
  <si>
    <t>Total Long Term Debt/Equity</t>
  </si>
  <si>
    <t>Liquidity Ratios</t>
  </si>
  <si>
    <t>Current Ratio</t>
  </si>
  <si>
    <t>Current Assets / Current Liabilities</t>
  </si>
  <si>
    <t>Quick Ratio</t>
  </si>
  <si>
    <t>(Cash + Receivables) / Current Liabilities</t>
  </si>
  <si>
    <t>Efficiency Ratios</t>
  </si>
  <si>
    <t>Inventory Turnover Ratios</t>
  </si>
  <si>
    <t>Sales/Inventory</t>
  </si>
  <si>
    <t>Receivables Turnover Ratios</t>
  </si>
  <si>
    <t>Sales/Receivables</t>
  </si>
  <si>
    <t>Fixed Asset Turnover Ratio</t>
  </si>
  <si>
    <t>Sales/Fixed Assets</t>
  </si>
  <si>
    <t>Asset Turnover Ratio</t>
  </si>
  <si>
    <t>Sales /Total Assets</t>
  </si>
  <si>
    <t>Growth Ratios</t>
  </si>
  <si>
    <t>Sales (Volume) Growth</t>
  </si>
  <si>
    <t>Sales (Value) Growth</t>
  </si>
  <si>
    <t>EBITDA Growth</t>
  </si>
  <si>
    <t>Net Profit Growth</t>
  </si>
  <si>
    <t>Dupont Analysis</t>
  </si>
  <si>
    <t>ROE</t>
  </si>
  <si>
    <t>NPM*ATR*Leverage</t>
  </si>
  <si>
    <t>NPM</t>
  </si>
  <si>
    <t>Asset Turnover</t>
  </si>
  <si>
    <t>Sales / Total Assets</t>
  </si>
  <si>
    <t>Leverage (Gearing)</t>
  </si>
  <si>
    <t>Assets / Equity</t>
  </si>
  <si>
    <t>Costs as % of sales</t>
  </si>
  <si>
    <t>Excise duty</t>
  </si>
  <si>
    <t>As a percentage of gross sales</t>
  </si>
  <si>
    <t>Raw Material Cost as % of sales</t>
  </si>
  <si>
    <t>As a percentage of net sales</t>
  </si>
  <si>
    <t>Purchase of Stock in Trade as % of sales</t>
  </si>
  <si>
    <t>Employee Cost as % of sales</t>
  </si>
  <si>
    <t>Other Expenses as % of sales</t>
  </si>
  <si>
    <t xml:space="preserve">Working Capital </t>
  </si>
  <si>
    <t>Turnover Ratios</t>
  </si>
  <si>
    <t>Inventory Turnover Ratio</t>
  </si>
  <si>
    <t>Sales / Inventory</t>
  </si>
  <si>
    <t>Receivable Turnover Ratio</t>
  </si>
  <si>
    <t>Sales / Receivables</t>
  </si>
  <si>
    <t>Payable Turnover ratio</t>
  </si>
  <si>
    <t>Sales / Payables</t>
  </si>
  <si>
    <t>Inventory Days</t>
  </si>
  <si>
    <t>365/ITR</t>
  </si>
  <si>
    <t>Receivable days</t>
  </si>
  <si>
    <t>365/RTR</t>
  </si>
  <si>
    <t>Payable days</t>
  </si>
  <si>
    <t>365/PTR</t>
  </si>
  <si>
    <t>Cash Conversion Cycle</t>
  </si>
  <si>
    <t>Inv Days + Rec Days - Pay Days</t>
  </si>
  <si>
    <t>Net working capital</t>
  </si>
  <si>
    <t xml:space="preserve"> CA -CL</t>
  </si>
  <si>
    <t>Working Capital as a percentage of sales</t>
  </si>
  <si>
    <t>Working Capital/Sales</t>
  </si>
  <si>
    <t>Non cash CA</t>
  </si>
  <si>
    <t>Non cash CA -CL</t>
  </si>
  <si>
    <t>FY 22</t>
  </si>
  <si>
    <t>Amount capitalised</t>
  </si>
  <si>
    <t>TATA MOTORS</t>
  </si>
  <si>
    <t>RATIO ANALYSIS OF TATA MOTORS</t>
  </si>
  <si>
    <t>FY21</t>
  </si>
  <si>
    <t xml:space="preserve">Profit has increased in 2021 after a fall in the years 2018 and 2019 </t>
  </si>
  <si>
    <t>Profitability ratios in the years 2019 and 2020 fell because of the increase in revenue from operations</t>
  </si>
  <si>
    <t>RTR is good in 2017, 2018 and 2019, they were to collect the debts</t>
  </si>
  <si>
    <t>In the years from 2020 to 2022, they were unable to collect the receivables due to pandemic</t>
  </si>
  <si>
    <t xml:space="preserve">ITR does not change a lot. Change over in inventory is stable. </t>
  </si>
  <si>
    <t>Company will feel difficult to meet it's current liabilities</t>
  </si>
  <si>
    <t>Company is not stable.</t>
  </si>
  <si>
    <t>In the year 2022 the debt is 3 times the capital they have.</t>
  </si>
  <si>
    <t>Returns Ratios show that the company has slowed down its returns in 2020 and 2022 due to  their assets not utilised properly.</t>
  </si>
  <si>
    <t>Comfortable to pay the borrowed capital</t>
  </si>
  <si>
    <t>ICR shows default territory from 2019 to 2022</t>
  </si>
  <si>
    <t>Company is not in comfortable zone.</t>
  </si>
  <si>
    <t>Company is insuffient to repay the debts</t>
  </si>
  <si>
    <t>ROE is fluctuating because of bigger variations in net profit and equity capital</t>
  </si>
  <si>
    <t>Excise duty reduced to zero from the year 2019 due to the introduction of GST</t>
  </si>
  <si>
    <t>Net profit varies because their borrowings have increased.</t>
  </si>
  <si>
    <t>FATR is decreasing due to decrease in the efficiency of usage in fixed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</si>
</sst>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 * #,##0_ ;_ * \-#,##0_ ;_ * &quot;-&quot;??_ ;_ @_ "/>
    <numFmt numFmtId="166" formatCode="0.0%"/>
  </numFmts>
  <fonts count="19" x14ac:knownFonts="1">
    <font>
      <sz val="10"/>
      <color theme="1"/>
      <name val="Calibri"/>
      <scheme val="minor"/>
    </font>
    <font>
      <b/>
      <sz val="22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rgb="FF595959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6"/>
      <color theme="4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70C0"/>
        <bgColor rgb="FF92D050"/>
      </patternFill>
    </fill>
    <fill>
      <patternFill patternType="solid">
        <fgColor rgb="FF0070C0"/>
        <bgColor indexed="64"/>
      </patternFill>
    </fill>
    <fill>
      <patternFill patternType="solid">
        <fgColor rgb="FF8FC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rgb="FF8FCFFF"/>
        <bgColor theme="0"/>
      </patternFill>
    </fill>
    <fill>
      <patternFill patternType="solid">
        <fgColor rgb="FF8FCFFF"/>
        <bgColor rgb="FFD6E3BC"/>
      </patternFill>
    </fill>
    <fill>
      <patternFill patternType="solid">
        <fgColor rgb="FF8FCFFF"/>
        <bgColor rgb="FFF2DBDB"/>
      </patternFill>
    </fill>
    <fill>
      <patternFill patternType="solid">
        <fgColor theme="0"/>
        <bgColor rgb="FFF2DBDB"/>
      </patternFill>
    </fill>
    <fill>
      <patternFill patternType="solid">
        <fgColor theme="2"/>
        <bgColor rgb="FFE5B8B7"/>
      </patternFill>
    </fill>
    <fill>
      <patternFill patternType="solid">
        <fgColor rgb="FF0070C0"/>
        <bgColor theme="0"/>
      </patternFill>
    </fill>
    <fill>
      <patternFill patternType="solid">
        <fgColor rgb="FFC5E6FF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theme="1"/>
      </left>
      <right style="thick">
        <color rgb="FF0070C0"/>
      </right>
      <top style="thick">
        <color theme="1"/>
      </top>
      <bottom style="thick">
        <color theme="1"/>
      </bottom>
      <diagonal/>
    </border>
    <border>
      <left style="thick">
        <color rgb="FF0070C0"/>
      </left>
      <right style="thick">
        <color rgb="FF0070C0"/>
      </right>
      <top style="thick">
        <color theme="1"/>
      </top>
      <bottom style="thick">
        <color theme="1"/>
      </bottom>
      <diagonal/>
    </border>
    <border>
      <left style="thick">
        <color rgb="FF0070C0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rgb="FF0070C0"/>
      </top>
      <bottom/>
      <diagonal/>
    </border>
    <border>
      <left style="thick">
        <color theme="1"/>
      </left>
      <right style="thick">
        <color rgb="FF0070C0"/>
      </right>
      <top/>
      <bottom style="thick">
        <color theme="1"/>
      </bottom>
      <diagonal/>
    </border>
    <border>
      <left style="thick">
        <color rgb="FF0070C0"/>
      </left>
      <right style="thick">
        <color rgb="FF0070C0"/>
      </right>
      <top/>
      <bottom style="thick">
        <color theme="1"/>
      </bottom>
      <diagonal/>
    </border>
    <border>
      <left style="thick">
        <color rgb="FF0070C0"/>
      </left>
      <right style="thick">
        <color theme="1"/>
      </right>
      <top/>
      <bottom style="thick">
        <color theme="1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/>
      <right style="thick">
        <color rgb="FF0070C0"/>
      </right>
      <top style="thick">
        <color theme="1"/>
      </top>
      <bottom style="thick">
        <color theme="1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43" fontId="2" fillId="0" borderId="0" xfId="0" applyNumberFormat="1" applyFont="1"/>
    <xf numFmtId="165" fontId="2" fillId="0" borderId="0" xfId="0" applyNumberFormat="1" applyFont="1"/>
    <xf numFmtId="0" fontId="8" fillId="0" borderId="0" xfId="0" applyFont="1"/>
    <xf numFmtId="0" fontId="6" fillId="0" borderId="0" xfId="0" applyFont="1" applyAlignment="1">
      <alignment horizontal="center"/>
    </xf>
    <xf numFmtId="0" fontId="14" fillId="0" borderId="0" xfId="0" applyFont="1"/>
    <xf numFmtId="0" fontId="2" fillId="5" borderId="2" xfId="0" applyFont="1" applyFill="1" applyBorder="1"/>
    <xf numFmtId="43" fontId="4" fillId="5" borderId="2" xfId="0" applyNumberFormat="1" applyFont="1" applyFill="1" applyBorder="1"/>
    <xf numFmtId="43" fontId="2" fillId="5" borderId="2" xfId="0" applyNumberFormat="1" applyFont="1" applyFill="1" applyBorder="1"/>
    <xf numFmtId="10" fontId="2" fillId="5" borderId="2" xfId="0" applyNumberFormat="1" applyFont="1" applyFill="1" applyBorder="1"/>
    <xf numFmtId="0" fontId="2" fillId="7" borderId="2" xfId="0" applyFont="1" applyFill="1" applyBorder="1"/>
    <xf numFmtId="43" fontId="4" fillId="7" borderId="2" xfId="0" applyNumberFormat="1" applyFont="1" applyFill="1" applyBorder="1"/>
    <xf numFmtId="43" fontId="2" fillId="7" borderId="2" xfId="0" applyNumberFormat="1" applyFont="1" applyFill="1" applyBorder="1"/>
    <xf numFmtId="165" fontId="2" fillId="5" borderId="2" xfId="0" applyNumberFormat="1" applyFont="1" applyFill="1" applyBorder="1"/>
    <xf numFmtId="0" fontId="5" fillId="7" borderId="2" xfId="0" applyFont="1" applyFill="1" applyBorder="1"/>
    <xf numFmtId="43" fontId="5" fillId="8" borderId="2" xfId="0" applyNumberFormat="1" applyFont="1" applyFill="1" applyBorder="1"/>
    <xf numFmtId="165" fontId="2" fillId="7" borderId="2" xfId="0" applyNumberFormat="1" applyFont="1" applyFill="1" applyBorder="1"/>
    <xf numFmtId="0" fontId="2" fillId="7" borderId="2" xfId="0" applyFont="1" applyFill="1" applyBorder="1" applyAlignment="1">
      <alignment wrapText="1"/>
    </xf>
    <xf numFmtId="0" fontId="0" fillId="5" borderId="2" xfId="0" applyFill="1" applyBorder="1"/>
    <xf numFmtId="165" fontId="4" fillId="7" borderId="2" xfId="0" applyNumberFormat="1" applyFont="1" applyFill="1" applyBorder="1"/>
    <xf numFmtId="0" fontId="12" fillId="7" borderId="7" xfId="0" applyFont="1" applyFill="1" applyBorder="1"/>
    <xf numFmtId="0" fontId="14" fillId="7" borderId="7" xfId="0" applyFont="1" applyFill="1" applyBorder="1"/>
    <xf numFmtId="0" fontId="5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0" fillId="0" borderId="1" xfId="0" applyBorder="1"/>
    <xf numFmtId="0" fontId="5" fillId="3" borderId="8" xfId="0" applyFont="1" applyFill="1" applyBorder="1"/>
    <xf numFmtId="2" fontId="5" fillId="3" borderId="9" xfId="0" applyNumberFormat="1" applyFont="1" applyFill="1" applyBorder="1"/>
    <xf numFmtId="0" fontId="5" fillId="3" borderId="6" xfId="0" applyFont="1" applyFill="1" applyBorder="1"/>
    <xf numFmtId="0" fontId="5" fillId="3" borderId="6" xfId="0" applyFont="1" applyFill="1" applyBorder="1" applyAlignment="1">
      <alignment horizontal="center"/>
    </xf>
    <xf numFmtId="0" fontId="5" fillId="0" borderId="2" xfId="0" applyFont="1" applyBorder="1"/>
    <xf numFmtId="43" fontId="2" fillId="0" borderId="2" xfId="0" applyNumberFormat="1" applyFont="1" applyBorder="1"/>
    <xf numFmtId="0" fontId="2" fillId="5" borderId="2" xfId="0" applyFont="1" applyFill="1" applyBorder="1" applyAlignment="1">
      <alignment horizontal="left"/>
    </xf>
    <xf numFmtId="2" fontId="2" fillId="9" borderId="2" xfId="0" applyNumberFormat="1" applyFont="1" applyFill="1" applyBorder="1" applyAlignment="1">
      <alignment horizontal="right"/>
    </xf>
    <xf numFmtId="2" fontId="2" fillId="9" borderId="2" xfId="0" applyNumberFormat="1" applyFont="1" applyFill="1" applyBorder="1"/>
    <xf numFmtId="2" fontId="2" fillId="5" borderId="2" xfId="0" applyNumberFormat="1" applyFont="1" applyFill="1" applyBorder="1"/>
    <xf numFmtId="0" fontId="2" fillId="0" borderId="2" xfId="0" applyFont="1" applyBorder="1" applyAlignment="1">
      <alignment horizontal="left"/>
    </xf>
    <xf numFmtId="2" fontId="2" fillId="2" borderId="2" xfId="0" applyNumberFormat="1" applyFont="1" applyFill="1" applyBorder="1" applyAlignment="1">
      <alignment horizontal="right"/>
    </xf>
    <xf numFmtId="2" fontId="2" fillId="2" borderId="2" xfId="0" applyNumberFormat="1" applyFont="1" applyFill="1" applyBorder="1"/>
    <xf numFmtId="2" fontId="2" fillId="0" borderId="2" xfId="0" applyNumberFormat="1" applyFont="1" applyBorder="1"/>
    <xf numFmtId="0" fontId="5" fillId="5" borderId="2" xfId="0" applyFont="1" applyFill="1" applyBorder="1" applyAlignment="1">
      <alignment horizontal="left"/>
    </xf>
    <xf numFmtId="2" fontId="5" fillId="9" borderId="2" xfId="0" applyNumberFormat="1" applyFont="1" applyFill="1" applyBorder="1"/>
    <xf numFmtId="0" fontId="5" fillId="0" borderId="2" xfId="0" applyFont="1" applyBorder="1" applyAlignment="1">
      <alignment horizontal="left"/>
    </xf>
    <xf numFmtId="2" fontId="6" fillId="2" borderId="2" xfId="0" applyNumberFormat="1" applyFont="1" applyFill="1" applyBorder="1" applyAlignment="1">
      <alignment horizontal="right"/>
    </xf>
    <xf numFmtId="2" fontId="5" fillId="2" borderId="2" xfId="0" applyNumberFormat="1" applyFont="1" applyFill="1" applyBorder="1"/>
    <xf numFmtId="2" fontId="6" fillId="9" borderId="2" xfId="0" applyNumberFormat="1" applyFont="1" applyFill="1" applyBorder="1" applyAlignment="1">
      <alignment horizontal="right"/>
    </xf>
    <xf numFmtId="2" fontId="5" fillId="5" borderId="2" xfId="0" applyNumberFormat="1" applyFont="1" applyFill="1" applyBorder="1"/>
    <xf numFmtId="2" fontId="5" fillId="2" borderId="2" xfId="0" applyNumberFormat="1" applyFont="1" applyFill="1" applyBorder="1" applyAlignment="1">
      <alignment horizontal="left"/>
    </xf>
    <xf numFmtId="0" fontId="5" fillId="5" borderId="2" xfId="0" applyFont="1" applyFill="1" applyBorder="1"/>
    <xf numFmtId="0" fontId="2" fillId="0" borderId="2" xfId="0" applyFont="1" applyBorder="1"/>
    <xf numFmtId="0" fontId="6" fillId="5" borderId="2" xfId="0" applyFont="1" applyFill="1" applyBorder="1"/>
    <xf numFmtId="2" fontId="6" fillId="9" borderId="2" xfId="0" applyNumberFormat="1" applyFont="1" applyFill="1" applyBorder="1"/>
    <xf numFmtId="2" fontId="2" fillId="5" borderId="2" xfId="0" applyNumberFormat="1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12" borderId="2" xfId="0" applyNumberFormat="1" applyFont="1" applyFill="1" applyBorder="1" applyAlignment="1">
      <alignment horizontal="right"/>
    </xf>
    <xf numFmtId="0" fontId="0" fillId="0" borderId="2" xfId="0" applyBorder="1"/>
    <xf numFmtId="2" fontId="2" fillId="11" borderId="2" xfId="0" applyNumberFormat="1" applyFont="1" applyFill="1" applyBorder="1" applyAlignment="1">
      <alignment horizontal="right"/>
    </xf>
    <xf numFmtId="0" fontId="13" fillId="5" borderId="2" xfId="0" applyFont="1" applyFill="1" applyBorder="1"/>
    <xf numFmtId="2" fontId="13" fillId="5" borderId="2" xfId="0" applyNumberFormat="1" applyFont="1" applyFill="1" applyBorder="1" applyAlignment="1">
      <alignment horizontal="right"/>
    </xf>
    <xf numFmtId="2" fontId="0" fillId="0" borderId="2" xfId="0" applyNumberFormat="1" applyBorder="1"/>
    <xf numFmtId="2" fontId="0" fillId="5" borderId="2" xfId="0" applyNumberFormat="1" applyFill="1" applyBorder="1"/>
    <xf numFmtId="0" fontId="2" fillId="0" borderId="15" xfId="0" applyFont="1" applyBorder="1"/>
    <xf numFmtId="2" fontId="2" fillId="0" borderId="15" xfId="0" applyNumberFormat="1" applyFont="1" applyBorder="1"/>
    <xf numFmtId="0" fontId="2" fillId="0" borderId="7" xfId="0" applyFont="1" applyBorder="1"/>
    <xf numFmtId="2" fontId="2" fillId="0" borderId="7" xfId="0" applyNumberFormat="1" applyFont="1" applyBorder="1"/>
    <xf numFmtId="0" fontId="5" fillId="0" borderId="7" xfId="0" applyFont="1" applyBorder="1"/>
    <xf numFmtId="43" fontId="2" fillId="0" borderId="7" xfId="0" applyNumberFormat="1" applyFont="1" applyBorder="1"/>
    <xf numFmtId="0" fontId="5" fillId="3" borderId="9" xfId="0" applyFont="1" applyFill="1" applyBorder="1"/>
    <xf numFmtId="0" fontId="5" fillId="3" borderId="16" xfId="0" applyFont="1" applyFill="1" applyBorder="1"/>
    <xf numFmtId="0" fontId="17" fillId="6" borderId="1" xfId="0" applyFont="1" applyFill="1" applyBorder="1"/>
    <xf numFmtId="0" fontId="7" fillId="5" borderId="2" xfId="0" applyFont="1" applyFill="1" applyBorder="1"/>
    <xf numFmtId="4" fontId="7" fillId="5" borderId="2" xfId="0" applyNumberFormat="1" applyFont="1" applyFill="1" applyBorder="1"/>
    <xf numFmtId="0" fontId="7" fillId="6" borderId="2" xfId="0" applyFont="1" applyFill="1" applyBorder="1"/>
    <xf numFmtId="4" fontId="7" fillId="6" borderId="2" xfId="0" applyNumberFormat="1" applyFont="1" applyFill="1" applyBorder="1"/>
    <xf numFmtId="0" fontId="7" fillId="10" borderId="2" xfId="0" applyFont="1" applyFill="1" applyBorder="1"/>
    <xf numFmtId="4" fontId="7" fillId="10" borderId="2" xfId="0" applyNumberFormat="1" applyFont="1" applyFill="1" applyBorder="1"/>
    <xf numFmtId="0" fontId="7" fillId="13" borderId="7" xfId="0" applyFont="1" applyFill="1" applyBorder="1"/>
    <xf numFmtId="4" fontId="7" fillId="13" borderId="7" xfId="0" applyNumberFormat="1" applyFont="1" applyFill="1" applyBorder="1"/>
    <xf numFmtId="0" fontId="8" fillId="0" borderId="1" xfId="0" applyFont="1" applyBorder="1"/>
    <xf numFmtId="0" fontId="6" fillId="3" borderId="6" xfId="0" applyFont="1" applyFill="1" applyBorder="1" applyAlignment="1">
      <alignment horizontal="center"/>
    </xf>
    <xf numFmtId="166" fontId="2" fillId="0" borderId="2" xfId="0" applyNumberFormat="1" applyFont="1" applyBorder="1"/>
    <xf numFmtId="166" fontId="2" fillId="5" borderId="2" xfId="0" applyNumberFormat="1" applyFont="1" applyFill="1" applyBorder="1"/>
    <xf numFmtId="165" fontId="2" fillId="0" borderId="2" xfId="0" applyNumberFormat="1" applyFont="1" applyBorder="1"/>
    <xf numFmtId="165" fontId="8" fillId="0" borderId="2" xfId="0" applyNumberFormat="1" applyFont="1" applyBorder="1"/>
    <xf numFmtId="0" fontId="8" fillId="0" borderId="2" xfId="0" applyFont="1" applyBorder="1"/>
    <xf numFmtId="43" fontId="8" fillId="5" borderId="2" xfId="0" applyNumberFormat="1" applyFont="1" applyFill="1" applyBorder="1"/>
    <xf numFmtId="10" fontId="8" fillId="5" borderId="2" xfId="0" applyNumberFormat="1" applyFont="1" applyFill="1" applyBorder="1"/>
    <xf numFmtId="43" fontId="9" fillId="0" borderId="2" xfId="0" applyNumberFormat="1" applyFont="1" applyBorder="1"/>
    <xf numFmtId="166" fontId="9" fillId="0" borderId="2" xfId="0" applyNumberFormat="1" applyFont="1" applyBorder="1"/>
    <xf numFmtId="43" fontId="8" fillId="0" borderId="2" xfId="0" applyNumberFormat="1" applyFont="1" applyBorder="1"/>
    <xf numFmtId="0" fontId="2" fillId="2" borderId="2" xfId="0" applyFont="1" applyFill="1" applyBorder="1"/>
    <xf numFmtId="10" fontId="8" fillId="0" borderId="2" xfId="0" applyNumberFormat="1" applyFont="1" applyBorder="1"/>
    <xf numFmtId="0" fontId="2" fillId="9" borderId="2" xfId="0" applyFont="1" applyFill="1" applyBorder="1"/>
    <xf numFmtId="0" fontId="8" fillId="5" borderId="2" xfId="0" applyFont="1" applyFill="1" applyBorder="1"/>
    <xf numFmtId="10" fontId="2" fillId="9" borderId="2" xfId="0" applyNumberFormat="1" applyFont="1" applyFill="1" applyBorder="1"/>
    <xf numFmtId="10" fontId="2" fillId="2" borderId="2" xfId="0" applyNumberFormat="1" applyFont="1" applyFill="1" applyBorder="1"/>
    <xf numFmtId="9" fontId="2" fillId="9" borderId="2" xfId="0" applyNumberFormat="1" applyFont="1" applyFill="1" applyBorder="1"/>
    <xf numFmtId="9" fontId="2" fillId="2" borderId="2" xfId="0" applyNumberFormat="1" applyFont="1" applyFill="1" applyBorder="1"/>
    <xf numFmtId="0" fontId="14" fillId="5" borderId="2" xfId="0" applyFont="1" applyFill="1" applyBorder="1"/>
    <xf numFmtId="165" fontId="8" fillId="5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10" fontId="9" fillId="0" borderId="2" xfId="0" applyNumberFormat="1" applyFont="1" applyBorder="1"/>
    <xf numFmtId="0" fontId="9" fillId="5" borderId="2" xfId="0" applyFont="1" applyFill="1" applyBorder="1"/>
    <xf numFmtId="165" fontId="9" fillId="5" borderId="2" xfId="0" applyNumberFormat="1" applyFont="1" applyFill="1" applyBorder="1"/>
    <xf numFmtId="2" fontId="9" fillId="5" borderId="2" xfId="0" applyNumberFormat="1" applyFont="1" applyFill="1" applyBorder="1"/>
    <xf numFmtId="166" fontId="2" fillId="0" borderId="7" xfId="0" applyNumberFormat="1" applyFont="1" applyBorder="1"/>
    <xf numFmtId="0" fontId="5" fillId="4" borderId="8" xfId="0" applyFont="1" applyFill="1" applyBorder="1"/>
    <xf numFmtId="0" fontId="2" fillId="4" borderId="9" xfId="0" applyFont="1" applyFill="1" applyBorder="1"/>
    <xf numFmtId="0" fontId="3" fillId="3" borderId="9" xfId="0" applyFont="1" applyFill="1" applyBorder="1"/>
    <xf numFmtId="10" fontId="2" fillId="4" borderId="9" xfId="0" applyNumberFormat="1" applyFont="1" applyFill="1" applyBorder="1"/>
    <xf numFmtId="0" fontId="14" fillId="4" borderId="10" xfId="0" applyFont="1" applyFill="1" applyBorder="1"/>
    <xf numFmtId="166" fontId="2" fillId="0" borderId="15" xfId="0" applyNumberFormat="1" applyFont="1" applyBorder="1"/>
    <xf numFmtId="166" fontId="2" fillId="4" borderId="9" xfId="0" applyNumberFormat="1" applyFont="1" applyFill="1" applyBorder="1"/>
    <xf numFmtId="0" fontId="8" fillId="4" borderId="9" xfId="0" applyFont="1" applyFill="1" applyBorder="1"/>
    <xf numFmtId="0" fontId="8" fillId="4" borderId="10" xfId="0" applyFont="1" applyFill="1" applyBorder="1"/>
    <xf numFmtId="10" fontId="2" fillId="0" borderId="15" xfId="0" applyNumberFormat="1" applyFont="1" applyBorder="1"/>
    <xf numFmtId="165" fontId="2" fillId="0" borderId="7" xfId="0" applyNumberFormat="1" applyFont="1" applyBorder="1"/>
    <xf numFmtId="165" fontId="2" fillId="0" borderId="15" xfId="0" applyNumberFormat="1" applyFont="1" applyBorder="1"/>
    <xf numFmtId="165" fontId="2" fillId="4" borderId="9" xfId="0" applyNumberFormat="1" applyFont="1" applyFill="1" applyBorder="1"/>
    <xf numFmtId="0" fontId="2" fillId="5" borderId="15" xfId="0" applyFont="1" applyFill="1" applyBorder="1"/>
    <xf numFmtId="165" fontId="2" fillId="5" borderId="15" xfId="0" applyNumberFormat="1" applyFont="1" applyFill="1" applyBorder="1"/>
    <xf numFmtId="2" fontId="2" fillId="5" borderId="15" xfId="0" applyNumberFormat="1" applyFont="1" applyFill="1" applyBorder="1"/>
    <xf numFmtId="0" fontId="2" fillId="4" borderId="10" xfId="0" applyFont="1" applyFill="1" applyBorder="1"/>
    <xf numFmtId="165" fontId="8" fillId="0" borderId="7" xfId="0" applyNumberFormat="1" applyFont="1" applyBorder="1"/>
    <xf numFmtId="0" fontId="8" fillId="0" borderId="7" xfId="0" applyFont="1" applyBorder="1"/>
    <xf numFmtId="43" fontId="8" fillId="5" borderId="15" xfId="0" applyNumberFormat="1" applyFont="1" applyFill="1" applyBorder="1"/>
    <xf numFmtId="10" fontId="8" fillId="5" borderId="15" xfId="0" applyNumberFormat="1" applyFont="1" applyFill="1" applyBorder="1"/>
    <xf numFmtId="166" fontId="8" fillId="0" borderId="7" xfId="0" applyNumberFormat="1" applyFont="1" applyBorder="1"/>
    <xf numFmtId="9" fontId="2" fillId="4" borderId="9" xfId="0" applyNumberFormat="1" applyFont="1" applyFill="1" applyBorder="1"/>
    <xf numFmtId="0" fontId="8" fillId="5" borderId="15" xfId="0" applyFont="1" applyFill="1" applyBorder="1"/>
    <xf numFmtId="10" fontId="2" fillId="0" borderId="7" xfId="0" applyNumberFormat="1" applyFont="1" applyBorder="1"/>
    <xf numFmtId="0" fontId="14" fillId="0" borderId="15" xfId="0" applyFont="1" applyBorder="1"/>
    <xf numFmtId="0" fontId="8" fillId="0" borderId="15" xfId="0" applyFont="1" applyBorder="1"/>
    <xf numFmtId="0" fontId="5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14" borderId="8" xfId="0" applyFont="1" applyFill="1" applyBorder="1"/>
    <xf numFmtId="0" fontId="14" fillId="4" borderId="9" xfId="0" applyFont="1" applyFill="1" applyBorder="1"/>
    <xf numFmtId="0" fontId="8" fillId="0" borderId="0" xfId="0" applyFont="1" applyAlignment="1">
      <alignment wrapText="1"/>
    </xf>
    <xf numFmtId="2" fontId="2" fillId="5" borderId="3" xfId="0" applyNumberFormat="1" applyFont="1" applyFill="1" applyBorder="1"/>
    <xf numFmtId="0" fontId="8" fillId="0" borderId="21" xfId="0" applyFont="1" applyBorder="1"/>
    <xf numFmtId="0" fontId="8" fillId="15" borderId="21" xfId="0" applyFont="1" applyFill="1" applyBorder="1"/>
    <xf numFmtId="0" fontId="8" fillId="15" borderId="1" xfId="0" applyFont="1" applyFill="1" applyBorder="1"/>
    <xf numFmtId="0" fontId="8" fillId="15" borderId="23" xfId="0" applyFont="1" applyFill="1" applyBorder="1"/>
    <xf numFmtId="0" fontId="8" fillId="15" borderId="17" xfId="0" applyFont="1" applyFill="1" applyBorder="1"/>
    <xf numFmtId="0" fontId="8" fillId="15" borderId="18" xfId="0" applyFont="1" applyFill="1" applyBorder="1"/>
    <xf numFmtId="2" fontId="0" fillId="0" borderId="0" xfId="0" applyNumberFormat="1"/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6" fillId="15" borderId="11" xfId="0" applyFont="1" applyFill="1" applyBorder="1" applyAlignment="1">
      <alignment horizontal="center" wrapText="1"/>
    </xf>
    <xf numFmtId="0" fontId="16" fillId="15" borderId="20" xfId="0" applyFont="1" applyFill="1" applyBorder="1" applyAlignment="1">
      <alignment horizontal="center" wrapText="1"/>
    </xf>
    <xf numFmtId="0" fontId="16" fillId="15" borderId="1" xfId="0" applyFont="1" applyFill="1" applyBorder="1" applyAlignment="1">
      <alignment horizontal="center" wrapText="1"/>
    </xf>
    <xf numFmtId="0" fontId="16" fillId="15" borderId="22" xfId="0" applyFont="1" applyFill="1" applyBorder="1" applyAlignment="1">
      <alignment horizontal="center" wrapText="1"/>
    </xf>
    <xf numFmtId="0" fontId="16" fillId="15" borderId="17" xfId="0" applyFont="1" applyFill="1" applyBorder="1" applyAlignment="1">
      <alignment horizontal="center" wrapText="1"/>
    </xf>
    <xf numFmtId="0" fontId="16" fillId="15" borderId="18" xfId="0" applyFont="1" applyFill="1" applyBorder="1" applyAlignment="1">
      <alignment horizontal="center" wrapText="1"/>
    </xf>
    <xf numFmtId="0" fontId="8" fillId="15" borderId="2" xfId="0" applyFont="1" applyFill="1" applyBorder="1" applyAlignment="1">
      <alignment horizontal="center" wrapText="1"/>
    </xf>
    <xf numFmtId="0" fontId="16" fillId="15" borderId="2" xfId="0" applyFont="1" applyFill="1" applyBorder="1" applyAlignment="1">
      <alignment horizontal="center" vertical="top" wrapText="1"/>
    </xf>
    <xf numFmtId="0" fontId="16" fillId="15" borderId="3" xfId="0" applyFont="1" applyFill="1" applyBorder="1" applyAlignment="1">
      <alignment horizontal="center" vertical="top" wrapText="1"/>
    </xf>
    <xf numFmtId="0" fontId="16" fillId="15" borderId="4" xfId="0" applyFont="1" applyFill="1" applyBorder="1" applyAlignment="1">
      <alignment horizontal="center" vertical="top" wrapText="1"/>
    </xf>
    <xf numFmtId="0" fontId="16" fillId="15" borderId="5" xfId="0" applyFont="1" applyFill="1" applyBorder="1" applyAlignment="1">
      <alignment horizontal="center" vertical="top" wrapText="1"/>
    </xf>
    <xf numFmtId="0" fontId="8" fillId="15" borderId="21" xfId="0" applyFont="1" applyFill="1" applyBorder="1" applyAlignment="1">
      <alignment horizontal="center" wrapText="1"/>
    </xf>
    <xf numFmtId="0" fontId="8" fillId="15" borderId="1" xfId="0" applyFont="1" applyFill="1" applyBorder="1" applyAlignment="1">
      <alignment horizontal="center" wrapText="1"/>
    </xf>
    <xf numFmtId="0" fontId="8" fillId="15" borderId="19" xfId="0" applyFont="1" applyFill="1" applyBorder="1" applyAlignment="1">
      <alignment horizontal="center" wrapText="1"/>
    </xf>
    <xf numFmtId="0" fontId="8" fillId="15" borderId="11" xfId="0" applyFont="1" applyFill="1" applyBorder="1" applyAlignment="1">
      <alignment horizontal="center" wrapText="1"/>
    </xf>
    <xf numFmtId="0" fontId="8" fillId="15" borderId="20" xfId="0" applyFont="1" applyFill="1" applyBorder="1" applyAlignment="1">
      <alignment horizontal="center" wrapText="1"/>
    </xf>
    <xf numFmtId="0" fontId="8" fillId="15" borderId="23" xfId="0" applyFont="1" applyFill="1" applyBorder="1" applyAlignment="1">
      <alignment horizontal="center" wrapText="1"/>
    </xf>
    <xf numFmtId="0" fontId="8" fillId="15" borderId="17" xfId="0" applyFont="1" applyFill="1" applyBorder="1" applyAlignment="1">
      <alignment horizontal="center" wrapText="1"/>
    </xf>
    <xf numFmtId="0" fontId="8" fillId="15" borderId="18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8" fillId="15" borderId="19" xfId="0" applyFont="1" applyFill="1" applyBorder="1" applyAlignment="1">
      <alignment horizontal="center" vertical="top" wrapText="1"/>
    </xf>
    <xf numFmtId="0" fontId="8" fillId="15" borderId="11" xfId="0" applyFont="1" applyFill="1" applyBorder="1" applyAlignment="1">
      <alignment horizontal="center" vertical="top" wrapText="1"/>
    </xf>
    <xf numFmtId="0" fontId="8" fillId="15" borderId="20" xfId="0" applyFont="1" applyFill="1" applyBorder="1" applyAlignment="1">
      <alignment horizontal="center" vertical="top" wrapText="1"/>
    </xf>
    <xf numFmtId="0" fontId="8" fillId="15" borderId="23" xfId="0" applyFont="1" applyFill="1" applyBorder="1" applyAlignment="1">
      <alignment horizontal="center" vertical="top" wrapText="1"/>
    </xf>
    <xf numFmtId="0" fontId="8" fillId="15" borderId="17" xfId="0" applyFont="1" applyFill="1" applyBorder="1" applyAlignment="1">
      <alignment horizontal="center" vertical="top" wrapText="1"/>
    </xf>
    <xf numFmtId="0" fontId="8" fillId="15" borderId="18" xfId="0" applyFont="1" applyFill="1" applyBorder="1" applyAlignment="1">
      <alignment horizontal="center" vertical="top" wrapText="1"/>
    </xf>
    <xf numFmtId="0" fontId="8" fillId="15" borderId="3" xfId="0" applyFont="1" applyFill="1" applyBorder="1" applyAlignment="1">
      <alignment horizontal="center" wrapText="1"/>
    </xf>
    <xf numFmtId="0" fontId="8" fillId="15" borderId="4" xfId="0" applyFont="1" applyFill="1" applyBorder="1" applyAlignment="1">
      <alignment horizontal="center" wrapText="1"/>
    </xf>
    <xf numFmtId="0" fontId="8" fillId="15" borderId="5" xfId="0" applyFont="1" applyFill="1" applyBorder="1" applyAlignment="1">
      <alignment horizontal="center" wrapText="1"/>
    </xf>
    <xf numFmtId="0" fontId="8" fillId="15" borderId="19" xfId="0" applyFont="1" applyFill="1" applyBorder="1" applyAlignment="1">
      <alignment horizontal="center" vertical="center" wrapText="1"/>
    </xf>
    <xf numFmtId="0" fontId="8" fillId="15" borderId="11" xfId="0" applyFont="1" applyFill="1" applyBorder="1" applyAlignment="1">
      <alignment horizontal="center" vertical="center" wrapText="1"/>
    </xf>
    <xf numFmtId="0" fontId="8" fillId="15" borderId="20" xfId="0" applyFont="1" applyFill="1" applyBorder="1" applyAlignment="1">
      <alignment horizontal="center" vertical="center" wrapText="1"/>
    </xf>
    <xf numFmtId="0" fontId="8" fillId="15" borderId="23" xfId="0" applyFont="1" applyFill="1" applyBorder="1" applyAlignment="1">
      <alignment horizontal="center" vertical="center" wrapText="1"/>
    </xf>
    <xf numFmtId="0" fontId="8" fillId="15" borderId="17" xfId="0" applyFont="1" applyFill="1" applyBorder="1" applyAlignment="1">
      <alignment horizontal="center" vertical="center" wrapText="1"/>
    </xf>
    <xf numFmtId="0" fontId="8" fillId="15" borderId="1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CFFF"/>
      <color rgb="FFC5E6FF"/>
      <color rgb="FFFF4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1784590</xdr:colOff>
      <xdr:row>1</xdr:row>
      <xdr:rowOff>38100</xdr:rowOff>
    </xdr:from>
    <xdr:to>
      <xdr:col>0</xdr:col>
      <xdr:colOff>2370943</xdr:colOff>
      <xdr:row>1</xdr:row>
      <xdr:rowOff>412749</xdr:rowOff>
    </xdr:to>
    <xdr:pic>
      <xdr:nvPicPr>
        <xdr:cNvPr id="4" name="Picture 3" descr="Tata Motors Logo Meaning and History [Tata Motors symbol]">
          <a:extLst>
            <a:ext uri="{FF2B5EF4-FFF2-40B4-BE49-F238E27FC236}">
              <a16:creationId xmlns:a16="http://schemas.microsoft.com/office/drawing/2014/main" id="{91E11F9C-811F-7F43-1A24-57F0094A1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590" y="196850"/>
          <a:ext cx="586353" cy="37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1784590</xdr:colOff>
      <xdr:row>1</xdr:row>
      <xdr:rowOff>38100</xdr:rowOff>
    </xdr:from>
    <xdr:to>
      <xdr:col>1</xdr:col>
      <xdr:colOff>11918</xdr:colOff>
      <xdr:row>1</xdr:row>
      <xdr:rowOff>416091</xdr:rowOff>
    </xdr:to>
    <xdr:pic>
      <xdr:nvPicPr>
        <xdr:cNvPr id="2" name="Picture 1" descr="Tata Motors Logo Meaning and History [Tata Motors symbol]">
          <a:extLst>
            <a:ext uri="{FF2B5EF4-FFF2-40B4-BE49-F238E27FC236}">
              <a16:creationId xmlns:a16="http://schemas.microsoft.com/office/drawing/2014/main" id="{9345C77E-B3FF-4B0D-B803-4D73626B1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590" y="196850"/>
          <a:ext cx="586353" cy="37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1441690</xdr:colOff>
      <xdr:row>1</xdr:row>
      <xdr:rowOff>50800</xdr:rowOff>
    </xdr:from>
    <xdr:to>
      <xdr:col>0</xdr:col>
      <xdr:colOff>1993900</xdr:colOff>
      <xdr:row>1</xdr:row>
      <xdr:rowOff>415281</xdr:rowOff>
    </xdr:to>
    <xdr:pic>
      <xdr:nvPicPr>
        <xdr:cNvPr id="4" name="Picture 3" descr="Tata Motors Logo Meaning and History [Tata Motors symbol]">
          <a:extLst>
            <a:ext uri="{FF2B5EF4-FFF2-40B4-BE49-F238E27FC236}">
              <a16:creationId xmlns:a16="http://schemas.microsoft.com/office/drawing/2014/main" id="{8D0ED02B-8871-4025-8A2D-D2648D8CC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690" y="209550"/>
          <a:ext cx="552210" cy="364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1784590</xdr:colOff>
      <xdr:row>1</xdr:row>
      <xdr:rowOff>38100</xdr:rowOff>
    </xdr:from>
    <xdr:to>
      <xdr:col>0</xdr:col>
      <xdr:colOff>2370943</xdr:colOff>
      <xdr:row>1</xdr:row>
      <xdr:rowOff>407024</xdr:rowOff>
    </xdr:to>
    <xdr:pic>
      <xdr:nvPicPr>
        <xdr:cNvPr id="2" name="Picture 1" descr="Tata Motors Logo Meaning and History [Tata Motors symbol]">
          <a:extLst>
            <a:ext uri="{FF2B5EF4-FFF2-40B4-BE49-F238E27FC236}">
              <a16:creationId xmlns:a16="http://schemas.microsoft.com/office/drawing/2014/main" id="{478E4BFB-A3B3-4B13-AD20-01B48D57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590" y="196850"/>
          <a:ext cx="586353" cy="37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zoomScale="85" zoomScaleNormal="85" workbookViewId="0">
      <selection activeCell="N13" sqref="N13"/>
    </sheetView>
  </sheetViews>
  <sheetFormatPr defaultColWidth="14.42578125" defaultRowHeight="15" customHeight="1" x14ac:dyDescent="0.2"/>
  <cols>
    <col min="1" max="1" width="63" bestFit="1" customWidth="1"/>
    <col min="2" max="2" width="12" customWidth="1"/>
    <col min="3" max="3" width="13.28515625" customWidth="1"/>
    <col min="4" max="4" width="12.5703125" customWidth="1"/>
    <col min="5" max="5" width="12" customWidth="1"/>
    <col min="6" max="6" width="13.140625" customWidth="1"/>
    <col min="7" max="7" width="12.5703125" customWidth="1"/>
  </cols>
  <sheetData>
    <row r="1" spans="1:7" ht="12.75" customHeight="1" thickBot="1" x14ac:dyDescent="0.5">
      <c r="A1" s="1"/>
      <c r="B1" s="1"/>
    </row>
    <row r="2" spans="1:7" ht="35.25" thickTop="1" thickBot="1" x14ac:dyDescent="0.55000000000000004">
      <c r="A2" s="149" t="s">
        <v>156</v>
      </c>
      <c r="B2" s="150"/>
      <c r="C2" s="150"/>
      <c r="D2" s="150"/>
      <c r="E2" s="150"/>
      <c r="F2" s="150"/>
      <c r="G2" s="150"/>
    </row>
    <row r="3" spans="1:7" ht="12.75" customHeight="1" thickTop="1" thickBot="1" x14ac:dyDescent="0.25"/>
    <row r="4" spans="1:7" ht="12.75" customHeight="1" thickTop="1" thickBot="1" x14ac:dyDescent="0.25">
      <c r="A4" s="24" t="s">
        <v>0</v>
      </c>
      <c r="B4" s="25" t="s">
        <v>1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154</v>
      </c>
    </row>
    <row r="5" spans="1:7" ht="12.75" customHeight="1" thickTop="1" thickBot="1" x14ac:dyDescent="0.25">
      <c r="A5" s="22"/>
      <c r="B5" s="22"/>
      <c r="C5" s="23"/>
      <c r="D5" s="23"/>
      <c r="E5" s="23"/>
      <c r="F5" s="23"/>
      <c r="G5" s="23"/>
    </row>
    <row r="6" spans="1:7" ht="12.75" customHeight="1" thickTop="1" thickBot="1" x14ac:dyDescent="0.25">
      <c r="A6" s="8" t="s">
        <v>6</v>
      </c>
      <c r="B6" s="9">
        <v>274492.12</v>
      </c>
      <c r="C6" s="10">
        <v>295409.34000000003</v>
      </c>
      <c r="D6" s="10">
        <f>299190.59+2747.81</f>
        <v>301938.40000000002</v>
      </c>
      <c r="E6" s="10">
        <v>261067.97</v>
      </c>
      <c r="F6" s="10">
        <v>249794.75</v>
      </c>
      <c r="G6" s="10">
        <v>278453.62</v>
      </c>
    </row>
    <row r="7" spans="1:7" ht="12.75" customHeight="1" thickTop="1" thickBot="1" x14ac:dyDescent="0.25">
      <c r="A7" s="12" t="s">
        <v>7</v>
      </c>
      <c r="B7" s="13">
        <v>4799.6099999999997</v>
      </c>
      <c r="C7" s="14">
        <v>790.16</v>
      </c>
      <c r="D7" s="14">
        <v>0</v>
      </c>
      <c r="E7" s="14">
        <v>0</v>
      </c>
      <c r="F7" s="14">
        <v>0</v>
      </c>
      <c r="G7" s="14">
        <v>0</v>
      </c>
    </row>
    <row r="8" spans="1:7" ht="12.75" customHeight="1" thickTop="1" thickBot="1" x14ac:dyDescent="0.25">
      <c r="A8" s="8" t="s">
        <v>8</v>
      </c>
      <c r="B8" s="9">
        <f>B6-B7</f>
        <v>269692.51</v>
      </c>
      <c r="C8" s="9">
        <f t="shared" ref="C8:G8" si="0">C6-C7</f>
        <v>294619.18000000005</v>
      </c>
      <c r="D8" s="9">
        <f t="shared" si="0"/>
        <v>301938.40000000002</v>
      </c>
      <c r="E8" s="9">
        <f t="shared" si="0"/>
        <v>261067.97</v>
      </c>
      <c r="F8" s="9">
        <f t="shared" si="0"/>
        <v>249794.75</v>
      </c>
      <c r="G8" s="9">
        <f t="shared" si="0"/>
        <v>278453.62</v>
      </c>
    </row>
    <row r="9" spans="1:7" ht="12.75" customHeight="1" thickTop="1" thickBot="1" x14ac:dyDescent="0.25">
      <c r="A9" s="12" t="s">
        <v>9</v>
      </c>
      <c r="B9" s="14">
        <v>754.54</v>
      </c>
      <c r="C9" s="14">
        <v>888.89</v>
      </c>
      <c r="D9" s="14">
        <v>2965.31</v>
      </c>
      <c r="E9" s="14">
        <v>2973.12</v>
      </c>
      <c r="F9" s="14">
        <v>2643.19</v>
      </c>
      <c r="G9" s="14">
        <v>3053.63</v>
      </c>
    </row>
    <row r="10" spans="1:7" ht="12.75" customHeight="1" thickTop="1" thickBot="1" x14ac:dyDescent="0.25">
      <c r="A10" s="8"/>
      <c r="B10" s="10"/>
      <c r="C10" s="10"/>
      <c r="D10" s="10"/>
      <c r="E10" s="10"/>
      <c r="F10" s="10"/>
      <c r="G10" s="10"/>
    </row>
    <row r="11" spans="1:7" ht="12.75" customHeight="1" thickTop="1" thickBot="1" x14ac:dyDescent="0.25">
      <c r="A11" s="16" t="s">
        <v>10</v>
      </c>
      <c r="B11" s="17">
        <f>B8</f>
        <v>269692.51</v>
      </c>
      <c r="C11" s="17">
        <f t="shared" ref="C11:G11" si="1">C8</f>
        <v>294619.18000000005</v>
      </c>
      <c r="D11" s="17">
        <f t="shared" si="1"/>
        <v>301938.40000000002</v>
      </c>
      <c r="E11" s="17">
        <f t="shared" si="1"/>
        <v>261067.97</v>
      </c>
      <c r="F11" s="17">
        <f>F8</f>
        <v>249794.75</v>
      </c>
      <c r="G11" s="17">
        <f t="shared" si="1"/>
        <v>278453.62</v>
      </c>
    </row>
    <row r="12" spans="1:7" ht="12.75" customHeight="1" thickTop="1" thickBot="1" x14ac:dyDescent="0.25">
      <c r="A12" s="8"/>
      <c r="B12" s="10"/>
      <c r="C12" s="10"/>
      <c r="D12" s="10"/>
      <c r="E12" s="10"/>
      <c r="F12" s="10"/>
      <c r="G12" s="10"/>
    </row>
    <row r="13" spans="1:7" ht="12.75" customHeight="1" thickTop="1" thickBot="1" x14ac:dyDescent="0.25">
      <c r="A13" s="12" t="s">
        <v>11</v>
      </c>
      <c r="B13" s="14"/>
      <c r="C13" s="14"/>
      <c r="D13" s="14"/>
      <c r="E13" s="14"/>
      <c r="F13" s="14"/>
      <c r="G13" s="14"/>
    </row>
    <row r="14" spans="1:7" ht="12.75" customHeight="1" thickTop="1" thickBot="1" x14ac:dyDescent="0.25">
      <c r="A14" s="8"/>
      <c r="B14" s="10"/>
      <c r="C14" s="10"/>
      <c r="D14" s="10"/>
      <c r="E14" s="10"/>
      <c r="F14" s="10"/>
      <c r="G14" s="10"/>
    </row>
    <row r="15" spans="1:7" ht="12.75" customHeight="1" thickTop="1" thickBot="1" x14ac:dyDescent="0.25">
      <c r="A15" s="12" t="s">
        <v>12</v>
      </c>
      <c r="B15" s="13">
        <f>160147.12-777.57</f>
        <v>159369.54999999999</v>
      </c>
      <c r="C15" s="14">
        <f>173371.19-1378.6</f>
        <v>171992.59</v>
      </c>
      <c r="D15" s="14">
        <f>182254.45-1245.37</f>
        <v>181009.08000000002</v>
      </c>
      <c r="E15" s="14">
        <f>152968.74-297.27</f>
        <v>152671.47</v>
      </c>
      <c r="F15" s="14">
        <f>141392.43-35.16</f>
        <v>141357.26999999999</v>
      </c>
      <c r="G15" s="14">
        <f>159598.06+1322.5</f>
        <v>160920.56</v>
      </c>
    </row>
    <row r="16" spans="1:7" ht="12.75" customHeight="1" thickTop="1" thickBot="1" x14ac:dyDescent="0.25">
      <c r="A16" s="8" t="s">
        <v>13</v>
      </c>
      <c r="B16" s="9">
        <v>13924.53</v>
      </c>
      <c r="C16" s="10">
        <v>15903.99</v>
      </c>
      <c r="D16" s="10">
        <v>13258.83</v>
      </c>
      <c r="E16" s="10">
        <v>12228.35</v>
      </c>
      <c r="F16" s="10">
        <v>12250.09</v>
      </c>
      <c r="G16" s="10">
        <v>18374.77</v>
      </c>
    </row>
    <row r="17" spans="1:7" ht="12.75" customHeight="1" thickTop="1" thickBot="1" x14ac:dyDescent="0.25">
      <c r="A17" s="19" t="s">
        <v>14</v>
      </c>
      <c r="B17" s="13">
        <v>-7399.92</v>
      </c>
      <c r="C17" s="14">
        <v>-2046.58</v>
      </c>
      <c r="D17" s="14">
        <v>2053.2800000000002</v>
      </c>
      <c r="E17" s="14">
        <v>2231.19</v>
      </c>
      <c r="F17" s="14">
        <v>4684.16</v>
      </c>
      <c r="G17" s="14">
        <v>1590.49</v>
      </c>
    </row>
    <row r="18" spans="1:7" ht="12.75" customHeight="1" thickTop="1" thickBot="1" x14ac:dyDescent="0.25">
      <c r="A18" s="8" t="s">
        <v>15</v>
      </c>
      <c r="B18" s="9">
        <v>28332.89</v>
      </c>
      <c r="C18" s="10">
        <v>30300.09</v>
      </c>
      <c r="D18" s="10">
        <v>33243.870000000003</v>
      </c>
      <c r="E18" s="10">
        <v>30438.6</v>
      </c>
      <c r="F18" s="10">
        <v>27648.48</v>
      </c>
      <c r="G18" s="10">
        <v>30808.52</v>
      </c>
    </row>
    <row r="19" spans="1:7" ht="12.75" customHeight="1" thickTop="1" thickBot="1" x14ac:dyDescent="0.25">
      <c r="A19" s="12" t="s">
        <v>16</v>
      </c>
      <c r="B19" s="13">
        <f>55430.06+3413.57+3910.1</f>
        <v>62753.729999999996</v>
      </c>
      <c r="C19" s="14">
        <f>60184.21+3531.87-1185.28</f>
        <v>62530.8</v>
      </c>
      <c r="D19" s="14">
        <f>62238.12+4224.57+905.91</f>
        <v>67368.600000000006</v>
      </c>
      <c r="E19" s="14">
        <f>57087.46+4188.49+1738.74</f>
        <v>63014.689999999995</v>
      </c>
      <c r="F19" s="14">
        <f>40921.97+5226.63-1732.15</f>
        <v>44416.45</v>
      </c>
      <c r="G19" s="14">
        <f>47133.85+9209.5+78.68+14.45</f>
        <v>56436.479999999996</v>
      </c>
    </row>
    <row r="20" spans="1:7" ht="12.75" customHeight="1" thickTop="1" thickBot="1" x14ac:dyDescent="0.25">
      <c r="A20" s="8" t="s">
        <v>155</v>
      </c>
      <c r="B20" s="9">
        <v>-16876.96</v>
      </c>
      <c r="C20" s="10">
        <v>-18588.09</v>
      </c>
      <c r="D20" s="10">
        <v>-19659.59</v>
      </c>
      <c r="E20" s="10">
        <v>-17503.400000000001</v>
      </c>
      <c r="F20" s="10">
        <v>-12849.13</v>
      </c>
      <c r="G20" s="10">
        <v>-14397.29</v>
      </c>
    </row>
    <row r="21" spans="1:7" ht="12.75" customHeight="1" thickTop="1" thickBot="1" x14ac:dyDescent="0.25">
      <c r="A21" s="16" t="s">
        <v>17</v>
      </c>
      <c r="B21" s="13">
        <f>SUM(B15:B20)</f>
        <v>240103.81999999998</v>
      </c>
      <c r="C21" s="13">
        <f>SUM(C15:C20)</f>
        <v>260092.80000000002</v>
      </c>
      <c r="D21" s="13">
        <f>SUM(D15:D20)</f>
        <v>277274.07</v>
      </c>
      <c r="E21" s="13">
        <f t="shared" ref="E21:F21" si="2">SUM(E15:E20)</f>
        <v>243080.90000000002</v>
      </c>
      <c r="F21" s="13">
        <f t="shared" si="2"/>
        <v>217507.32</v>
      </c>
      <c r="G21" s="13">
        <f>SUM(G15:G20)</f>
        <v>253733.52999999994</v>
      </c>
    </row>
    <row r="22" spans="1:7" ht="12.75" customHeight="1" thickTop="1" thickBot="1" x14ac:dyDescent="0.25">
      <c r="A22" s="8"/>
      <c r="B22" s="10"/>
      <c r="C22" s="10"/>
      <c r="D22" s="10"/>
      <c r="E22" s="10"/>
      <c r="F22" s="10"/>
      <c r="G22" s="10"/>
    </row>
    <row r="23" spans="1:7" ht="12.75" customHeight="1" thickTop="1" thickBot="1" x14ac:dyDescent="0.25">
      <c r="A23" s="16" t="s">
        <v>18</v>
      </c>
      <c r="B23" s="17">
        <f>B8-B21</f>
        <v>29588.690000000031</v>
      </c>
      <c r="C23" s="17">
        <f>C8-C21</f>
        <v>34526.380000000034</v>
      </c>
      <c r="D23" s="17">
        <f>D8-D21</f>
        <v>24664.330000000016</v>
      </c>
      <c r="E23" s="17">
        <f t="shared" ref="E23:F23" si="3">E8-E21</f>
        <v>17987.069999999978</v>
      </c>
      <c r="F23" s="17">
        <f t="shared" si="3"/>
        <v>32287.429999999993</v>
      </c>
      <c r="G23" s="17">
        <f>G8-G21</f>
        <v>24720.090000000055</v>
      </c>
    </row>
    <row r="24" spans="1:7" ht="12.75" customHeight="1" thickTop="1" thickBot="1" x14ac:dyDescent="0.25">
      <c r="A24" s="8"/>
      <c r="B24" s="10"/>
      <c r="C24" s="10"/>
      <c r="D24" s="10"/>
      <c r="E24" s="10"/>
      <c r="F24" s="10"/>
      <c r="G24" s="10"/>
    </row>
    <row r="25" spans="1:7" ht="12.75" customHeight="1" thickTop="1" thickBot="1" x14ac:dyDescent="0.25">
      <c r="A25" s="12" t="s">
        <v>19</v>
      </c>
      <c r="B25" s="13">
        <v>17904.990000000002</v>
      </c>
      <c r="C25" s="14">
        <v>21553.59</v>
      </c>
      <c r="D25" s="14">
        <v>23590.63</v>
      </c>
      <c r="E25" s="14">
        <v>21425.43</v>
      </c>
      <c r="F25" s="14">
        <v>23546.71</v>
      </c>
      <c r="G25" s="14">
        <v>24835.69</v>
      </c>
    </row>
    <row r="26" spans="1:7" ht="12.75" customHeight="1" thickTop="1" thickBot="1" x14ac:dyDescent="0.25">
      <c r="A26" s="8"/>
      <c r="B26" s="10"/>
      <c r="C26" s="10"/>
      <c r="D26" s="10"/>
      <c r="E26" s="10"/>
      <c r="F26" s="10"/>
      <c r="G26" s="10"/>
    </row>
    <row r="27" spans="1:7" ht="12.75" customHeight="1" thickTop="1" thickBot="1" x14ac:dyDescent="0.25">
      <c r="A27" s="16" t="s">
        <v>20</v>
      </c>
      <c r="B27" s="17">
        <f t="shared" ref="B27" si="4">B23-B25</f>
        <v>11683.70000000003</v>
      </c>
      <c r="C27" s="17">
        <f>C23-C25</f>
        <v>12972.790000000034</v>
      </c>
      <c r="D27" s="17">
        <f>D23-D25</f>
        <v>1073.7000000000153</v>
      </c>
      <c r="E27" s="17">
        <f t="shared" ref="E27:F27" si="5">E23-E25</f>
        <v>-3438.3600000000224</v>
      </c>
      <c r="F27" s="17">
        <f t="shared" si="5"/>
        <v>8740.7199999999939</v>
      </c>
      <c r="G27" s="17">
        <f>G23-G25</f>
        <v>-115.59999999994398</v>
      </c>
    </row>
    <row r="28" spans="1:7" ht="12.75" customHeight="1" thickTop="1" thickBot="1" x14ac:dyDescent="0.25">
      <c r="A28" s="8"/>
      <c r="B28" s="10"/>
      <c r="C28" s="10"/>
      <c r="D28" s="10"/>
      <c r="E28" s="10"/>
      <c r="F28" s="10"/>
      <c r="G28" s="10"/>
    </row>
    <row r="29" spans="1:7" ht="12.75" customHeight="1" thickTop="1" thickBot="1" x14ac:dyDescent="0.25">
      <c r="A29" s="12" t="s">
        <v>21</v>
      </c>
      <c r="B29" s="13">
        <v>4238.01</v>
      </c>
      <c r="C29" s="14">
        <v>4681.79</v>
      </c>
      <c r="D29" s="14">
        <v>5758.6</v>
      </c>
      <c r="E29" s="14">
        <v>7243.33</v>
      </c>
      <c r="F29" s="14">
        <v>8097.17</v>
      </c>
      <c r="G29" s="14">
        <v>9311.86</v>
      </c>
    </row>
    <row r="30" spans="1:7" ht="12.75" customHeight="1" thickTop="1" thickBot="1" x14ac:dyDescent="0.25">
      <c r="A30" s="8"/>
      <c r="B30" s="10"/>
      <c r="C30" s="10"/>
      <c r="D30" s="10"/>
      <c r="E30" s="10"/>
      <c r="F30" s="10"/>
      <c r="G30" s="10"/>
    </row>
    <row r="31" spans="1:7" ht="12.75" customHeight="1" thickTop="1" thickBot="1" x14ac:dyDescent="0.25">
      <c r="A31" s="16" t="s">
        <v>22</v>
      </c>
      <c r="B31" s="17">
        <f>B27-B29+B9</f>
        <v>8200.2300000000287</v>
      </c>
      <c r="C31" s="17">
        <f>C27-C29+C9</f>
        <v>9179.8900000000322</v>
      </c>
      <c r="D31" s="17">
        <f t="shared" ref="D31:F31" si="6">D27-D29+D9</f>
        <v>-1719.5899999999851</v>
      </c>
      <c r="E31" s="17">
        <f t="shared" si="6"/>
        <v>-7708.5700000000224</v>
      </c>
      <c r="F31" s="17">
        <f t="shared" si="6"/>
        <v>3286.7399999999939</v>
      </c>
      <c r="G31" s="17">
        <f>G27-G29+G9</f>
        <v>-6373.8299999999444</v>
      </c>
    </row>
    <row r="32" spans="1:7" ht="12.75" customHeight="1" thickTop="1" thickBot="1" x14ac:dyDescent="0.25">
      <c r="A32" s="8"/>
      <c r="B32" s="10"/>
      <c r="C32" s="10"/>
      <c r="D32" s="10"/>
      <c r="E32" s="10"/>
      <c r="F32" s="10"/>
      <c r="G32" s="10"/>
    </row>
    <row r="33" spans="1:7" ht="12.75" customHeight="1" thickTop="1" thickBot="1" x14ac:dyDescent="0.25">
      <c r="A33" s="12" t="s">
        <v>23</v>
      </c>
      <c r="B33" s="13">
        <v>3251.23</v>
      </c>
      <c r="C33" s="14">
        <v>4341.93</v>
      </c>
      <c r="D33" s="14">
        <v>-2437.4499999999998</v>
      </c>
      <c r="E33" s="14">
        <v>395.25</v>
      </c>
      <c r="F33" s="14">
        <v>2541.86</v>
      </c>
      <c r="G33" s="14">
        <v>4231.29</v>
      </c>
    </row>
    <row r="34" spans="1:7" ht="12.75" customHeight="1" thickTop="1" thickBot="1" x14ac:dyDescent="0.25">
      <c r="A34" s="8"/>
      <c r="B34" s="10"/>
      <c r="C34" s="10"/>
      <c r="D34" s="10"/>
      <c r="E34" s="10"/>
      <c r="F34" s="10"/>
      <c r="G34" s="10"/>
    </row>
    <row r="35" spans="1:7" ht="12.75" customHeight="1" thickTop="1" thickBot="1" x14ac:dyDescent="0.25">
      <c r="A35" s="16" t="s">
        <v>24</v>
      </c>
      <c r="B35" s="17">
        <f t="shared" ref="B35:G35" si="7">B31-B33</f>
        <v>4949.0000000000291</v>
      </c>
      <c r="C35" s="17">
        <f t="shared" si="7"/>
        <v>4837.9600000000319</v>
      </c>
      <c r="D35" s="17">
        <f t="shared" si="7"/>
        <v>717.86000000001468</v>
      </c>
      <c r="E35" s="17">
        <f t="shared" si="7"/>
        <v>-8103.8200000000224</v>
      </c>
      <c r="F35" s="17">
        <f>F31-F33</f>
        <v>744.87999999999374</v>
      </c>
      <c r="G35" s="17">
        <f t="shared" si="7"/>
        <v>-10605.119999999944</v>
      </c>
    </row>
    <row r="36" spans="1:7" ht="12.75" customHeight="1" thickTop="1" thickBot="1" x14ac:dyDescent="0.25">
      <c r="A36" s="20"/>
      <c r="B36" s="20"/>
      <c r="C36" s="10"/>
      <c r="D36" s="10"/>
      <c r="E36" s="10"/>
      <c r="F36" s="10"/>
      <c r="G36" s="10"/>
    </row>
    <row r="37" spans="1:7" ht="12.75" customHeight="1" thickTop="1" thickBot="1" x14ac:dyDescent="0.25">
      <c r="A37" s="12" t="s">
        <v>25</v>
      </c>
      <c r="B37" s="21"/>
      <c r="C37" s="18"/>
      <c r="D37" s="18"/>
      <c r="E37" s="18"/>
      <c r="F37" s="18"/>
      <c r="G37" s="18"/>
    </row>
    <row r="38" spans="1:7" ht="12.75" customHeight="1" thickTop="1" thickBot="1" x14ac:dyDescent="0.25">
      <c r="A38" s="20"/>
      <c r="B38" s="20"/>
      <c r="C38" s="10"/>
      <c r="D38" s="10"/>
      <c r="E38" s="10"/>
      <c r="F38" s="10"/>
      <c r="G38" s="10"/>
    </row>
    <row r="39" spans="1:7" ht="12.75" customHeight="1" thickTop="1" thickBot="1" x14ac:dyDescent="0.25">
      <c r="A39" s="12" t="s">
        <v>26</v>
      </c>
      <c r="B39" s="18">
        <f t="shared" ref="B39:G39" si="8">B35-B37</f>
        <v>4949.0000000000291</v>
      </c>
      <c r="C39" s="18">
        <f t="shared" si="8"/>
        <v>4837.9600000000319</v>
      </c>
      <c r="D39" s="18">
        <f t="shared" si="8"/>
        <v>717.86000000001468</v>
      </c>
      <c r="E39" s="18">
        <f t="shared" si="8"/>
        <v>-8103.8200000000224</v>
      </c>
      <c r="F39" s="18">
        <f t="shared" si="8"/>
        <v>744.87999999999374</v>
      </c>
      <c r="G39" s="18">
        <f t="shared" si="8"/>
        <v>-10605.119999999944</v>
      </c>
    </row>
    <row r="40" spans="1:7" ht="12.75" customHeight="1" thickTop="1" thickBot="1" x14ac:dyDescent="0.25">
      <c r="A40" s="20"/>
      <c r="B40" s="20"/>
      <c r="C40" s="10"/>
      <c r="D40" s="10"/>
      <c r="E40" s="10"/>
      <c r="F40" s="10"/>
      <c r="G40" s="10"/>
    </row>
    <row r="41" spans="1:7" ht="12.75" customHeight="1" thickTop="1" x14ac:dyDescent="0.2">
      <c r="C41" s="3"/>
      <c r="D41" s="3"/>
      <c r="E41" s="3"/>
      <c r="F41" s="3"/>
      <c r="G41" s="3"/>
    </row>
    <row r="42" spans="1:7" ht="12.75" customHeight="1" x14ac:dyDescent="0.2">
      <c r="C42" s="3"/>
      <c r="D42" s="3"/>
      <c r="E42" s="3"/>
      <c r="F42" s="3"/>
      <c r="G42" s="3"/>
    </row>
    <row r="43" spans="1:7" ht="12.75" customHeight="1" x14ac:dyDescent="0.2">
      <c r="C43" s="3"/>
      <c r="D43" s="3"/>
      <c r="E43" s="3"/>
      <c r="F43" s="3"/>
      <c r="G43" s="3"/>
    </row>
    <row r="44" spans="1:7" ht="12.75" customHeight="1" x14ac:dyDescent="0.2">
      <c r="C44" s="3"/>
      <c r="D44" s="3"/>
      <c r="E44" s="3"/>
      <c r="F44" s="3"/>
      <c r="G44" s="3"/>
    </row>
    <row r="45" spans="1:7" ht="12.75" customHeight="1" x14ac:dyDescent="0.2">
      <c r="C45" s="3"/>
      <c r="D45" s="3"/>
      <c r="E45" s="3"/>
      <c r="F45" s="3"/>
      <c r="G45" s="3"/>
    </row>
    <row r="46" spans="1:7" ht="12.75" customHeight="1" x14ac:dyDescent="0.2">
      <c r="C46" s="3"/>
      <c r="D46" s="3"/>
      <c r="E46" s="3"/>
      <c r="F46" s="3"/>
      <c r="G46" s="3"/>
    </row>
    <row r="47" spans="1:7" ht="12.75" customHeight="1" x14ac:dyDescent="0.2">
      <c r="C47" s="3"/>
      <c r="D47" s="3"/>
      <c r="E47" s="3"/>
      <c r="F47" s="3"/>
      <c r="G47" s="3"/>
    </row>
    <row r="48" spans="1:7" ht="12.75" customHeight="1" x14ac:dyDescent="0.2">
      <c r="C48" s="3"/>
      <c r="D48" s="3"/>
      <c r="E48" s="3"/>
      <c r="F48" s="3"/>
      <c r="G48" s="3"/>
    </row>
    <row r="49" spans="3:7" ht="12.75" customHeight="1" x14ac:dyDescent="0.2">
      <c r="C49" s="3"/>
      <c r="D49" s="3"/>
      <c r="E49" s="3"/>
      <c r="F49" s="3"/>
      <c r="G49" s="3"/>
    </row>
    <row r="50" spans="3:7" ht="12.75" customHeight="1" x14ac:dyDescent="0.2">
      <c r="C50" s="3"/>
      <c r="D50" s="3"/>
      <c r="E50" s="3"/>
      <c r="F50" s="3"/>
      <c r="G50" s="3"/>
    </row>
    <row r="51" spans="3:7" ht="12.75" customHeight="1" x14ac:dyDescent="0.2">
      <c r="C51" s="3"/>
      <c r="D51" s="3"/>
      <c r="E51" s="3"/>
      <c r="F51" s="3"/>
      <c r="G51" s="3"/>
    </row>
    <row r="52" spans="3:7" ht="12.75" customHeight="1" x14ac:dyDescent="0.2">
      <c r="C52" s="3"/>
      <c r="D52" s="3"/>
      <c r="E52" s="3"/>
      <c r="F52" s="3"/>
      <c r="G52" s="3"/>
    </row>
    <row r="53" spans="3:7" ht="12.75" customHeight="1" x14ac:dyDescent="0.2">
      <c r="C53" s="3"/>
      <c r="D53" s="3"/>
      <c r="E53" s="3"/>
      <c r="F53" s="3"/>
      <c r="G53" s="3"/>
    </row>
    <row r="54" spans="3:7" ht="12.75" customHeight="1" x14ac:dyDescent="0.2">
      <c r="C54" s="3"/>
      <c r="D54" s="3"/>
      <c r="E54" s="3"/>
      <c r="F54" s="3"/>
      <c r="G54" s="3"/>
    </row>
    <row r="55" spans="3:7" ht="12.75" customHeight="1" x14ac:dyDescent="0.2">
      <c r="C55" s="3"/>
      <c r="D55" s="3"/>
      <c r="E55" s="3"/>
      <c r="F55" s="3"/>
      <c r="G55" s="3"/>
    </row>
    <row r="56" spans="3:7" ht="12.75" customHeight="1" x14ac:dyDescent="0.2">
      <c r="C56" s="3"/>
      <c r="D56" s="3"/>
      <c r="E56" s="3"/>
      <c r="F56" s="3"/>
      <c r="G56" s="3"/>
    </row>
    <row r="57" spans="3:7" ht="12.75" customHeight="1" x14ac:dyDescent="0.2">
      <c r="C57" s="3"/>
      <c r="D57" s="3"/>
      <c r="E57" s="3"/>
      <c r="F57" s="3"/>
      <c r="G57" s="3"/>
    </row>
    <row r="58" spans="3:7" ht="12.75" customHeight="1" x14ac:dyDescent="0.2">
      <c r="C58" s="3"/>
      <c r="D58" s="3"/>
      <c r="E58" s="3"/>
      <c r="F58" s="3"/>
      <c r="G58" s="3"/>
    </row>
    <row r="59" spans="3:7" ht="12.75" customHeight="1" x14ac:dyDescent="0.2">
      <c r="C59" s="3"/>
      <c r="D59" s="3"/>
      <c r="E59" s="3"/>
      <c r="F59" s="3"/>
      <c r="G59" s="3"/>
    </row>
    <row r="60" spans="3:7" ht="12.75" customHeight="1" x14ac:dyDescent="0.2">
      <c r="C60" s="3"/>
      <c r="D60" s="3"/>
      <c r="E60" s="3"/>
      <c r="F60" s="3"/>
      <c r="G60" s="3"/>
    </row>
    <row r="61" spans="3:7" ht="12.75" customHeight="1" x14ac:dyDescent="0.2">
      <c r="C61" s="3"/>
      <c r="D61" s="3"/>
      <c r="E61" s="3"/>
      <c r="F61" s="3"/>
      <c r="G61" s="3"/>
    </row>
    <row r="62" spans="3:7" ht="12.75" customHeight="1" x14ac:dyDescent="0.2">
      <c r="C62" s="3"/>
      <c r="D62" s="3"/>
      <c r="E62" s="3"/>
      <c r="F62" s="3"/>
      <c r="G62" s="3"/>
    </row>
    <row r="63" spans="3:7" ht="12.75" customHeight="1" x14ac:dyDescent="0.2">
      <c r="C63" s="3"/>
      <c r="D63" s="3"/>
      <c r="E63" s="3"/>
      <c r="F63" s="3"/>
      <c r="G63" s="3"/>
    </row>
    <row r="64" spans="3:7" ht="12.75" customHeight="1" x14ac:dyDescent="0.2">
      <c r="C64" s="3"/>
      <c r="D64" s="3"/>
      <c r="E64" s="3"/>
      <c r="F64" s="3"/>
      <c r="G64" s="3"/>
    </row>
    <row r="65" spans="3:7" ht="12.75" customHeight="1" x14ac:dyDescent="0.2">
      <c r="C65" s="3"/>
      <c r="D65" s="3"/>
      <c r="E65" s="3"/>
      <c r="F65" s="3"/>
      <c r="G65" s="3"/>
    </row>
    <row r="66" spans="3:7" ht="12.75" customHeight="1" x14ac:dyDescent="0.2">
      <c r="C66" s="3"/>
      <c r="D66" s="3"/>
      <c r="E66" s="3"/>
      <c r="F66" s="3"/>
      <c r="G66" s="3"/>
    </row>
    <row r="67" spans="3:7" ht="12.75" customHeight="1" x14ac:dyDescent="0.2">
      <c r="C67" s="3"/>
      <c r="D67" s="3"/>
      <c r="E67" s="3"/>
      <c r="F67" s="3"/>
      <c r="G67" s="3"/>
    </row>
    <row r="68" spans="3:7" ht="12.75" customHeight="1" x14ac:dyDescent="0.2">
      <c r="C68" s="3"/>
      <c r="D68" s="3"/>
      <c r="E68" s="3"/>
      <c r="F68" s="3"/>
      <c r="G68" s="3"/>
    </row>
    <row r="69" spans="3:7" ht="12.75" customHeight="1" x14ac:dyDescent="0.2">
      <c r="C69" s="3"/>
      <c r="D69" s="3"/>
      <c r="E69" s="3"/>
      <c r="F69" s="3"/>
      <c r="G69" s="3"/>
    </row>
    <row r="70" spans="3:7" ht="12.75" customHeight="1" x14ac:dyDescent="0.2">
      <c r="C70" s="3"/>
      <c r="D70" s="3"/>
      <c r="E70" s="3"/>
      <c r="F70" s="3"/>
      <c r="G70" s="3"/>
    </row>
    <row r="71" spans="3:7" ht="12.75" customHeight="1" x14ac:dyDescent="0.2">
      <c r="C71" s="3"/>
      <c r="D71" s="3"/>
      <c r="E71" s="3"/>
      <c r="F71" s="3"/>
      <c r="G71" s="3"/>
    </row>
    <row r="72" spans="3:7" ht="12.75" customHeight="1" x14ac:dyDescent="0.2">
      <c r="C72" s="3"/>
      <c r="D72" s="3"/>
      <c r="E72" s="3"/>
      <c r="F72" s="3"/>
      <c r="G72" s="3"/>
    </row>
    <row r="73" spans="3:7" ht="12.75" customHeight="1" x14ac:dyDescent="0.2">
      <c r="C73" s="3"/>
      <c r="D73" s="3"/>
      <c r="E73" s="3"/>
      <c r="F73" s="3"/>
      <c r="G73" s="3"/>
    </row>
    <row r="74" spans="3:7" ht="12.75" customHeight="1" x14ac:dyDescent="0.2">
      <c r="C74" s="3"/>
      <c r="D74" s="3"/>
      <c r="E74" s="3"/>
      <c r="F74" s="3"/>
      <c r="G74" s="3"/>
    </row>
    <row r="75" spans="3:7" ht="12.75" customHeight="1" x14ac:dyDescent="0.2">
      <c r="C75" s="3"/>
      <c r="D75" s="3"/>
      <c r="E75" s="3"/>
      <c r="F75" s="3"/>
      <c r="G75" s="3"/>
    </row>
    <row r="76" spans="3:7" ht="12.75" customHeight="1" x14ac:dyDescent="0.2">
      <c r="C76" s="3"/>
      <c r="D76" s="3"/>
      <c r="E76" s="3"/>
      <c r="F76" s="3"/>
      <c r="G76" s="3"/>
    </row>
    <row r="77" spans="3:7" ht="12.75" customHeight="1" x14ac:dyDescent="0.2">
      <c r="C77" s="3"/>
      <c r="D77" s="3"/>
      <c r="E77" s="3"/>
      <c r="F77" s="3"/>
      <c r="G77" s="3"/>
    </row>
    <row r="78" spans="3:7" ht="12.75" customHeight="1" x14ac:dyDescent="0.2">
      <c r="C78" s="3"/>
      <c r="D78" s="3"/>
      <c r="E78" s="3"/>
      <c r="F78" s="3"/>
      <c r="G78" s="3"/>
    </row>
    <row r="79" spans="3:7" ht="12.75" customHeight="1" x14ac:dyDescent="0.2">
      <c r="C79" s="3"/>
      <c r="D79" s="3"/>
      <c r="E79" s="3"/>
      <c r="F79" s="3"/>
      <c r="G79" s="3"/>
    </row>
    <row r="80" spans="3:7" ht="12.75" customHeight="1" x14ac:dyDescent="0.2">
      <c r="C80" s="3"/>
      <c r="D80" s="3"/>
      <c r="E80" s="3"/>
      <c r="F80" s="3"/>
      <c r="G80" s="3"/>
    </row>
    <row r="81" spans="3:7" ht="12.75" customHeight="1" x14ac:dyDescent="0.2">
      <c r="C81" s="3"/>
      <c r="D81" s="3"/>
      <c r="E81" s="3"/>
      <c r="F81" s="3"/>
      <c r="G81" s="3"/>
    </row>
    <row r="82" spans="3:7" ht="12.75" customHeight="1" x14ac:dyDescent="0.2">
      <c r="C82" s="3"/>
      <c r="D82" s="3"/>
      <c r="E82" s="3"/>
      <c r="F82" s="3"/>
      <c r="G82" s="3"/>
    </row>
    <row r="83" spans="3:7" ht="12.75" customHeight="1" x14ac:dyDescent="0.2">
      <c r="C83" s="3"/>
      <c r="D83" s="3"/>
      <c r="E83" s="3"/>
      <c r="F83" s="3"/>
      <c r="G83" s="3"/>
    </row>
    <row r="84" spans="3:7" ht="12.75" customHeight="1" x14ac:dyDescent="0.2">
      <c r="C84" s="3"/>
      <c r="D84" s="3"/>
      <c r="E84" s="3"/>
      <c r="F84" s="3"/>
      <c r="G84" s="3"/>
    </row>
    <row r="85" spans="3:7" ht="12.75" customHeight="1" x14ac:dyDescent="0.2">
      <c r="C85" s="3"/>
      <c r="D85" s="3"/>
      <c r="E85" s="3"/>
      <c r="F85" s="3"/>
      <c r="G85" s="3"/>
    </row>
    <row r="86" spans="3:7" ht="12.75" customHeight="1" x14ac:dyDescent="0.2">
      <c r="C86" s="3"/>
      <c r="D86" s="3"/>
      <c r="E86" s="3"/>
      <c r="F86" s="3"/>
      <c r="G86" s="3"/>
    </row>
    <row r="87" spans="3:7" ht="12.75" customHeight="1" x14ac:dyDescent="0.2">
      <c r="C87" s="3"/>
      <c r="D87" s="3"/>
      <c r="E87" s="3"/>
      <c r="F87" s="3"/>
      <c r="G87" s="3"/>
    </row>
    <row r="88" spans="3:7" ht="12.75" customHeight="1" x14ac:dyDescent="0.2">
      <c r="C88" s="3"/>
      <c r="D88" s="3"/>
      <c r="E88" s="3"/>
      <c r="F88" s="3"/>
      <c r="G88" s="3"/>
    </row>
    <row r="89" spans="3:7" ht="12.75" customHeight="1" x14ac:dyDescent="0.2">
      <c r="C89" s="3"/>
      <c r="D89" s="3"/>
      <c r="E89" s="3"/>
      <c r="F89" s="3"/>
      <c r="G89" s="3"/>
    </row>
    <row r="90" spans="3:7" ht="12.75" customHeight="1" x14ac:dyDescent="0.2">
      <c r="C90" s="3"/>
      <c r="D90" s="3"/>
      <c r="E90" s="3"/>
      <c r="F90" s="3"/>
      <c r="G90" s="3"/>
    </row>
    <row r="91" spans="3:7" ht="12.75" customHeight="1" x14ac:dyDescent="0.2">
      <c r="C91" s="3"/>
      <c r="D91" s="3"/>
      <c r="E91" s="3"/>
      <c r="F91" s="3"/>
      <c r="G91" s="3"/>
    </row>
    <row r="92" spans="3:7" ht="12.75" customHeight="1" x14ac:dyDescent="0.2">
      <c r="C92" s="3"/>
      <c r="D92" s="3"/>
      <c r="E92" s="3"/>
      <c r="F92" s="3"/>
      <c r="G92" s="3"/>
    </row>
    <row r="93" spans="3:7" ht="12.75" customHeight="1" x14ac:dyDescent="0.2">
      <c r="C93" s="3"/>
      <c r="D93" s="3"/>
      <c r="E93" s="3"/>
      <c r="F93" s="3"/>
      <c r="G93" s="3"/>
    </row>
    <row r="94" spans="3:7" ht="12.75" customHeight="1" x14ac:dyDescent="0.2">
      <c r="C94" s="3"/>
      <c r="D94" s="3"/>
      <c r="E94" s="3"/>
      <c r="F94" s="3"/>
      <c r="G94" s="3"/>
    </row>
    <row r="95" spans="3:7" ht="12.75" customHeight="1" x14ac:dyDescent="0.2">
      <c r="C95" s="3"/>
      <c r="D95" s="3"/>
      <c r="E95" s="3"/>
      <c r="F95" s="3"/>
      <c r="G95" s="3"/>
    </row>
    <row r="96" spans="3:7" ht="12.75" customHeight="1" x14ac:dyDescent="0.2">
      <c r="C96" s="3"/>
      <c r="D96" s="3"/>
      <c r="E96" s="3"/>
      <c r="F96" s="3"/>
      <c r="G96" s="3"/>
    </row>
    <row r="97" spans="3:7" ht="12.75" customHeight="1" x14ac:dyDescent="0.2">
      <c r="C97" s="3"/>
      <c r="D97" s="3"/>
      <c r="E97" s="3"/>
      <c r="F97" s="3"/>
      <c r="G97" s="3"/>
    </row>
    <row r="98" spans="3:7" ht="12.75" customHeight="1" x14ac:dyDescent="0.2">
      <c r="C98" s="3"/>
      <c r="D98" s="3"/>
      <c r="E98" s="3"/>
      <c r="F98" s="3"/>
      <c r="G98" s="3"/>
    </row>
    <row r="99" spans="3:7" ht="12.75" customHeight="1" x14ac:dyDescent="0.2">
      <c r="C99" s="3"/>
      <c r="D99" s="3"/>
      <c r="E99" s="3"/>
      <c r="F99" s="3"/>
      <c r="G99" s="3"/>
    </row>
    <row r="100" spans="3:7" ht="12.75" customHeight="1" x14ac:dyDescent="0.2">
      <c r="C100" s="3"/>
      <c r="D100" s="3"/>
      <c r="E100" s="3"/>
      <c r="F100" s="3"/>
      <c r="G100" s="3"/>
    </row>
    <row r="101" spans="3:7" ht="12.75" customHeight="1" x14ac:dyDescent="0.2">
      <c r="C101" s="3"/>
      <c r="D101" s="3"/>
      <c r="E101" s="3"/>
      <c r="F101" s="3"/>
      <c r="G101" s="3"/>
    </row>
    <row r="102" spans="3:7" ht="12.75" customHeight="1" x14ac:dyDescent="0.2">
      <c r="C102" s="3"/>
      <c r="D102" s="3"/>
      <c r="E102" s="3"/>
      <c r="F102" s="3"/>
      <c r="G102" s="3"/>
    </row>
    <row r="103" spans="3:7" ht="12.75" customHeight="1" x14ac:dyDescent="0.2">
      <c r="C103" s="3"/>
      <c r="D103" s="3"/>
      <c r="E103" s="3"/>
      <c r="F103" s="3"/>
      <c r="G103" s="3"/>
    </row>
    <row r="104" spans="3:7" ht="12.75" customHeight="1" x14ac:dyDescent="0.2">
      <c r="C104" s="3"/>
      <c r="D104" s="3"/>
      <c r="E104" s="3"/>
      <c r="F104" s="3"/>
      <c r="G104" s="3"/>
    </row>
    <row r="105" spans="3:7" ht="12.75" customHeight="1" x14ac:dyDescent="0.2">
      <c r="C105" s="3"/>
      <c r="D105" s="3"/>
      <c r="E105" s="3"/>
      <c r="F105" s="3"/>
      <c r="G105" s="3"/>
    </row>
    <row r="106" spans="3:7" ht="12.75" customHeight="1" x14ac:dyDescent="0.2">
      <c r="C106" s="3"/>
      <c r="D106" s="3"/>
      <c r="E106" s="3"/>
      <c r="F106" s="3"/>
      <c r="G106" s="3"/>
    </row>
    <row r="107" spans="3:7" ht="12.75" customHeight="1" x14ac:dyDescent="0.2">
      <c r="C107" s="3"/>
      <c r="D107" s="3"/>
      <c r="E107" s="3"/>
      <c r="F107" s="3"/>
      <c r="G107" s="3"/>
    </row>
    <row r="108" spans="3:7" ht="12.75" customHeight="1" x14ac:dyDescent="0.2">
      <c r="C108" s="3"/>
      <c r="D108" s="3"/>
      <c r="E108" s="3"/>
      <c r="F108" s="3"/>
      <c r="G108" s="3"/>
    </row>
    <row r="109" spans="3:7" ht="12.75" customHeight="1" x14ac:dyDescent="0.2">
      <c r="C109" s="3"/>
      <c r="D109" s="3"/>
      <c r="E109" s="3"/>
      <c r="F109" s="3"/>
      <c r="G109" s="3"/>
    </row>
    <row r="110" spans="3:7" ht="12.75" customHeight="1" x14ac:dyDescent="0.2">
      <c r="C110" s="3"/>
      <c r="D110" s="3"/>
      <c r="E110" s="3"/>
      <c r="F110" s="3"/>
      <c r="G110" s="3"/>
    </row>
    <row r="111" spans="3:7" ht="12.75" customHeight="1" x14ac:dyDescent="0.2">
      <c r="C111" s="3"/>
      <c r="D111" s="3"/>
      <c r="E111" s="3"/>
      <c r="F111" s="3"/>
      <c r="G111" s="3"/>
    </row>
    <row r="112" spans="3:7" ht="12.75" customHeight="1" x14ac:dyDescent="0.2">
      <c r="C112" s="3"/>
      <c r="D112" s="3"/>
      <c r="E112" s="3"/>
      <c r="F112" s="3"/>
      <c r="G112" s="3"/>
    </row>
    <row r="113" spans="3:7" ht="12.75" customHeight="1" x14ac:dyDescent="0.2">
      <c r="C113" s="3"/>
      <c r="D113" s="3"/>
      <c r="E113" s="3"/>
      <c r="F113" s="3"/>
      <c r="G113" s="3"/>
    </row>
    <row r="114" spans="3:7" ht="12.75" customHeight="1" x14ac:dyDescent="0.2">
      <c r="C114" s="3"/>
      <c r="D114" s="3"/>
      <c r="E114" s="3"/>
      <c r="F114" s="3"/>
      <c r="G114" s="3"/>
    </row>
    <row r="115" spans="3:7" ht="12.75" customHeight="1" x14ac:dyDescent="0.2">
      <c r="C115" s="3"/>
      <c r="D115" s="3"/>
      <c r="E115" s="3"/>
      <c r="F115" s="3"/>
      <c r="G115" s="3"/>
    </row>
    <row r="116" spans="3:7" ht="12.75" customHeight="1" x14ac:dyDescent="0.2">
      <c r="C116" s="3"/>
      <c r="D116" s="3"/>
      <c r="E116" s="3"/>
      <c r="F116" s="3"/>
      <c r="G116" s="3"/>
    </row>
    <row r="117" spans="3:7" ht="12.75" customHeight="1" x14ac:dyDescent="0.2">
      <c r="C117" s="3"/>
      <c r="D117" s="3"/>
      <c r="E117" s="3"/>
      <c r="F117" s="3"/>
      <c r="G117" s="3"/>
    </row>
    <row r="118" spans="3:7" ht="12.75" customHeight="1" x14ac:dyDescent="0.2">
      <c r="C118" s="3"/>
      <c r="D118" s="3"/>
      <c r="E118" s="3"/>
      <c r="F118" s="3"/>
      <c r="G118" s="3"/>
    </row>
    <row r="119" spans="3:7" ht="12.75" customHeight="1" x14ac:dyDescent="0.2">
      <c r="C119" s="3"/>
      <c r="D119" s="3"/>
      <c r="E119" s="3"/>
      <c r="F119" s="3"/>
      <c r="G119" s="3"/>
    </row>
    <row r="120" spans="3:7" ht="12.75" customHeight="1" x14ac:dyDescent="0.2">
      <c r="C120" s="3"/>
      <c r="D120" s="3"/>
      <c r="E120" s="3"/>
      <c r="F120" s="3"/>
      <c r="G120" s="3"/>
    </row>
    <row r="121" spans="3:7" ht="12.75" customHeight="1" x14ac:dyDescent="0.2">
      <c r="C121" s="3"/>
      <c r="D121" s="3"/>
      <c r="E121" s="3"/>
      <c r="F121" s="3"/>
      <c r="G121" s="3"/>
    </row>
    <row r="122" spans="3:7" ht="12.75" customHeight="1" x14ac:dyDescent="0.2">
      <c r="C122" s="3"/>
      <c r="D122" s="3"/>
      <c r="E122" s="3"/>
      <c r="F122" s="3"/>
      <c r="G122" s="3"/>
    </row>
    <row r="123" spans="3:7" ht="12.75" customHeight="1" x14ac:dyDescent="0.2">
      <c r="C123" s="3"/>
      <c r="D123" s="3"/>
      <c r="E123" s="3"/>
      <c r="F123" s="3"/>
      <c r="G123" s="3"/>
    </row>
    <row r="124" spans="3:7" ht="12.75" customHeight="1" x14ac:dyDescent="0.2">
      <c r="C124" s="3"/>
      <c r="D124" s="3"/>
      <c r="E124" s="3"/>
      <c r="F124" s="3"/>
      <c r="G124" s="3"/>
    </row>
    <row r="125" spans="3:7" ht="12.75" customHeight="1" x14ac:dyDescent="0.2">
      <c r="C125" s="3"/>
      <c r="D125" s="3"/>
      <c r="E125" s="3"/>
      <c r="F125" s="3"/>
      <c r="G125" s="3"/>
    </row>
    <row r="126" spans="3:7" ht="12.75" customHeight="1" x14ac:dyDescent="0.2">
      <c r="C126" s="3"/>
      <c r="D126" s="3"/>
      <c r="E126" s="3"/>
      <c r="F126" s="3"/>
      <c r="G126" s="3"/>
    </row>
    <row r="127" spans="3:7" ht="12.75" customHeight="1" x14ac:dyDescent="0.2">
      <c r="C127" s="3"/>
      <c r="D127" s="3"/>
      <c r="E127" s="3"/>
      <c r="F127" s="3"/>
      <c r="G127" s="3"/>
    </row>
    <row r="128" spans="3:7" ht="12.75" customHeight="1" x14ac:dyDescent="0.2">
      <c r="C128" s="3"/>
      <c r="D128" s="3"/>
      <c r="E128" s="3"/>
      <c r="F128" s="3"/>
      <c r="G128" s="3"/>
    </row>
    <row r="129" spans="3:7" ht="12.75" customHeight="1" x14ac:dyDescent="0.2">
      <c r="C129" s="3"/>
      <c r="D129" s="3"/>
      <c r="E129" s="3"/>
      <c r="F129" s="3"/>
      <c r="G129" s="3"/>
    </row>
    <row r="130" spans="3:7" ht="12.75" customHeight="1" x14ac:dyDescent="0.2">
      <c r="C130" s="3"/>
      <c r="D130" s="3"/>
      <c r="E130" s="3"/>
      <c r="F130" s="3"/>
      <c r="G130" s="3"/>
    </row>
    <row r="131" spans="3:7" ht="12.75" customHeight="1" x14ac:dyDescent="0.2">
      <c r="C131" s="3"/>
      <c r="D131" s="3"/>
      <c r="E131" s="3"/>
      <c r="F131" s="3"/>
      <c r="G131" s="3"/>
    </row>
    <row r="132" spans="3:7" ht="12.75" customHeight="1" x14ac:dyDescent="0.2">
      <c r="C132" s="3"/>
      <c r="D132" s="3"/>
      <c r="E132" s="3"/>
      <c r="F132" s="3"/>
      <c r="G132" s="3"/>
    </row>
    <row r="133" spans="3:7" ht="12.75" customHeight="1" x14ac:dyDescent="0.2">
      <c r="C133" s="3"/>
      <c r="D133" s="3"/>
      <c r="E133" s="3"/>
      <c r="F133" s="3"/>
      <c r="G133" s="3"/>
    </row>
    <row r="134" spans="3:7" ht="12.75" customHeight="1" x14ac:dyDescent="0.2">
      <c r="C134" s="3"/>
      <c r="D134" s="3"/>
      <c r="E134" s="3"/>
      <c r="F134" s="3"/>
      <c r="G134" s="3"/>
    </row>
    <row r="135" spans="3:7" ht="12.75" customHeight="1" x14ac:dyDescent="0.2">
      <c r="C135" s="3"/>
      <c r="D135" s="3"/>
      <c r="E135" s="3"/>
      <c r="F135" s="3"/>
      <c r="G135" s="3"/>
    </row>
    <row r="136" spans="3:7" ht="12.75" customHeight="1" x14ac:dyDescent="0.2">
      <c r="C136" s="3"/>
      <c r="D136" s="3"/>
      <c r="E136" s="3"/>
      <c r="F136" s="3"/>
      <c r="G136" s="3"/>
    </row>
    <row r="137" spans="3:7" ht="12.75" customHeight="1" x14ac:dyDescent="0.2">
      <c r="C137" s="3"/>
      <c r="D137" s="3"/>
      <c r="E137" s="3"/>
      <c r="F137" s="3"/>
      <c r="G137" s="3"/>
    </row>
    <row r="138" spans="3:7" ht="12.75" customHeight="1" x14ac:dyDescent="0.2">
      <c r="C138" s="3"/>
      <c r="D138" s="3"/>
      <c r="E138" s="3"/>
      <c r="F138" s="3"/>
      <c r="G138" s="3"/>
    </row>
    <row r="139" spans="3:7" ht="12.75" customHeight="1" x14ac:dyDescent="0.2">
      <c r="C139" s="3"/>
      <c r="D139" s="3"/>
      <c r="E139" s="3"/>
      <c r="F139" s="3"/>
      <c r="G139" s="3"/>
    </row>
    <row r="140" spans="3:7" ht="12.75" customHeight="1" x14ac:dyDescent="0.2">
      <c r="C140" s="3"/>
      <c r="D140" s="3"/>
      <c r="E140" s="3"/>
      <c r="F140" s="3"/>
      <c r="G140" s="3"/>
    </row>
    <row r="141" spans="3:7" ht="12.75" customHeight="1" x14ac:dyDescent="0.2">
      <c r="C141" s="3"/>
      <c r="D141" s="3"/>
      <c r="E141" s="3"/>
      <c r="F141" s="3"/>
      <c r="G141" s="3"/>
    </row>
    <row r="142" spans="3:7" ht="12.75" customHeight="1" x14ac:dyDescent="0.2">
      <c r="C142" s="3"/>
      <c r="D142" s="3"/>
      <c r="E142" s="3"/>
      <c r="F142" s="3"/>
      <c r="G142" s="3"/>
    </row>
    <row r="143" spans="3:7" ht="12.75" customHeight="1" x14ac:dyDescent="0.2">
      <c r="C143" s="3"/>
      <c r="D143" s="3"/>
      <c r="E143" s="3"/>
      <c r="F143" s="3"/>
      <c r="G143" s="3"/>
    </row>
    <row r="144" spans="3:7" ht="12.75" customHeight="1" x14ac:dyDescent="0.2">
      <c r="C144" s="3"/>
      <c r="D144" s="3"/>
      <c r="E144" s="3"/>
      <c r="F144" s="3"/>
      <c r="G144" s="3"/>
    </row>
    <row r="145" spans="3:7" ht="12.75" customHeight="1" x14ac:dyDescent="0.2">
      <c r="C145" s="3"/>
      <c r="D145" s="3"/>
      <c r="E145" s="3"/>
      <c r="F145" s="3"/>
      <c r="G145" s="3"/>
    </row>
    <row r="146" spans="3:7" ht="12.75" customHeight="1" x14ac:dyDescent="0.2">
      <c r="C146" s="3"/>
      <c r="D146" s="3"/>
      <c r="E146" s="3"/>
      <c r="F146" s="3"/>
      <c r="G146" s="3"/>
    </row>
    <row r="147" spans="3:7" ht="12.75" customHeight="1" x14ac:dyDescent="0.2">
      <c r="C147" s="3"/>
      <c r="D147" s="3"/>
      <c r="E147" s="3"/>
      <c r="F147" s="3"/>
      <c r="G147" s="3"/>
    </row>
    <row r="148" spans="3:7" ht="12.75" customHeight="1" x14ac:dyDescent="0.2">
      <c r="C148" s="3"/>
      <c r="D148" s="3"/>
      <c r="E148" s="3"/>
      <c r="F148" s="3"/>
      <c r="G148" s="3"/>
    </row>
    <row r="149" spans="3:7" ht="12.75" customHeight="1" x14ac:dyDescent="0.2">
      <c r="C149" s="3"/>
      <c r="D149" s="3"/>
      <c r="E149" s="3"/>
      <c r="F149" s="3"/>
      <c r="G149" s="3"/>
    </row>
    <row r="150" spans="3:7" ht="12.75" customHeight="1" x14ac:dyDescent="0.2">
      <c r="C150" s="3"/>
      <c r="D150" s="3"/>
      <c r="E150" s="3"/>
      <c r="F150" s="3"/>
      <c r="G150" s="3"/>
    </row>
    <row r="151" spans="3:7" ht="12.75" customHeight="1" x14ac:dyDescent="0.2">
      <c r="C151" s="3"/>
      <c r="D151" s="3"/>
      <c r="E151" s="3"/>
      <c r="F151" s="3"/>
      <c r="G151" s="3"/>
    </row>
    <row r="152" spans="3:7" ht="12.75" customHeight="1" x14ac:dyDescent="0.2">
      <c r="C152" s="3"/>
      <c r="D152" s="3"/>
      <c r="E152" s="3"/>
      <c r="F152" s="3"/>
      <c r="G152" s="3"/>
    </row>
    <row r="153" spans="3:7" ht="12.75" customHeight="1" x14ac:dyDescent="0.2">
      <c r="C153" s="3"/>
      <c r="D153" s="3"/>
      <c r="E153" s="3"/>
      <c r="F153" s="3"/>
      <c r="G153" s="3"/>
    </row>
    <row r="154" spans="3:7" ht="12.75" customHeight="1" x14ac:dyDescent="0.2">
      <c r="C154" s="3"/>
      <c r="D154" s="3"/>
      <c r="E154" s="3"/>
      <c r="F154" s="3"/>
      <c r="G154" s="3"/>
    </row>
    <row r="155" spans="3:7" ht="12.75" customHeight="1" x14ac:dyDescent="0.2">
      <c r="C155" s="3"/>
      <c r="D155" s="3"/>
      <c r="E155" s="3"/>
      <c r="F155" s="3"/>
      <c r="G155" s="3"/>
    </row>
    <row r="156" spans="3:7" ht="12.75" customHeight="1" x14ac:dyDescent="0.2">
      <c r="C156" s="3"/>
      <c r="D156" s="3"/>
      <c r="E156" s="3"/>
      <c r="F156" s="3"/>
      <c r="G156" s="3"/>
    </row>
    <row r="157" spans="3:7" ht="12.75" customHeight="1" x14ac:dyDescent="0.2">
      <c r="C157" s="3"/>
      <c r="D157" s="3"/>
      <c r="E157" s="3"/>
      <c r="F157" s="3"/>
      <c r="G157" s="3"/>
    </row>
    <row r="158" spans="3:7" ht="12.75" customHeight="1" x14ac:dyDescent="0.2">
      <c r="C158" s="3"/>
      <c r="D158" s="3"/>
      <c r="E158" s="3"/>
      <c r="F158" s="3"/>
      <c r="G158" s="3"/>
    </row>
    <row r="159" spans="3:7" ht="12.75" customHeight="1" x14ac:dyDescent="0.2">
      <c r="C159" s="3"/>
      <c r="D159" s="3"/>
      <c r="E159" s="3"/>
      <c r="F159" s="3"/>
      <c r="G159" s="3"/>
    </row>
    <row r="160" spans="3:7" ht="12.75" customHeight="1" x14ac:dyDescent="0.2">
      <c r="C160" s="3"/>
      <c r="D160" s="3"/>
      <c r="E160" s="3"/>
      <c r="F160" s="3"/>
      <c r="G160" s="3"/>
    </row>
    <row r="161" spans="3:7" ht="12.75" customHeight="1" x14ac:dyDescent="0.2">
      <c r="C161" s="3"/>
      <c r="D161" s="3"/>
      <c r="E161" s="3"/>
      <c r="F161" s="3"/>
      <c r="G161" s="3"/>
    </row>
    <row r="162" spans="3:7" ht="12.75" customHeight="1" x14ac:dyDescent="0.2">
      <c r="C162" s="3"/>
      <c r="D162" s="3"/>
      <c r="E162" s="3"/>
      <c r="F162" s="3"/>
      <c r="G162" s="3"/>
    </row>
    <row r="163" spans="3:7" ht="12.75" customHeight="1" x14ac:dyDescent="0.2">
      <c r="C163" s="3"/>
      <c r="D163" s="3"/>
      <c r="E163" s="3"/>
      <c r="F163" s="3"/>
      <c r="G163" s="3"/>
    </row>
    <row r="164" spans="3:7" ht="12.75" customHeight="1" x14ac:dyDescent="0.2">
      <c r="C164" s="3"/>
      <c r="D164" s="3"/>
      <c r="E164" s="3"/>
      <c r="F164" s="3"/>
      <c r="G164" s="3"/>
    </row>
    <row r="165" spans="3:7" ht="12.75" customHeight="1" x14ac:dyDescent="0.2">
      <c r="C165" s="3"/>
      <c r="D165" s="3"/>
      <c r="E165" s="3"/>
      <c r="F165" s="3"/>
      <c r="G165" s="3"/>
    </row>
    <row r="166" spans="3:7" ht="12.75" customHeight="1" x14ac:dyDescent="0.2">
      <c r="C166" s="3"/>
      <c r="D166" s="3"/>
      <c r="E166" s="3"/>
      <c r="F166" s="3"/>
      <c r="G166" s="3"/>
    </row>
    <row r="167" spans="3:7" ht="12.75" customHeight="1" x14ac:dyDescent="0.2">
      <c r="C167" s="3"/>
      <c r="D167" s="3"/>
      <c r="E167" s="3"/>
      <c r="F167" s="3"/>
      <c r="G167" s="3"/>
    </row>
    <row r="168" spans="3:7" ht="12.75" customHeight="1" x14ac:dyDescent="0.2">
      <c r="C168" s="3"/>
      <c r="D168" s="3"/>
      <c r="E168" s="3"/>
      <c r="F168" s="3"/>
      <c r="G168" s="3"/>
    </row>
    <row r="169" spans="3:7" ht="12.75" customHeight="1" x14ac:dyDescent="0.2">
      <c r="C169" s="3"/>
      <c r="D169" s="3"/>
      <c r="E169" s="3"/>
      <c r="F169" s="3"/>
      <c r="G169" s="3"/>
    </row>
    <row r="170" spans="3:7" ht="12.75" customHeight="1" x14ac:dyDescent="0.2">
      <c r="C170" s="3"/>
      <c r="D170" s="3"/>
      <c r="E170" s="3"/>
      <c r="F170" s="3"/>
      <c r="G170" s="3"/>
    </row>
    <row r="171" spans="3:7" ht="12.75" customHeight="1" x14ac:dyDescent="0.2">
      <c r="C171" s="3"/>
      <c r="D171" s="3"/>
      <c r="E171" s="3"/>
      <c r="F171" s="3"/>
      <c r="G171" s="3"/>
    </row>
    <row r="172" spans="3:7" ht="12.75" customHeight="1" x14ac:dyDescent="0.2">
      <c r="C172" s="3"/>
      <c r="D172" s="3"/>
      <c r="E172" s="3"/>
      <c r="F172" s="3"/>
      <c r="G172" s="3"/>
    </row>
    <row r="173" spans="3:7" ht="12.75" customHeight="1" x14ac:dyDescent="0.2">
      <c r="C173" s="3"/>
      <c r="D173" s="3"/>
      <c r="E173" s="3"/>
      <c r="F173" s="3"/>
      <c r="G173" s="3"/>
    </row>
    <row r="174" spans="3:7" ht="12.75" customHeight="1" x14ac:dyDescent="0.2">
      <c r="C174" s="3"/>
      <c r="D174" s="3"/>
      <c r="E174" s="3"/>
      <c r="F174" s="3"/>
      <c r="G174" s="3"/>
    </row>
    <row r="175" spans="3:7" ht="12.75" customHeight="1" x14ac:dyDescent="0.2">
      <c r="C175" s="3"/>
      <c r="D175" s="3"/>
      <c r="E175" s="3"/>
      <c r="F175" s="3"/>
      <c r="G175" s="3"/>
    </row>
    <row r="176" spans="3:7" ht="12.75" customHeight="1" x14ac:dyDescent="0.2">
      <c r="C176" s="3"/>
      <c r="D176" s="3"/>
      <c r="E176" s="3"/>
      <c r="F176" s="3"/>
      <c r="G176" s="3"/>
    </row>
    <row r="177" spans="3:7" ht="12.75" customHeight="1" x14ac:dyDescent="0.2">
      <c r="C177" s="3"/>
      <c r="D177" s="3"/>
      <c r="E177" s="3"/>
      <c r="F177" s="3"/>
      <c r="G177" s="3"/>
    </row>
    <row r="178" spans="3:7" ht="12.75" customHeight="1" x14ac:dyDescent="0.2">
      <c r="C178" s="3"/>
      <c r="D178" s="3"/>
      <c r="E178" s="3"/>
      <c r="F178" s="3"/>
      <c r="G178" s="3"/>
    </row>
    <row r="179" spans="3:7" ht="12.75" customHeight="1" x14ac:dyDescent="0.2">
      <c r="C179" s="3"/>
      <c r="D179" s="3"/>
      <c r="E179" s="3"/>
      <c r="F179" s="3"/>
      <c r="G179" s="3"/>
    </row>
    <row r="180" spans="3:7" ht="12.75" customHeight="1" x14ac:dyDescent="0.2">
      <c r="C180" s="3"/>
      <c r="D180" s="3"/>
      <c r="E180" s="3"/>
      <c r="F180" s="3"/>
      <c r="G180" s="3"/>
    </row>
    <row r="181" spans="3:7" ht="12.75" customHeight="1" x14ac:dyDescent="0.2">
      <c r="C181" s="3"/>
      <c r="D181" s="3"/>
      <c r="E181" s="3"/>
      <c r="F181" s="3"/>
      <c r="G181" s="3"/>
    </row>
    <row r="182" spans="3:7" ht="12.75" customHeight="1" x14ac:dyDescent="0.2">
      <c r="C182" s="3"/>
      <c r="D182" s="3"/>
      <c r="E182" s="3"/>
      <c r="F182" s="3"/>
      <c r="G182" s="3"/>
    </row>
    <row r="183" spans="3:7" ht="12.75" customHeight="1" x14ac:dyDescent="0.2">
      <c r="C183" s="3"/>
      <c r="D183" s="3"/>
      <c r="E183" s="3"/>
      <c r="F183" s="3"/>
      <c r="G183" s="3"/>
    </row>
    <row r="184" spans="3:7" ht="12.75" customHeight="1" x14ac:dyDescent="0.2">
      <c r="C184" s="3"/>
      <c r="D184" s="3"/>
      <c r="E184" s="3"/>
      <c r="F184" s="3"/>
      <c r="G184" s="3"/>
    </row>
    <row r="185" spans="3:7" ht="12.75" customHeight="1" x14ac:dyDescent="0.2">
      <c r="C185" s="3"/>
      <c r="D185" s="3"/>
      <c r="E185" s="3"/>
      <c r="F185" s="3"/>
      <c r="G185" s="3"/>
    </row>
    <row r="186" spans="3:7" ht="12.75" customHeight="1" x14ac:dyDescent="0.2">
      <c r="C186" s="3"/>
      <c r="D186" s="3"/>
      <c r="E186" s="3"/>
      <c r="F186" s="3"/>
      <c r="G186" s="3"/>
    </row>
    <row r="187" spans="3:7" ht="12.75" customHeight="1" x14ac:dyDescent="0.2">
      <c r="C187" s="3"/>
      <c r="D187" s="3"/>
      <c r="E187" s="3"/>
      <c r="F187" s="3"/>
      <c r="G187" s="3"/>
    </row>
    <row r="188" spans="3:7" ht="12.75" customHeight="1" x14ac:dyDescent="0.2">
      <c r="C188" s="3"/>
      <c r="D188" s="3"/>
      <c r="E188" s="3"/>
      <c r="F188" s="3"/>
      <c r="G188" s="3"/>
    </row>
    <row r="189" spans="3:7" ht="12.75" customHeight="1" x14ac:dyDescent="0.2">
      <c r="C189" s="3"/>
      <c r="D189" s="3"/>
      <c r="E189" s="3"/>
      <c r="F189" s="3"/>
      <c r="G189" s="3"/>
    </row>
    <row r="190" spans="3:7" ht="12.75" customHeight="1" x14ac:dyDescent="0.2">
      <c r="C190" s="3"/>
      <c r="D190" s="3"/>
      <c r="E190" s="3"/>
      <c r="F190" s="3"/>
      <c r="G190" s="3"/>
    </row>
    <row r="191" spans="3:7" ht="12.75" customHeight="1" x14ac:dyDescent="0.2">
      <c r="C191" s="3"/>
      <c r="D191" s="3"/>
      <c r="E191" s="3"/>
      <c r="F191" s="3"/>
      <c r="G191" s="3"/>
    </row>
    <row r="192" spans="3:7" ht="12.75" customHeight="1" x14ac:dyDescent="0.2">
      <c r="C192" s="3"/>
      <c r="D192" s="3"/>
      <c r="E192" s="3"/>
      <c r="F192" s="3"/>
      <c r="G192" s="3"/>
    </row>
    <row r="193" spans="3:7" ht="12.75" customHeight="1" x14ac:dyDescent="0.2">
      <c r="C193" s="3"/>
      <c r="D193" s="3"/>
      <c r="E193" s="3"/>
      <c r="F193" s="3"/>
      <c r="G193" s="3"/>
    </row>
    <row r="194" spans="3:7" ht="12.75" customHeight="1" x14ac:dyDescent="0.2">
      <c r="C194" s="3"/>
      <c r="D194" s="3"/>
      <c r="E194" s="3"/>
      <c r="F194" s="3"/>
      <c r="G194" s="3"/>
    </row>
    <row r="195" spans="3:7" ht="12.75" customHeight="1" x14ac:dyDescent="0.2">
      <c r="C195" s="3"/>
      <c r="D195" s="3"/>
      <c r="E195" s="3"/>
      <c r="F195" s="3"/>
      <c r="G195" s="3"/>
    </row>
    <row r="196" spans="3:7" ht="12.75" customHeight="1" x14ac:dyDescent="0.2">
      <c r="C196" s="3"/>
      <c r="D196" s="3"/>
      <c r="E196" s="3"/>
      <c r="F196" s="3"/>
      <c r="G196" s="3"/>
    </row>
    <row r="197" spans="3:7" ht="12.75" customHeight="1" x14ac:dyDescent="0.2">
      <c r="C197" s="3"/>
      <c r="D197" s="3"/>
      <c r="E197" s="3"/>
      <c r="F197" s="3"/>
      <c r="G197" s="3"/>
    </row>
    <row r="198" spans="3:7" ht="12.75" customHeight="1" x14ac:dyDescent="0.2">
      <c r="C198" s="3"/>
      <c r="D198" s="3"/>
      <c r="E198" s="3"/>
      <c r="F198" s="3"/>
      <c r="G198" s="3"/>
    </row>
    <row r="199" spans="3:7" ht="12.75" customHeight="1" x14ac:dyDescent="0.2">
      <c r="C199" s="3"/>
      <c r="D199" s="3"/>
      <c r="E199" s="3"/>
      <c r="F199" s="3"/>
      <c r="G199" s="3"/>
    </row>
    <row r="200" spans="3:7" ht="12.75" customHeight="1" x14ac:dyDescent="0.2">
      <c r="C200" s="3"/>
      <c r="D200" s="3"/>
      <c r="E200" s="3"/>
      <c r="F200" s="3"/>
      <c r="G200" s="3"/>
    </row>
    <row r="201" spans="3:7" ht="12.75" customHeight="1" x14ac:dyDescent="0.2">
      <c r="C201" s="3"/>
      <c r="D201" s="3"/>
      <c r="E201" s="3"/>
      <c r="F201" s="3"/>
      <c r="G201" s="3"/>
    </row>
    <row r="202" spans="3:7" ht="12.75" customHeight="1" x14ac:dyDescent="0.2">
      <c r="C202" s="3"/>
      <c r="D202" s="3"/>
      <c r="E202" s="3"/>
      <c r="F202" s="3"/>
      <c r="G202" s="3"/>
    </row>
    <row r="203" spans="3:7" ht="12.75" customHeight="1" x14ac:dyDescent="0.2">
      <c r="C203" s="3"/>
      <c r="D203" s="3"/>
      <c r="E203" s="3"/>
      <c r="F203" s="3"/>
      <c r="G203" s="3"/>
    </row>
    <row r="204" spans="3:7" ht="12.75" customHeight="1" x14ac:dyDescent="0.2">
      <c r="C204" s="3"/>
      <c r="D204" s="3"/>
      <c r="E204" s="3"/>
      <c r="F204" s="3"/>
      <c r="G204" s="3"/>
    </row>
    <row r="205" spans="3:7" ht="12.75" customHeight="1" x14ac:dyDescent="0.2">
      <c r="C205" s="3"/>
      <c r="D205" s="3"/>
      <c r="E205" s="3"/>
      <c r="F205" s="3"/>
      <c r="G205" s="3"/>
    </row>
    <row r="206" spans="3:7" ht="12.75" customHeight="1" x14ac:dyDescent="0.2">
      <c r="C206" s="3"/>
      <c r="D206" s="3"/>
      <c r="E206" s="3"/>
      <c r="F206" s="3"/>
      <c r="G206" s="3"/>
    </row>
    <row r="207" spans="3:7" ht="12.75" customHeight="1" x14ac:dyDescent="0.2">
      <c r="C207" s="3"/>
      <c r="D207" s="3"/>
      <c r="E207" s="3"/>
      <c r="F207" s="3"/>
      <c r="G207" s="3"/>
    </row>
    <row r="208" spans="3:7" ht="12.75" customHeight="1" x14ac:dyDescent="0.2">
      <c r="C208" s="3"/>
      <c r="D208" s="3"/>
      <c r="E208" s="3"/>
      <c r="F208" s="3"/>
      <c r="G208" s="3"/>
    </row>
    <row r="209" spans="3:7" ht="12.75" customHeight="1" x14ac:dyDescent="0.2">
      <c r="C209" s="3"/>
      <c r="D209" s="3"/>
      <c r="E209" s="3"/>
      <c r="F209" s="3"/>
      <c r="G209" s="3"/>
    </row>
    <row r="210" spans="3:7" ht="12.75" customHeight="1" x14ac:dyDescent="0.2">
      <c r="C210" s="3"/>
      <c r="D210" s="3"/>
      <c r="E210" s="3"/>
      <c r="F210" s="3"/>
      <c r="G210" s="3"/>
    </row>
    <row r="211" spans="3:7" ht="12.75" customHeight="1" x14ac:dyDescent="0.2">
      <c r="C211" s="3"/>
      <c r="D211" s="3"/>
      <c r="E211" s="3"/>
      <c r="F211" s="3"/>
      <c r="G211" s="3"/>
    </row>
    <row r="212" spans="3:7" ht="12.75" customHeight="1" x14ac:dyDescent="0.2">
      <c r="C212" s="3"/>
      <c r="D212" s="3"/>
      <c r="E212" s="3"/>
      <c r="F212" s="3"/>
      <c r="G212" s="3"/>
    </row>
    <row r="213" spans="3:7" ht="12.75" customHeight="1" x14ac:dyDescent="0.2">
      <c r="C213" s="3"/>
      <c r="D213" s="3"/>
      <c r="E213" s="3"/>
      <c r="F213" s="3"/>
      <c r="G213" s="3"/>
    </row>
    <row r="214" spans="3:7" ht="12.75" customHeight="1" x14ac:dyDescent="0.2">
      <c r="C214" s="3"/>
      <c r="D214" s="3"/>
      <c r="E214" s="3"/>
      <c r="F214" s="3"/>
      <c r="G214" s="3"/>
    </row>
    <row r="215" spans="3:7" ht="12.75" customHeight="1" x14ac:dyDescent="0.2">
      <c r="C215" s="3"/>
      <c r="D215" s="3"/>
      <c r="E215" s="3"/>
      <c r="F215" s="3"/>
      <c r="G215" s="3"/>
    </row>
    <row r="216" spans="3:7" ht="12.75" customHeight="1" x14ac:dyDescent="0.2">
      <c r="C216" s="3"/>
      <c r="D216" s="3"/>
      <c r="E216" s="3"/>
      <c r="F216" s="3"/>
      <c r="G216" s="3"/>
    </row>
    <row r="217" spans="3:7" ht="12.75" customHeight="1" x14ac:dyDescent="0.2">
      <c r="C217" s="3"/>
      <c r="D217" s="3"/>
      <c r="E217" s="3"/>
      <c r="F217" s="3"/>
      <c r="G217" s="3"/>
    </row>
    <row r="218" spans="3:7" ht="12.75" customHeight="1" x14ac:dyDescent="0.2">
      <c r="C218" s="3"/>
      <c r="D218" s="3"/>
      <c r="E218" s="3"/>
      <c r="F218" s="3"/>
      <c r="G218" s="3"/>
    </row>
    <row r="219" spans="3:7" ht="12.75" customHeight="1" x14ac:dyDescent="0.2">
      <c r="C219" s="3"/>
      <c r="D219" s="3"/>
      <c r="E219" s="3"/>
      <c r="F219" s="3"/>
      <c r="G219" s="3"/>
    </row>
    <row r="220" spans="3:7" ht="12.75" customHeight="1" x14ac:dyDescent="0.2">
      <c r="C220" s="3"/>
      <c r="D220" s="3"/>
      <c r="E220" s="3"/>
      <c r="F220" s="3"/>
      <c r="G220" s="3"/>
    </row>
    <row r="221" spans="3:7" ht="12.75" customHeight="1" x14ac:dyDescent="0.2">
      <c r="C221" s="3"/>
      <c r="D221" s="3"/>
      <c r="E221" s="3"/>
      <c r="F221" s="3"/>
      <c r="G221" s="3"/>
    </row>
    <row r="222" spans="3:7" ht="12.75" customHeight="1" x14ac:dyDescent="0.2">
      <c r="C222" s="3"/>
      <c r="D222" s="3"/>
      <c r="E222" s="3"/>
      <c r="F222" s="3"/>
      <c r="G222" s="3"/>
    </row>
    <row r="223" spans="3:7" ht="12.75" customHeight="1" x14ac:dyDescent="0.2">
      <c r="C223" s="3"/>
      <c r="D223" s="3"/>
      <c r="E223" s="3"/>
      <c r="F223" s="3"/>
      <c r="G223" s="3"/>
    </row>
    <row r="224" spans="3:7" ht="12.75" customHeight="1" x14ac:dyDescent="0.2">
      <c r="C224" s="3"/>
      <c r="D224" s="3"/>
      <c r="E224" s="3"/>
      <c r="F224" s="3"/>
      <c r="G224" s="3"/>
    </row>
    <row r="225" spans="3:7" ht="12.75" customHeight="1" x14ac:dyDescent="0.2">
      <c r="C225" s="3"/>
      <c r="D225" s="3"/>
      <c r="E225" s="3"/>
      <c r="F225" s="3"/>
      <c r="G225" s="3"/>
    </row>
    <row r="226" spans="3:7" ht="12.75" customHeight="1" x14ac:dyDescent="0.2">
      <c r="C226" s="3"/>
      <c r="D226" s="3"/>
      <c r="E226" s="3"/>
      <c r="F226" s="3"/>
      <c r="G226" s="3"/>
    </row>
    <row r="227" spans="3:7" ht="12.75" customHeight="1" x14ac:dyDescent="0.2">
      <c r="C227" s="3"/>
      <c r="D227" s="3"/>
      <c r="E227" s="3"/>
      <c r="F227" s="3"/>
      <c r="G227" s="3"/>
    </row>
    <row r="228" spans="3:7" ht="12.75" customHeight="1" x14ac:dyDescent="0.2">
      <c r="C228" s="3"/>
      <c r="D228" s="3"/>
      <c r="E228" s="3"/>
      <c r="F228" s="3"/>
      <c r="G228" s="3"/>
    </row>
    <row r="229" spans="3:7" ht="12.75" customHeight="1" x14ac:dyDescent="0.2">
      <c r="C229" s="3"/>
      <c r="D229" s="3"/>
      <c r="E229" s="3"/>
      <c r="F229" s="3"/>
      <c r="G229" s="3"/>
    </row>
    <row r="230" spans="3:7" ht="12.75" customHeight="1" x14ac:dyDescent="0.2">
      <c r="C230" s="3"/>
      <c r="D230" s="3"/>
      <c r="E230" s="3"/>
      <c r="F230" s="3"/>
      <c r="G230" s="3"/>
    </row>
    <row r="231" spans="3:7" ht="12.75" customHeight="1" x14ac:dyDescent="0.2">
      <c r="C231" s="3"/>
      <c r="D231" s="3"/>
      <c r="E231" s="3"/>
      <c r="F231" s="3"/>
      <c r="G231" s="3"/>
    </row>
    <row r="232" spans="3:7" ht="12.75" customHeight="1" x14ac:dyDescent="0.2">
      <c r="C232" s="3"/>
      <c r="D232" s="3"/>
      <c r="E232" s="3"/>
      <c r="F232" s="3"/>
      <c r="G232" s="3"/>
    </row>
    <row r="233" spans="3:7" ht="12.75" customHeight="1" x14ac:dyDescent="0.2">
      <c r="C233" s="3"/>
      <c r="D233" s="3"/>
      <c r="E233" s="3"/>
      <c r="F233" s="3"/>
      <c r="G233" s="3"/>
    </row>
    <row r="234" spans="3:7" ht="12.75" customHeight="1" x14ac:dyDescent="0.2">
      <c r="C234" s="3"/>
      <c r="D234" s="3"/>
      <c r="E234" s="3"/>
      <c r="F234" s="3"/>
      <c r="G234" s="3"/>
    </row>
    <row r="235" spans="3:7" ht="12.75" customHeight="1" x14ac:dyDescent="0.2">
      <c r="C235" s="3"/>
      <c r="D235" s="3"/>
      <c r="E235" s="3"/>
      <c r="F235" s="3"/>
      <c r="G235" s="3"/>
    </row>
    <row r="236" spans="3:7" ht="12.75" customHeight="1" x14ac:dyDescent="0.2">
      <c r="C236" s="3"/>
      <c r="D236" s="3"/>
      <c r="E236" s="3"/>
      <c r="F236" s="3"/>
      <c r="G236" s="3"/>
    </row>
    <row r="237" spans="3:7" ht="12.75" customHeight="1" x14ac:dyDescent="0.2">
      <c r="C237" s="3"/>
      <c r="D237" s="3"/>
      <c r="E237" s="3"/>
      <c r="F237" s="3"/>
      <c r="G237" s="3"/>
    </row>
    <row r="238" spans="3:7" ht="12.75" customHeight="1" x14ac:dyDescent="0.2">
      <c r="C238" s="3"/>
      <c r="D238" s="3"/>
      <c r="E238" s="3"/>
      <c r="F238" s="3"/>
      <c r="G238" s="3"/>
    </row>
    <row r="239" spans="3:7" ht="12.75" customHeight="1" x14ac:dyDescent="0.2">
      <c r="C239" s="3"/>
      <c r="D239" s="3"/>
      <c r="E239" s="3"/>
      <c r="F239" s="3"/>
      <c r="G239" s="3"/>
    </row>
    <row r="240" spans="3: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2:G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9"/>
  <sheetViews>
    <sheetView topLeftCell="A39" zoomScaleNormal="100" workbookViewId="0">
      <selection activeCell="H49" sqref="H49:J49"/>
    </sheetView>
  </sheetViews>
  <sheetFormatPr defaultColWidth="14.42578125" defaultRowHeight="15" customHeight="1" x14ac:dyDescent="0.2"/>
  <cols>
    <col min="1" max="1" width="37.140625" customWidth="1"/>
    <col min="2" max="4" width="11.28515625" customWidth="1"/>
    <col min="5" max="5" width="11.42578125" customWidth="1"/>
    <col min="6" max="6" width="10.85546875" customWidth="1"/>
    <col min="7" max="7" width="11.140625" bestFit="1" customWidth="1"/>
  </cols>
  <sheetData>
    <row r="1" spans="1:7" ht="12.75" customHeight="1" thickBot="1" x14ac:dyDescent="0.5">
      <c r="A1" s="1"/>
      <c r="B1" s="1"/>
      <c r="C1" s="1"/>
      <c r="D1" s="1"/>
    </row>
    <row r="2" spans="1:7" ht="35.25" thickTop="1" thickBot="1" x14ac:dyDescent="0.55000000000000004">
      <c r="A2" s="149" t="s">
        <v>156</v>
      </c>
      <c r="B2" s="150"/>
      <c r="C2" s="150"/>
      <c r="D2" s="150"/>
      <c r="E2" s="150"/>
      <c r="F2" s="150"/>
      <c r="G2" s="150"/>
    </row>
    <row r="3" spans="1:7" ht="12.75" customHeight="1" thickTop="1" thickBot="1" x14ac:dyDescent="0.25">
      <c r="A3" s="26"/>
      <c r="B3" s="26"/>
      <c r="C3" s="26"/>
      <c r="D3" s="26"/>
      <c r="E3" s="26"/>
      <c r="F3" s="26"/>
      <c r="G3" s="26"/>
    </row>
    <row r="4" spans="1:7" ht="12.75" customHeight="1" thickTop="1" thickBot="1" x14ac:dyDescent="0.25">
      <c r="A4" s="29" t="s">
        <v>0</v>
      </c>
      <c r="B4" s="29" t="s">
        <v>1</v>
      </c>
      <c r="C4" s="30" t="s">
        <v>2</v>
      </c>
      <c r="D4" s="30" t="s">
        <v>3</v>
      </c>
      <c r="E4" s="30" t="s">
        <v>4</v>
      </c>
      <c r="F4" s="30" t="s">
        <v>158</v>
      </c>
      <c r="G4" s="30" t="s">
        <v>154</v>
      </c>
    </row>
    <row r="5" spans="1:7" ht="12.75" customHeight="1" thickTop="1" thickBot="1" x14ac:dyDescent="0.25">
      <c r="A5" s="29" t="s">
        <v>27</v>
      </c>
      <c r="B5" s="69"/>
      <c r="C5" s="68"/>
      <c r="D5" s="68"/>
      <c r="E5" s="68"/>
      <c r="F5" s="68"/>
      <c r="G5" s="68"/>
    </row>
    <row r="6" spans="1:7" ht="12.75" customHeight="1" thickTop="1" thickBot="1" x14ac:dyDescent="0.25">
      <c r="A6" s="66" t="s">
        <v>28</v>
      </c>
      <c r="B6" s="66"/>
      <c r="C6" s="66"/>
      <c r="D6" s="66"/>
      <c r="E6" s="67"/>
      <c r="F6" s="67"/>
      <c r="G6" s="67"/>
    </row>
    <row r="7" spans="1:7" ht="12.75" customHeight="1" thickTop="1" thickBot="1" x14ac:dyDescent="0.25">
      <c r="A7" s="33" t="s">
        <v>29</v>
      </c>
      <c r="B7" s="34">
        <v>679.22</v>
      </c>
      <c r="C7" s="34">
        <v>679.22</v>
      </c>
      <c r="D7" s="34">
        <v>679.22</v>
      </c>
      <c r="E7" s="35">
        <v>719.54</v>
      </c>
      <c r="F7" s="35">
        <v>765.81</v>
      </c>
      <c r="G7" s="35">
        <v>765.88</v>
      </c>
    </row>
    <row r="8" spans="1:7" ht="12.75" customHeight="1" thickTop="1" thickBot="1" x14ac:dyDescent="0.25">
      <c r="A8" s="37" t="s">
        <v>30</v>
      </c>
      <c r="B8" s="38">
        <v>57382.67</v>
      </c>
      <c r="C8" s="38">
        <v>94748.69</v>
      </c>
      <c r="D8" s="38">
        <v>59500.34</v>
      </c>
      <c r="E8" s="39">
        <v>62358.99</v>
      </c>
      <c r="F8" s="39">
        <v>54480.91</v>
      </c>
      <c r="G8" s="39">
        <v>43795.360000000001</v>
      </c>
    </row>
    <row r="9" spans="1:7" ht="12.75" customHeight="1" thickTop="1" thickBot="1" x14ac:dyDescent="0.25">
      <c r="A9" s="41" t="s">
        <v>31</v>
      </c>
      <c r="B9" s="42">
        <f t="shared" ref="B9:F9" si="0">B7+B8</f>
        <v>58061.89</v>
      </c>
      <c r="C9" s="42">
        <f t="shared" si="0"/>
        <v>95427.91</v>
      </c>
      <c r="D9" s="42">
        <f t="shared" si="0"/>
        <v>60179.56</v>
      </c>
      <c r="E9" s="42">
        <f t="shared" si="0"/>
        <v>63078.53</v>
      </c>
      <c r="F9" s="42">
        <f t="shared" si="0"/>
        <v>55246.720000000001</v>
      </c>
      <c r="G9" s="42">
        <f t="shared" ref="G9" si="1">G7+G8</f>
        <v>44561.24</v>
      </c>
    </row>
    <row r="10" spans="1:7" ht="12.75" customHeight="1" thickTop="1" thickBot="1" x14ac:dyDescent="0.3">
      <c r="A10" s="43"/>
      <c r="B10" s="44"/>
      <c r="C10" s="44"/>
      <c r="D10" s="44"/>
      <c r="E10" s="45"/>
      <c r="F10" s="45"/>
      <c r="G10" s="45"/>
    </row>
    <row r="11" spans="1:7" ht="12.75" customHeight="1" thickTop="1" thickBot="1" x14ac:dyDescent="0.3">
      <c r="A11" s="41" t="s">
        <v>25</v>
      </c>
      <c r="B11" s="46">
        <v>453.17</v>
      </c>
      <c r="C11" s="46">
        <v>525.05999999999995</v>
      </c>
      <c r="D11" s="46">
        <v>523.05999999999995</v>
      </c>
      <c r="E11" s="42">
        <v>813.56</v>
      </c>
      <c r="F11" s="42">
        <v>1573.49</v>
      </c>
      <c r="G11" s="42">
        <v>4271.0600000000004</v>
      </c>
    </row>
    <row r="12" spans="1:7" ht="12.75" customHeight="1" thickTop="1" thickBot="1" x14ac:dyDescent="0.25">
      <c r="A12" s="43"/>
      <c r="B12" s="48"/>
      <c r="C12" s="48"/>
      <c r="D12" s="48"/>
      <c r="E12" s="45"/>
      <c r="F12" s="45"/>
      <c r="G12" s="45"/>
    </row>
    <row r="13" spans="1:7" ht="12.75" customHeight="1" thickTop="1" thickBot="1" x14ac:dyDescent="0.25">
      <c r="A13" s="49" t="s">
        <v>32</v>
      </c>
      <c r="B13" s="42"/>
      <c r="C13" s="42"/>
      <c r="D13" s="42"/>
      <c r="E13" s="35"/>
      <c r="F13" s="35"/>
      <c r="G13" s="35"/>
    </row>
    <row r="14" spans="1:7" ht="12.75" customHeight="1" thickTop="1" thickBot="1" x14ac:dyDescent="0.25">
      <c r="A14" s="37" t="s">
        <v>33</v>
      </c>
      <c r="B14" s="38">
        <v>60629.18</v>
      </c>
      <c r="C14" s="38">
        <v>61199.5</v>
      </c>
      <c r="D14" s="38">
        <v>70973.67</v>
      </c>
      <c r="E14" s="39">
        <f>83315.62+5162.94</f>
        <v>88478.56</v>
      </c>
      <c r="F14" s="39">
        <f>93112.77+5412.06</f>
        <v>98524.83</v>
      </c>
      <c r="G14" s="39">
        <f>97759.17+5962.44</f>
        <v>103721.61</v>
      </c>
    </row>
    <row r="15" spans="1:7" ht="12.75" customHeight="1" thickTop="1" thickBot="1" x14ac:dyDescent="0.25">
      <c r="A15" s="33" t="s">
        <v>34</v>
      </c>
      <c r="B15" s="34">
        <v>1174</v>
      </c>
      <c r="C15" s="34">
        <v>6125.8</v>
      </c>
      <c r="D15" s="34">
        <v>1491.04</v>
      </c>
      <c r="E15" s="35">
        <v>1941.87</v>
      </c>
      <c r="F15" s="35">
        <v>1555.89</v>
      </c>
      <c r="G15" s="35">
        <v>1558.44</v>
      </c>
    </row>
    <row r="16" spans="1:7" ht="12.75" customHeight="1" thickTop="1" thickBot="1" x14ac:dyDescent="0.25">
      <c r="A16" s="37" t="s">
        <v>35</v>
      </c>
      <c r="B16" s="38">
        <f>11409.58+17392.56</f>
        <v>28802.14</v>
      </c>
      <c r="C16" s="38">
        <f>2739.14+11165.19</f>
        <v>13904.33</v>
      </c>
      <c r="D16" s="38">
        <f>13922.21+2792.71</f>
        <v>16714.919999999998</v>
      </c>
      <c r="E16" s="39">
        <f>8759.52+3858.48</f>
        <v>12618</v>
      </c>
      <c r="F16" s="39">
        <f>12312.58+2556.35</f>
        <v>14868.93</v>
      </c>
      <c r="G16" s="39">
        <f>5333.66+7535.22</f>
        <v>12868.880000000001</v>
      </c>
    </row>
    <row r="17" spans="1:7" ht="12.75" customHeight="1" thickTop="1" thickBot="1" x14ac:dyDescent="0.25">
      <c r="A17" s="33" t="s">
        <v>36</v>
      </c>
      <c r="B17" s="34">
        <v>9004.4599999999991</v>
      </c>
      <c r="C17" s="34">
        <v>10948.44</v>
      </c>
      <c r="D17" s="34">
        <v>11854.85</v>
      </c>
      <c r="E17" s="35">
        <v>14736.69</v>
      </c>
      <c r="F17" s="35">
        <v>13606.76</v>
      </c>
      <c r="G17" s="35">
        <v>12955.89</v>
      </c>
    </row>
    <row r="18" spans="1:7" ht="12.75" customHeight="1" thickTop="1" thickBot="1" x14ac:dyDescent="0.25">
      <c r="A18" s="31" t="s">
        <v>37</v>
      </c>
      <c r="B18" s="45">
        <f t="shared" ref="B18:F18" si="2">SUM(B14:B17)</f>
        <v>99609.78</v>
      </c>
      <c r="C18" s="45">
        <f t="shared" si="2"/>
        <v>92178.07</v>
      </c>
      <c r="D18" s="45">
        <f t="shared" si="2"/>
        <v>101034.48</v>
      </c>
      <c r="E18" s="45">
        <f t="shared" si="2"/>
        <v>117775.12</v>
      </c>
      <c r="F18" s="45">
        <f t="shared" si="2"/>
        <v>128556.40999999999</v>
      </c>
      <c r="G18" s="45">
        <f t="shared" ref="G18" si="3">SUM(G14:G17)</f>
        <v>131104.82</v>
      </c>
    </row>
    <row r="19" spans="1:7" ht="12.75" customHeight="1" thickTop="1" thickBot="1" x14ac:dyDescent="0.25">
      <c r="A19" s="8"/>
      <c r="B19" s="35"/>
      <c r="C19" s="35"/>
      <c r="D19" s="35"/>
      <c r="E19" s="35"/>
      <c r="F19" s="35"/>
      <c r="G19" s="35"/>
    </row>
    <row r="20" spans="1:7" ht="12.75" customHeight="1" thickTop="1" thickBot="1" x14ac:dyDescent="0.25">
      <c r="A20" s="31" t="s">
        <v>38</v>
      </c>
      <c r="B20" s="45"/>
      <c r="C20" s="45"/>
      <c r="D20" s="45"/>
      <c r="E20" s="39"/>
      <c r="F20" s="39"/>
      <c r="G20" s="39"/>
    </row>
    <row r="21" spans="1:7" ht="12.75" customHeight="1" thickTop="1" thickBot="1" x14ac:dyDescent="0.25">
      <c r="A21" s="33" t="s">
        <v>39</v>
      </c>
      <c r="B21" s="34">
        <v>13859.94</v>
      </c>
      <c r="C21" s="34">
        <v>16794.849999999999</v>
      </c>
      <c r="D21" s="34">
        <v>20150.259999999998</v>
      </c>
      <c r="E21" s="35">
        <v>16362.53</v>
      </c>
      <c r="F21" s="35">
        <v>21662.79</v>
      </c>
      <c r="G21" s="35">
        <v>41917.870000000003</v>
      </c>
    </row>
    <row r="22" spans="1:7" ht="12.75" customHeight="1" thickTop="1" thickBot="1" x14ac:dyDescent="0.25">
      <c r="A22" s="37" t="s">
        <v>40</v>
      </c>
      <c r="B22" s="38">
        <v>57698.33</v>
      </c>
      <c r="C22" s="38">
        <v>72038.41</v>
      </c>
      <c r="D22" s="38">
        <f>130.69+68382.84</f>
        <v>68513.53</v>
      </c>
      <c r="E22" s="39">
        <f>109.75+63517.13</f>
        <v>63626.879999999997</v>
      </c>
      <c r="F22" s="39">
        <f>186.21+67993.63</f>
        <v>68179.840000000011</v>
      </c>
      <c r="G22" s="39">
        <f>183.92+59786.46</f>
        <v>59970.38</v>
      </c>
    </row>
    <row r="23" spans="1:7" ht="12.75" customHeight="1" thickTop="1" thickBot="1" x14ac:dyDescent="0.25">
      <c r="A23" s="33" t="s">
        <v>41</v>
      </c>
      <c r="B23" s="34">
        <f>4834.24+25634.83+6401.84+1392.58</f>
        <v>38263.490000000005</v>
      </c>
      <c r="C23" s="34">
        <f>4901.42+31267.49+1559.07+1070.18+7634.55</f>
        <v>46432.710000000006</v>
      </c>
      <c r="D23" s="34">
        <f>9546.46+1017.64+32855.65+3177.14</f>
        <v>46596.89</v>
      </c>
      <c r="E23" s="35">
        <f>2771.33+36544+1040.14+8965.95+814.18</f>
        <v>50135.6</v>
      </c>
      <c r="F23" s="35">
        <f>814+7860.31+34854.59+1086.44+10443.18</f>
        <v>55058.52</v>
      </c>
      <c r="G23" s="35">
        <f>11761.54+14420.24+1253.85+9779.95+809.55+3.12</f>
        <v>38028.250000000007</v>
      </c>
    </row>
    <row r="24" spans="1:7" ht="12.75" customHeight="1" thickTop="1" thickBot="1" x14ac:dyDescent="0.25">
      <c r="A24" s="37" t="s">
        <v>42</v>
      </c>
      <c r="B24" s="38">
        <v>5807.76</v>
      </c>
      <c r="C24" s="38">
        <v>7953.5</v>
      </c>
      <c r="D24" s="38">
        <v>10196.75</v>
      </c>
      <c r="E24" s="39">
        <v>10329.040000000001</v>
      </c>
      <c r="F24" s="39">
        <v>12848.03</v>
      </c>
      <c r="G24" s="39">
        <v>10766.31</v>
      </c>
    </row>
    <row r="25" spans="1:7" ht="12.75" customHeight="1" thickTop="1" thickBot="1" x14ac:dyDescent="0.3">
      <c r="A25" s="49" t="s">
        <v>43</v>
      </c>
      <c r="B25" s="46">
        <f>SUM(B21:B24)</f>
        <v>115629.52</v>
      </c>
      <c r="C25" s="46">
        <f>SUM(C21:C24)</f>
        <v>143219.47000000003</v>
      </c>
      <c r="D25" s="46">
        <f t="shared" ref="D25:G25" si="4">SUM(D21:D24)</f>
        <v>145457.43</v>
      </c>
      <c r="E25" s="46">
        <f t="shared" si="4"/>
        <v>140454.05000000002</v>
      </c>
      <c r="F25" s="46">
        <f t="shared" si="4"/>
        <v>157749.18</v>
      </c>
      <c r="G25" s="46">
        <f t="shared" si="4"/>
        <v>150682.81</v>
      </c>
    </row>
    <row r="26" spans="1:7" ht="12.75" customHeight="1" thickTop="1" thickBot="1" x14ac:dyDescent="0.3">
      <c r="A26" s="50"/>
      <c r="B26" s="44"/>
      <c r="C26" s="44"/>
      <c r="D26" s="44"/>
      <c r="E26" s="39"/>
      <c r="F26" s="39"/>
      <c r="G26" s="39"/>
    </row>
    <row r="27" spans="1:7" ht="12.75" customHeight="1" thickTop="1" thickBot="1" x14ac:dyDescent="0.3">
      <c r="A27" s="51" t="s">
        <v>44</v>
      </c>
      <c r="B27" s="52">
        <f t="shared" ref="B27:F27" si="5">B25+B18+B9+B11</f>
        <v>273754.36</v>
      </c>
      <c r="C27" s="52">
        <f t="shared" si="5"/>
        <v>331350.51000000007</v>
      </c>
      <c r="D27" s="52">
        <f t="shared" si="5"/>
        <v>307194.52999999997</v>
      </c>
      <c r="E27" s="52">
        <f t="shared" si="5"/>
        <v>322121.26</v>
      </c>
      <c r="F27" s="52">
        <f t="shared" si="5"/>
        <v>343125.79999999993</v>
      </c>
      <c r="G27" s="52">
        <f t="shared" ref="G27" si="6">G25+G18+G9+G11</f>
        <v>330619.93</v>
      </c>
    </row>
    <row r="28" spans="1:7" ht="12.75" customHeight="1" thickTop="1" thickBot="1" x14ac:dyDescent="0.25">
      <c r="A28" s="62"/>
      <c r="B28" s="63"/>
      <c r="C28" s="63"/>
      <c r="D28" s="63"/>
      <c r="E28" s="63"/>
      <c r="F28" s="63"/>
      <c r="G28" s="63"/>
    </row>
    <row r="29" spans="1:7" ht="12.75" customHeight="1" thickTop="1" thickBot="1" x14ac:dyDescent="0.25">
      <c r="A29" s="27" t="s">
        <v>45</v>
      </c>
      <c r="B29" s="28"/>
      <c r="C29" s="28"/>
      <c r="D29" s="28"/>
      <c r="E29" s="28"/>
      <c r="F29" s="28"/>
      <c r="G29" s="28"/>
    </row>
    <row r="30" spans="1:7" ht="12.75" customHeight="1" thickTop="1" thickBot="1" x14ac:dyDescent="0.25">
      <c r="A30" s="64"/>
      <c r="B30" s="65"/>
      <c r="C30" s="65"/>
      <c r="D30" s="65"/>
      <c r="E30" s="65"/>
      <c r="F30" s="65"/>
      <c r="G30" s="65"/>
    </row>
    <row r="31" spans="1:7" ht="12.75" customHeight="1" thickTop="1" thickBot="1" x14ac:dyDescent="0.25">
      <c r="A31" s="49" t="s">
        <v>46</v>
      </c>
      <c r="B31" s="47"/>
      <c r="C31" s="47"/>
      <c r="D31" s="47"/>
      <c r="E31" s="36"/>
      <c r="F31" s="36"/>
      <c r="G31" s="36"/>
    </row>
    <row r="32" spans="1:7" ht="12.75" customHeight="1" thickTop="1" thickBot="1" x14ac:dyDescent="0.25">
      <c r="A32" s="37" t="s">
        <v>47</v>
      </c>
      <c r="B32" s="38">
        <v>59594.559999999998</v>
      </c>
      <c r="C32" s="38">
        <v>73867.839999999997</v>
      </c>
      <c r="D32" s="38">
        <v>72619.86</v>
      </c>
      <c r="E32" s="39">
        <v>77882.83</v>
      </c>
      <c r="F32" s="39">
        <v>79640.05</v>
      </c>
      <c r="G32" s="39">
        <v>80900.13</v>
      </c>
    </row>
    <row r="33" spans="1:7" ht="12.75" customHeight="1" thickTop="1" thickBot="1" x14ac:dyDescent="0.25">
      <c r="A33" s="33" t="s">
        <v>48</v>
      </c>
      <c r="B33" s="34">
        <f>673.32+35676.2</f>
        <v>36349.519999999997</v>
      </c>
      <c r="C33" s="34">
        <f>116.45+47429.57</f>
        <v>47546.02</v>
      </c>
      <c r="D33" s="34">
        <f>747.87+37866.74</f>
        <v>38614.61</v>
      </c>
      <c r="E33" s="35">
        <f>777.06+42171.91+6275.34</f>
        <v>49224.31</v>
      </c>
      <c r="F33" s="35">
        <f>6490.66+803.72+51773.18</f>
        <v>59067.56</v>
      </c>
      <c r="G33" s="35">
        <f>6686.02+807.17+50462.13</f>
        <v>57955.32</v>
      </c>
    </row>
    <row r="34" spans="1:7" ht="12.75" customHeight="1" thickTop="1" thickBot="1" x14ac:dyDescent="0.25">
      <c r="A34" s="37" t="s">
        <v>49</v>
      </c>
      <c r="B34" s="38">
        <v>10186.83</v>
      </c>
      <c r="C34" s="38">
        <v>16142.94</v>
      </c>
      <c r="D34" s="38">
        <v>8538.17</v>
      </c>
      <c r="E34" s="39">
        <v>8599.56</v>
      </c>
      <c r="F34" s="39">
        <v>8377.14</v>
      </c>
      <c r="G34" s="39">
        <v>3529.04</v>
      </c>
    </row>
    <row r="35" spans="1:7" ht="12.75" customHeight="1" thickTop="1" thickBot="1" x14ac:dyDescent="0.25">
      <c r="A35" s="33" t="s">
        <v>50</v>
      </c>
      <c r="B35" s="34">
        <v>23512.01</v>
      </c>
      <c r="C35" s="34">
        <v>23890.560000000001</v>
      </c>
      <c r="D35" s="34">
        <v>23345.67</v>
      </c>
      <c r="E35" s="35">
        <v>27022.73</v>
      </c>
      <c r="F35" s="35">
        <v>12586.79</v>
      </c>
      <c r="G35" s="35">
        <v>6722.05</v>
      </c>
    </row>
    <row r="36" spans="1:7" ht="12.75" customHeight="1" thickTop="1" thickBot="1" x14ac:dyDescent="0.3">
      <c r="A36" s="50"/>
      <c r="B36" s="44"/>
      <c r="C36" s="44"/>
      <c r="D36" s="44"/>
      <c r="E36" s="39"/>
      <c r="F36" s="39"/>
      <c r="G36" s="39"/>
    </row>
    <row r="37" spans="1:7" ht="12.75" customHeight="1" thickTop="1" thickBot="1" x14ac:dyDescent="0.25">
      <c r="A37" s="33" t="s">
        <v>52</v>
      </c>
      <c r="B37" s="53">
        <f>4606.01+690.76</f>
        <v>5296.77</v>
      </c>
      <c r="C37" s="53">
        <f>4887.89+763.76</f>
        <v>5651.6500000000005</v>
      </c>
      <c r="D37" s="53">
        <f>4743.38+1497.51</f>
        <v>6240.89</v>
      </c>
      <c r="E37" s="35">
        <f>4418.89+1028.05</f>
        <v>5446.9400000000005</v>
      </c>
      <c r="F37" s="35">
        <f>4200.79+1368.3</f>
        <v>5569.09</v>
      </c>
      <c r="G37" s="35">
        <f>4349.39+2320.92</f>
        <v>6670.31</v>
      </c>
    </row>
    <row r="38" spans="1:7" ht="12.75" customHeight="1" thickTop="1" thickBot="1" x14ac:dyDescent="0.25">
      <c r="A38" s="37" t="s">
        <v>53</v>
      </c>
      <c r="B38" s="54">
        <v>753.66</v>
      </c>
      <c r="C38" s="54">
        <v>495.41</v>
      </c>
      <c r="D38" s="54">
        <v>407.42</v>
      </c>
      <c r="E38" s="39">
        <v>782.78</v>
      </c>
      <c r="F38" s="39">
        <v>1204.5899999999999</v>
      </c>
      <c r="G38" s="39">
        <v>843.35</v>
      </c>
    </row>
    <row r="39" spans="1:7" ht="12.75" customHeight="1" thickTop="1" thickBot="1" x14ac:dyDescent="0.25">
      <c r="A39" s="33" t="s">
        <v>54</v>
      </c>
      <c r="B39" s="53">
        <f>10753.13+2911.12+4457.34+260.2+2847.36</f>
        <v>21229.15</v>
      </c>
      <c r="C39" s="53">
        <f>2681.25+899.9+4158.7+4563.87+15479.53</f>
        <v>27783.25</v>
      </c>
      <c r="D39" s="53">
        <f>2938.73+1024.56+5151.11+22073.17+2809.18</f>
        <v>33996.75</v>
      </c>
      <c r="E39" s="35">
        <f>16833.77+4749.57+5457.9+1152.05+5381.57</f>
        <v>33574.86</v>
      </c>
      <c r="F39" s="35">
        <f>16846.82+5813.98+4520.35+1003.3+1608.49</f>
        <v>29792.940000000002</v>
      </c>
      <c r="G39" s="35">
        <f>11135.85+3870.85+1196.79+5179.49+5639.21</f>
        <v>27022.190000000002</v>
      </c>
    </row>
    <row r="40" spans="1:7" ht="12.75" customHeight="1" thickTop="1" thickBot="1" x14ac:dyDescent="0.3">
      <c r="A40" s="31" t="s">
        <v>51</v>
      </c>
      <c r="B40" s="44">
        <f>SUM(B32:B39)</f>
        <v>156922.49999999997</v>
      </c>
      <c r="C40" s="44">
        <f t="shared" ref="C40:G40" si="7">SUM(C32:C39)</f>
        <v>195377.66999999998</v>
      </c>
      <c r="D40" s="44">
        <f t="shared" si="7"/>
        <v>183763.37000000002</v>
      </c>
      <c r="E40" s="44">
        <f t="shared" si="7"/>
        <v>202534.01</v>
      </c>
      <c r="F40" s="44">
        <f t="shared" si="7"/>
        <v>196238.16</v>
      </c>
      <c r="G40" s="44">
        <f t="shared" si="7"/>
        <v>183642.39</v>
      </c>
    </row>
    <row r="41" spans="1:7" ht="12.75" customHeight="1" thickTop="1" thickBot="1" x14ac:dyDescent="0.25">
      <c r="A41" s="8"/>
      <c r="B41" s="35"/>
      <c r="C41" s="35"/>
      <c r="D41" s="35"/>
      <c r="E41" s="35"/>
      <c r="F41" s="35"/>
      <c r="G41" s="35"/>
    </row>
    <row r="42" spans="1:7" ht="12.75" customHeight="1" thickTop="1" thickBot="1" x14ac:dyDescent="0.25">
      <c r="A42" s="31" t="s">
        <v>55</v>
      </c>
      <c r="B42" s="45"/>
      <c r="C42" s="45"/>
      <c r="D42" s="45"/>
      <c r="E42" s="39"/>
      <c r="F42" s="39"/>
      <c r="G42" s="39"/>
    </row>
    <row r="43" spans="1:7" ht="12.75" customHeight="1" thickTop="1" thickBot="1" x14ac:dyDescent="0.25">
      <c r="A43" s="33" t="s">
        <v>56</v>
      </c>
      <c r="B43" s="53">
        <v>15041.15</v>
      </c>
      <c r="C43" s="53">
        <f>14663.75+497.35</f>
        <v>15161.1</v>
      </c>
      <c r="D43" s="53">
        <f>591.5+8938.33</f>
        <v>9529.83</v>
      </c>
      <c r="E43" s="35">
        <v>10861.54</v>
      </c>
      <c r="F43" s="35">
        <v>19051.189999999999</v>
      </c>
      <c r="G43" s="35">
        <v>22709.22</v>
      </c>
    </row>
    <row r="44" spans="1:7" ht="12.75" customHeight="1" thickTop="1" thickBot="1" x14ac:dyDescent="0.25">
      <c r="A44" s="37" t="s">
        <v>57</v>
      </c>
      <c r="B44" s="55">
        <v>35085.31</v>
      </c>
      <c r="C44" s="56">
        <v>42137.63</v>
      </c>
      <c r="D44" s="55">
        <v>39013.730000000003</v>
      </c>
      <c r="E44" s="39">
        <v>37456.879999999997</v>
      </c>
      <c r="F44" s="39">
        <v>36088.589999999997</v>
      </c>
      <c r="G44" s="39">
        <v>35240.339999999997</v>
      </c>
    </row>
    <row r="45" spans="1:7" ht="12.75" customHeight="1" thickTop="1" thickBot="1" x14ac:dyDescent="0.25">
      <c r="A45" s="33" t="s">
        <v>58</v>
      </c>
      <c r="B45" s="57">
        <v>14075.55</v>
      </c>
      <c r="C45" s="57">
        <v>19893.3</v>
      </c>
      <c r="D45" s="57">
        <v>18996.169999999998</v>
      </c>
      <c r="E45" s="35">
        <v>11172.69</v>
      </c>
      <c r="F45" s="35">
        <v>12679.08</v>
      </c>
      <c r="G45" s="35">
        <v>12442.12</v>
      </c>
    </row>
    <row r="46" spans="1:7" ht="12.75" customHeight="1" thickTop="1" thickBot="1" x14ac:dyDescent="0.25">
      <c r="A46" s="37" t="s">
        <v>59</v>
      </c>
      <c r="B46" s="54">
        <v>13986.76</v>
      </c>
      <c r="C46" s="54">
        <v>14716.75</v>
      </c>
      <c r="D46" s="54">
        <v>21559.8</v>
      </c>
      <c r="E46" s="39">
        <v>18467.8</v>
      </c>
      <c r="F46" s="39">
        <v>31700.01</v>
      </c>
      <c r="G46" s="39">
        <v>38159.01</v>
      </c>
    </row>
    <row r="47" spans="1:7" ht="12.75" customHeight="1" thickTop="1" thickBot="1" x14ac:dyDescent="0.25">
      <c r="A47" s="33" t="s">
        <v>60</v>
      </c>
      <c r="B47" s="53">
        <v>710.45</v>
      </c>
      <c r="C47" s="53">
        <v>2279.66</v>
      </c>
      <c r="D47" s="53">
        <v>1268.7</v>
      </c>
      <c r="E47" s="35">
        <v>935.25</v>
      </c>
      <c r="F47" s="35">
        <v>1749.4</v>
      </c>
      <c r="G47" s="35">
        <v>1671.93</v>
      </c>
    </row>
    <row r="48" spans="1:7" ht="12.75" customHeight="1" thickTop="1" thickBot="1" x14ac:dyDescent="0.25">
      <c r="A48" s="37" t="s">
        <v>61</v>
      </c>
      <c r="B48" s="54">
        <f>6539.99+935.47+1555.94+6810.12+22091.12</f>
        <v>37932.639999999999</v>
      </c>
      <c r="C48" s="54">
        <f>7662.37+2585.19+208.91+3029.12+19897.16+8401.65</f>
        <v>41784.400000000001</v>
      </c>
      <c r="D48" s="54">
        <f>6862.22+162.24+184.37+11551.52+11089.02+3213.56</f>
        <v>33062.93</v>
      </c>
      <c r="E48" s="39">
        <f>15259.17+14245.3+4586.48+142.8+194.43+6264.91</f>
        <v>40693.089999999997</v>
      </c>
      <c r="F48" s="39">
        <f>15092.45+17868.09+5274.32+865.31+220.8+6298.4</f>
        <v>45619.37</v>
      </c>
      <c r="G48" s="39">
        <f>2510.18+22095.35+3799.82+259.84+523.85+7565.88</f>
        <v>36754.92</v>
      </c>
    </row>
    <row r="49" spans="1:10" ht="12.75" customHeight="1" thickTop="1" thickBot="1" x14ac:dyDescent="0.25">
      <c r="A49" s="58" t="s">
        <v>62</v>
      </c>
      <c r="B49" s="59">
        <f>SUM(B43:B48)</f>
        <v>116831.85999999999</v>
      </c>
      <c r="C49" s="59">
        <f>SUM(C43:C48)</f>
        <v>135972.84</v>
      </c>
      <c r="D49" s="59">
        <f t="shared" ref="D49:G49" si="8">SUM(D43:D48)</f>
        <v>123431.16</v>
      </c>
      <c r="E49" s="59">
        <f t="shared" si="8"/>
        <v>119587.25</v>
      </c>
      <c r="F49" s="59">
        <f t="shared" si="8"/>
        <v>146887.63999999998</v>
      </c>
      <c r="G49" s="59">
        <f t="shared" si="8"/>
        <v>146977.53999999998</v>
      </c>
      <c r="H49" s="148"/>
      <c r="I49" s="148"/>
      <c r="J49" s="148"/>
    </row>
    <row r="50" spans="1:10" ht="12.75" customHeight="1" thickTop="1" thickBot="1" x14ac:dyDescent="0.25">
      <c r="A50" s="50"/>
      <c r="B50" s="54"/>
      <c r="C50" s="54"/>
      <c r="D50" s="54"/>
      <c r="E50" s="39"/>
      <c r="F50" s="39"/>
      <c r="G50" s="39"/>
    </row>
    <row r="51" spans="1:10" ht="12.75" customHeight="1" thickTop="1" thickBot="1" x14ac:dyDescent="0.3">
      <c r="A51" s="51" t="s">
        <v>63</v>
      </c>
      <c r="B51" s="52">
        <f>B40+B49</f>
        <v>273754.36</v>
      </c>
      <c r="C51" s="52">
        <f t="shared" ref="C51:G51" si="9">C40+C49</f>
        <v>331350.51</v>
      </c>
      <c r="D51" s="52">
        <f t="shared" si="9"/>
        <v>307194.53000000003</v>
      </c>
      <c r="E51" s="52">
        <f t="shared" si="9"/>
        <v>322121.26</v>
      </c>
      <c r="F51" s="52">
        <f t="shared" si="9"/>
        <v>343125.8</v>
      </c>
      <c r="G51" s="52">
        <f t="shared" si="9"/>
        <v>330619.93</v>
      </c>
    </row>
    <row r="52" spans="1:10" ht="12.75" customHeight="1" thickTop="1" thickBot="1" x14ac:dyDescent="0.25">
      <c r="A52" s="56"/>
      <c r="B52" s="60"/>
      <c r="C52" s="60"/>
      <c r="D52" s="60"/>
      <c r="E52" s="40"/>
      <c r="F52" s="40"/>
      <c r="G52" s="40"/>
    </row>
    <row r="53" spans="1:10" ht="12.75" customHeight="1" thickTop="1" thickBot="1" x14ac:dyDescent="0.25">
      <c r="A53" s="20"/>
      <c r="B53" s="61"/>
      <c r="C53" s="61"/>
      <c r="D53" s="61"/>
      <c r="E53" s="36"/>
      <c r="F53" s="36"/>
      <c r="G53" s="36"/>
    </row>
    <row r="54" spans="1:10" ht="12.75" customHeight="1" thickTop="1" thickBot="1" x14ac:dyDescent="0.25">
      <c r="A54" s="50" t="s">
        <v>64</v>
      </c>
      <c r="B54" s="40">
        <f t="shared" ref="B54:D54" si="10">B51-B27</f>
        <v>0</v>
      </c>
      <c r="C54" s="40">
        <f t="shared" si="10"/>
        <v>0</v>
      </c>
      <c r="D54" s="40">
        <f t="shared" si="10"/>
        <v>0</v>
      </c>
      <c r="E54" s="40">
        <f>E51-E27</f>
        <v>0</v>
      </c>
      <c r="F54" s="40">
        <f>F51-F27</f>
        <v>0</v>
      </c>
      <c r="G54" s="40">
        <f>G51-G27</f>
        <v>0</v>
      </c>
    </row>
    <row r="55" spans="1:10" ht="12.75" customHeight="1" thickTop="1" thickBot="1" x14ac:dyDescent="0.25">
      <c r="A55" s="20"/>
      <c r="B55" s="20"/>
      <c r="C55" s="20"/>
      <c r="D55" s="20"/>
      <c r="E55" s="20"/>
      <c r="F55" s="20"/>
      <c r="G55" s="20"/>
    </row>
    <row r="56" spans="1:10" ht="12.75" customHeight="1" thickTop="1" x14ac:dyDescent="0.2">
      <c r="E56" s="4"/>
      <c r="F56" s="4"/>
      <c r="G56" s="4"/>
    </row>
    <row r="57" spans="1:10" ht="12.75" customHeight="1" x14ac:dyDescent="0.2">
      <c r="E57" s="4"/>
      <c r="F57" s="4"/>
      <c r="G57" s="4"/>
    </row>
    <row r="58" spans="1:10" ht="12.75" customHeight="1" x14ac:dyDescent="0.2"/>
    <row r="59" spans="1:10" ht="12.75" customHeight="1" x14ac:dyDescent="0.2">
      <c r="E59" s="4"/>
      <c r="F59" s="4"/>
      <c r="G59" s="4"/>
    </row>
    <row r="60" spans="1:10" ht="12.75" customHeight="1" x14ac:dyDescent="0.2">
      <c r="E60" s="4"/>
      <c r="F60" s="4"/>
      <c r="G60" s="4"/>
    </row>
    <row r="61" spans="1:10" ht="12.75" customHeight="1" x14ac:dyDescent="0.2"/>
    <row r="62" spans="1:10" ht="12.75" customHeight="1" x14ac:dyDescent="0.2"/>
    <row r="63" spans="1:10" ht="12.75" customHeight="1" x14ac:dyDescent="0.2"/>
    <row r="64" spans="1:10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A2:G2"/>
  </mergeCells>
  <phoneticPr fontId="18" type="noConversion"/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opLeftCell="A2" workbookViewId="0">
      <selection activeCell="J6" sqref="J6"/>
    </sheetView>
  </sheetViews>
  <sheetFormatPr defaultColWidth="14.42578125" defaultRowHeight="15" customHeight="1" x14ac:dyDescent="0.2"/>
  <cols>
    <col min="1" max="1" width="36.5703125" customWidth="1"/>
    <col min="2" max="5" width="11.140625" bestFit="1" customWidth="1"/>
    <col min="6" max="7" width="11" customWidth="1"/>
    <col min="8" max="13" width="8.7109375" customWidth="1"/>
  </cols>
  <sheetData>
    <row r="1" spans="1:13" ht="12.75" customHeight="1" thickBot="1" x14ac:dyDescent="0.5">
      <c r="A1" s="1"/>
    </row>
    <row r="2" spans="1:13" ht="35.25" thickTop="1" thickBot="1" x14ac:dyDescent="0.55000000000000004">
      <c r="A2" s="149" t="s">
        <v>156</v>
      </c>
      <c r="B2" s="150"/>
      <c r="C2" s="150"/>
      <c r="D2" s="150"/>
      <c r="E2" s="150"/>
      <c r="F2" s="150"/>
      <c r="G2" s="151"/>
      <c r="H2" s="70"/>
    </row>
    <row r="3" spans="1:13" ht="12.75" customHeight="1" thickTop="1" thickBot="1" x14ac:dyDescent="0.25"/>
    <row r="4" spans="1:13" ht="14.25" thickTop="1" thickBot="1" x14ac:dyDescent="0.25">
      <c r="A4" s="29" t="s">
        <v>0</v>
      </c>
      <c r="B4" s="29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154</v>
      </c>
    </row>
    <row r="5" spans="1:13" ht="17.25" thickTop="1" thickBot="1" x14ac:dyDescent="0.3">
      <c r="A5" s="77" t="s">
        <v>65</v>
      </c>
      <c r="B5" s="78">
        <v>30199.25</v>
      </c>
      <c r="C5" s="78">
        <v>23857.42</v>
      </c>
      <c r="D5" s="78">
        <v>28770.87</v>
      </c>
      <c r="E5" s="78">
        <v>23352.48</v>
      </c>
      <c r="F5" s="78">
        <v>29000.51</v>
      </c>
      <c r="G5" s="78">
        <v>14282.83</v>
      </c>
      <c r="I5" s="5"/>
      <c r="J5" s="5"/>
      <c r="K5" s="5"/>
      <c r="L5" s="5"/>
      <c r="M5" s="5"/>
    </row>
    <row r="6" spans="1:13" ht="17.25" thickTop="1" thickBot="1" x14ac:dyDescent="0.3">
      <c r="A6" s="71" t="s">
        <v>66</v>
      </c>
      <c r="B6" s="72">
        <v>-38079.879999999997</v>
      </c>
      <c r="C6" s="72">
        <v>-26201.61</v>
      </c>
      <c r="D6" s="72">
        <v>-19711.09</v>
      </c>
      <c r="E6" s="72">
        <v>-34170.22</v>
      </c>
      <c r="F6" s="72">
        <v>-26126.25</v>
      </c>
      <c r="G6" s="72">
        <v>-4775.12</v>
      </c>
      <c r="I6" s="5"/>
      <c r="J6" s="5"/>
      <c r="K6" s="5"/>
      <c r="L6" s="5"/>
      <c r="M6" s="5"/>
    </row>
    <row r="7" spans="1:13" ht="17.25" thickTop="1" thickBot="1" x14ac:dyDescent="0.3">
      <c r="A7" s="73" t="s">
        <v>67</v>
      </c>
      <c r="B7" s="74">
        <v>13986.76</v>
      </c>
      <c r="C7" s="74">
        <v>14716.75</v>
      </c>
      <c r="D7" s="74">
        <v>8830.3700000000008</v>
      </c>
      <c r="E7" s="74">
        <v>3389.61</v>
      </c>
      <c r="F7" s="74">
        <v>9904.2000000000007</v>
      </c>
      <c r="G7" s="74">
        <v>-3380.17</v>
      </c>
      <c r="I7" s="5"/>
      <c r="J7" s="5"/>
      <c r="K7" s="5"/>
      <c r="L7" s="5"/>
      <c r="M7" s="5"/>
    </row>
    <row r="8" spans="1:13" ht="17.25" thickTop="1" thickBot="1" x14ac:dyDescent="0.3">
      <c r="A8" s="75" t="s">
        <v>68</v>
      </c>
      <c r="B8" s="76">
        <f>B5+B6+B7</f>
        <v>6106.1300000000028</v>
      </c>
      <c r="C8" s="76">
        <f t="shared" ref="C8:G8" si="0">C5+C6+C7</f>
        <v>12372.559999999998</v>
      </c>
      <c r="D8" s="76">
        <f t="shared" si="0"/>
        <v>17890.150000000001</v>
      </c>
      <c r="E8" s="76">
        <f t="shared" si="0"/>
        <v>-7428.130000000001</v>
      </c>
      <c r="F8" s="76">
        <f t="shared" si="0"/>
        <v>12778.46</v>
      </c>
      <c r="G8" s="76">
        <f t="shared" si="0"/>
        <v>6127.5399999999991</v>
      </c>
    </row>
    <row r="9" spans="1:13" ht="12.75" customHeight="1" thickTop="1" x14ac:dyDescent="0.2">
      <c r="B9" s="3"/>
      <c r="C9" s="3"/>
      <c r="D9" s="3"/>
      <c r="E9" s="3"/>
      <c r="F9" s="3"/>
      <c r="G9" s="3"/>
    </row>
    <row r="10" spans="1:13" ht="12.75" customHeight="1" x14ac:dyDescent="0.2">
      <c r="B10" s="3"/>
      <c r="C10" s="3"/>
      <c r="D10" s="3"/>
      <c r="E10" s="3"/>
      <c r="F10" s="3"/>
      <c r="G10" s="3"/>
    </row>
    <row r="11" spans="1:13" ht="12.75" customHeight="1" x14ac:dyDescent="0.2">
      <c r="B11" s="3"/>
      <c r="C11" s="3"/>
      <c r="D11" s="3"/>
      <c r="E11" s="3"/>
      <c r="F11" s="3"/>
      <c r="G11" s="3"/>
    </row>
    <row r="12" spans="1:13" ht="12.75" customHeight="1" x14ac:dyDescent="0.2">
      <c r="B12" s="3"/>
      <c r="C12" s="3"/>
      <c r="D12" s="3"/>
      <c r="E12" s="3"/>
      <c r="F12" s="3"/>
      <c r="G12" s="3"/>
    </row>
    <row r="13" spans="1:13" ht="12.75" customHeight="1" x14ac:dyDescent="0.2">
      <c r="B13" s="3"/>
      <c r="C13" s="3"/>
      <c r="D13" s="3"/>
      <c r="E13" s="3"/>
      <c r="F13" s="3"/>
      <c r="G13" s="3"/>
    </row>
    <row r="14" spans="1:13" ht="12.75" customHeight="1" x14ac:dyDescent="0.2">
      <c r="B14" s="3"/>
      <c r="C14" s="3"/>
      <c r="D14" s="3"/>
      <c r="E14" s="3"/>
      <c r="F14" s="3"/>
      <c r="G14" s="3"/>
    </row>
    <row r="15" spans="1:13" ht="12.75" customHeight="1" x14ac:dyDescent="0.2">
      <c r="B15" s="3"/>
      <c r="C15" s="3"/>
      <c r="D15" s="3"/>
      <c r="E15" s="3"/>
      <c r="F15" s="3"/>
      <c r="G15" s="3"/>
    </row>
    <row r="16" spans="1:13" ht="12.75" customHeight="1" x14ac:dyDescent="0.2">
      <c r="B16" s="3"/>
      <c r="C16" s="3"/>
      <c r="D16" s="3"/>
      <c r="E16" s="3"/>
      <c r="F16" s="3"/>
      <c r="G16" s="3"/>
    </row>
    <row r="17" spans="2:7" ht="12.75" customHeight="1" x14ac:dyDescent="0.2">
      <c r="B17" s="3"/>
      <c r="C17" s="3"/>
      <c r="D17" s="3"/>
      <c r="E17" s="3"/>
      <c r="F17" s="3"/>
      <c r="G17" s="3"/>
    </row>
    <row r="18" spans="2:7" ht="12.75" customHeight="1" x14ac:dyDescent="0.2">
      <c r="B18" s="3"/>
      <c r="C18" s="3"/>
      <c r="D18" s="3"/>
      <c r="E18" s="3"/>
      <c r="F18" s="3"/>
      <c r="G18" s="3"/>
    </row>
    <row r="19" spans="2:7" ht="12.75" customHeight="1" x14ac:dyDescent="0.2">
      <c r="B19" s="3"/>
      <c r="C19" s="3"/>
      <c r="D19" s="3"/>
      <c r="E19" s="3"/>
      <c r="F19" s="3"/>
      <c r="G19" s="3"/>
    </row>
    <row r="20" spans="2:7" ht="12.75" customHeight="1" x14ac:dyDescent="0.2">
      <c r="B20" s="3"/>
      <c r="C20" s="3"/>
      <c r="D20" s="3"/>
      <c r="E20" s="3"/>
      <c r="F20" s="3"/>
      <c r="G20" s="3"/>
    </row>
    <row r="21" spans="2:7" ht="12.75" customHeight="1" x14ac:dyDescent="0.2">
      <c r="B21" s="3"/>
      <c r="C21" s="3"/>
      <c r="D21" s="3"/>
      <c r="E21" s="3"/>
      <c r="F21" s="3"/>
      <c r="G21" s="3"/>
    </row>
    <row r="22" spans="2:7" ht="12.75" customHeight="1" x14ac:dyDescent="0.2">
      <c r="B22" s="3"/>
      <c r="C22" s="3"/>
      <c r="D22" s="3"/>
      <c r="E22" s="3"/>
      <c r="F22" s="3"/>
      <c r="G22" s="3"/>
    </row>
    <row r="23" spans="2:7" ht="12.75" customHeight="1" x14ac:dyDescent="0.2">
      <c r="B23" s="3"/>
      <c r="C23" s="3"/>
      <c r="D23" s="3"/>
      <c r="E23" s="3"/>
      <c r="F23" s="3"/>
      <c r="G23" s="3"/>
    </row>
    <row r="24" spans="2:7" ht="12.75" customHeight="1" x14ac:dyDescent="0.2">
      <c r="B24" s="3"/>
      <c r="C24" s="3"/>
      <c r="D24" s="3"/>
      <c r="E24" s="3"/>
      <c r="F24" s="3"/>
      <c r="G24" s="3"/>
    </row>
    <row r="25" spans="2:7" ht="12.75" customHeight="1" x14ac:dyDescent="0.2">
      <c r="B25" s="3"/>
      <c r="C25" s="3"/>
      <c r="D25" s="3"/>
      <c r="E25" s="3"/>
      <c r="F25" s="3"/>
      <c r="G25" s="3"/>
    </row>
    <row r="26" spans="2:7" ht="12.75" customHeight="1" x14ac:dyDescent="0.2">
      <c r="B26" s="3"/>
      <c r="C26" s="3"/>
      <c r="D26" s="3"/>
      <c r="E26" s="3"/>
      <c r="F26" s="3"/>
      <c r="G26" s="3"/>
    </row>
    <row r="27" spans="2:7" ht="12.75" customHeight="1" x14ac:dyDescent="0.2">
      <c r="B27" s="3"/>
      <c r="C27" s="3"/>
      <c r="D27" s="3"/>
      <c r="E27" s="3"/>
      <c r="F27" s="3"/>
      <c r="G27" s="3"/>
    </row>
    <row r="28" spans="2:7" ht="12.75" customHeight="1" x14ac:dyDescent="0.2">
      <c r="B28" s="3"/>
      <c r="C28" s="3"/>
      <c r="D28" s="3"/>
      <c r="E28" s="3"/>
      <c r="F28" s="3"/>
      <c r="G28" s="3"/>
    </row>
    <row r="29" spans="2:7" ht="12.75" customHeight="1" x14ac:dyDescent="0.2">
      <c r="B29" s="3"/>
      <c r="C29" s="3"/>
      <c r="D29" s="3"/>
      <c r="E29" s="3"/>
      <c r="F29" s="3"/>
      <c r="G29" s="3"/>
    </row>
    <row r="30" spans="2:7" ht="12.75" customHeight="1" x14ac:dyDescent="0.2">
      <c r="B30" s="3"/>
      <c r="C30" s="3"/>
      <c r="D30" s="3"/>
      <c r="E30" s="3"/>
      <c r="F30" s="3"/>
      <c r="G30" s="3"/>
    </row>
    <row r="31" spans="2:7" ht="12.75" customHeight="1" x14ac:dyDescent="0.2">
      <c r="B31" s="3"/>
      <c r="C31" s="3"/>
      <c r="D31" s="3"/>
      <c r="E31" s="3"/>
      <c r="F31" s="3"/>
      <c r="G31" s="3"/>
    </row>
    <row r="32" spans="2:7" ht="12.75" customHeight="1" x14ac:dyDescent="0.2">
      <c r="B32" s="3"/>
      <c r="C32" s="3"/>
      <c r="D32" s="3"/>
      <c r="E32" s="3"/>
      <c r="F32" s="3"/>
      <c r="G32" s="3"/>
    </row>
    <row r="33" spans="2:7" ht="12.75" customHeight="1" x14ac:dyDescent="0.2">
      <c r="B33" s="3"/>
      <c r="C33" s="3"/>
      <c r="D33" s="3"/>
      <c r="E33" s="3"/>
      <c r="F33" s="3"/>
      <c r="G33" s="3"/>
    </row>
    <row r="34" spans="2:7" ht="12.75" customHeight="1" x14ac:dyDescent="0.2">
      <c r="B34" s="3"/>
      <c r="C34" s="3"/>
      <c r="D34" s="3"/>
      <c r="E34" s="3"/>
      <c r="F34" s="3"/>
      <c r="G34" s="3"/>
    </row>
    <row r="35" spans="2:7" ht="12.75" customHeight="1" x14ac:dyDescent="0.2">
      <c r="B35" s="3"/>
      <c r="C35" s="3"/>
      <c r="D35" s="3"/>
      <c r="E35" s="3"/>
      <c r="F35" s="3"/>
      <c r="G35" s="3"/>
    </row>
    <row r="36" spans="2:7" ht="12.75" customHeight="1" x14ac:dyDescent="0.2">
      <c r="B36" s="3"/>
      <c r="C36" s="3"/>
      <c r="D36" s="3"/>
      <c r="E36" s="3"/>
      <c r="F36" s="3"/>
      <c r="G36" s="3"/>
    </row>
    <row r="37" spans="2:7" ht="12.75" customHeight="1" x14ac:dyDescent="0.2">
      <c r="B37" s="3"/>
      <c r="C37" s="3"/>
      <c r="D37" s="3"/>
      <c r="E37" s="3"/>
      <c r="F37" s="3"/>
      <c r="G37" s="3"/>
    </row>
    <row r="38" spans="2:7" ht="12.75" customHeight="1" x14ac:dyDescent="0.2">
      <c r="B38" s="3"/>
      <c r="C38" s="3"/>
      <c r="D38" s="3"/>
      <c r="E38" s="3"/>
      <c r="F38" s="3"/>
      <c r="G38" s="3"/>
    </row>
    <row r="39" spans="2:7" ht="12.75" customHeight="1" x14ac:dyDescent="0.2">
      <c r="B39" s="3"/>
      <c r="C39" s="3"/>
      <c r="D39" s="3"/>
      <c r="E39" s="3"/>
      <c r="F39" s="3"/>
      <c r="G39" s="3"/>
    </row>
    <row r="40" spans="2:7" ht="12.75" customHeight="1" x14ac:dyDescent="0.2">
      <c r="B40" s="3"/>
      <c r="C40" s="3"/>
      <c r="D40" s="3"/>
      <c r="E40" s="3"/>
      <c r="F40" s="3"/>
      <c r="G40" s="3"/>
    </row>
    <row r="41" spans="2:7" ht="12.75" customHeight="1" x14ac:dyDescent="0.2">
      <c r="B41" s="3"/>
      <c r="C41" s="3"/>
      <c r="D41" s="3"/>
      <c r="E41" s="3"/>
      <c r="F41" s="3"/>
      <c r="G41" s="3"/>
    </row>
    <row r="42" spans="2:7" ht="12.75" customHeight="1" x14ac:dyDescent="0.2">
      <c r="B42" s="3"/>
      <c r="C42" s="3"/>
      <c r="D42" s="3"/>
      <c r="E42" s="3"/>
      <c r="F42" s="3"/>
      <c r="G42" s="3"/>
    </row>
    <row r="43" spans="2:7" ht="12.75" customHeight="1" x14ac:dyDescent="0.2">
      <c r="B43" s="3"/>
      <c r="C43" s="3"/>
      <c r="D43" s="3"/>
      <c r="E43" s="3"/>
      <c r="F43" s="3"/>
      <c r="G43" s="3"/>
    </row>
    <row r="44" spans="2:7" ht="12.75" customHeight="1" x14ac:dyDescent="0.2">
      <c r="B44" s="3"/>
      <c r="C44" s="3"/>
      <c r="D44" s="3"/>
      <c r="E44" s="3"/>
      <c r="F44" s="3"/>
      <c r="G44" s="3"/>
    </row>
    <row r="45" spans="2:7" ht="12.75" customHeight="1" x14ac:dyDescent="0.2">
      <c r="B45" s="3"/>
      <c r="C45" s="3"/>
      <c r="D45" s="3"/>
      <c r="E45" s="3"/>
      <c r="F45" s="3"/>
      <c r="G45" s="3"/>
    </row>
    <row r="46" spans="2:7" ht="12.75" customHeight="1" x14ac:dyDescent="0.2">
      <c r="B46" s="3"/>
      <c r="C46" s="3"/>
      <c r="D46" s="3"/>
      <c r="E46" s="3"/>
      <c r="F46" s="3"/>
      <c r="G46" s="3"/>
    </row>
    <row r="47" spans="2:7" ht="12.75" customHeight="1" x14ac:dyDescent="0.2">
      <c r="B47" s="3"/>
      <c r="C47" s="3"/>
      <c r="D47" s="3"/>
      <c r="E47" s="3"/>
      <c r="F47" s="3"/>
      <c r="G47" s="3"/>
    </row>
    <row r="48" spans="2:7" ht="12.75" customHeight="1" x14ac:dyDescent="0.2">
      <c r="B48" s="3"/>
      <c r="C48" s="3"/>
      <c r="D48" s="3"/>
      <c r="E48" s="3"/>
      <c r="F48" s="3"/>
      <c r="G48" s="3"/>
    </row>
    <row r="49" spans="2:7" ht="12.75" customHeight="1" x14ac:dyDescent="0.2">
      <c r="B49" s="3"/>
      <c r="C49" s="3"/>
      <c r="D49" s="3"/>
      <c r="E49" s="3"/>
      <c r="F49" s="3"/>
      <c r="G49" s="3"/>
    </row>
    <row r="50" spans="2:7" ht="12.75" customHeight="1" x14ac:dyDescent="0.2">
      <c r="B50" s="3"/>
      <c r="C50" s="3"/>
      <c r="D50" s="3"/>
      <c r="E50" s="3"/>
      <c r="F50" s="3"/>
      <c r="G50" s="3"/>
    </row>
    <row r="51" spans="2:7" ht="12.75" customHeight="1" x14ac:dyDescent="0.2">
      <c r="B51" s="3"/>
      <c r="C51" s="3"/>
      <c r="D51" s="3"/>
      <c r="E51" s="3"/>
      <c r="F51" s="3"/>
      <c r="G51" s="3"/>
    </row>
    <row r="52" spans="2:7" ht="12.75" customHeight="1" x14ac:dyDescent="0.2">
      <c r="B52" s="3"/>
      <c r="C52" s="3"/>
      <c r="D52" s="3"/>
      <c r="E52" s="3"/>
      <c r="F52" s="3"/>
      <c r="G52" s="3"/>
    </row>
    <row r="53" spans="2:7" ht="12.75" customHeight="1" x14ac:dyDescent="0.2">
      <c r="B53" s="3"/>
      <c r="C53" s="3"/>
      <c r="D53" s="3"/>
      <c r="E53" s="3"/>
      <c r="F53" s="3"/>
      <c r="G53" s="3"/>
    </row>
    <row r="54" spans="2:7" ht="12.75" customHeight="1" x14ac:dyDescent="0.2">
      <c r="B54" s="3"/>
      <c r="C54" s="3"/>
      <c r="D54" s="3"/>
      <c r="E54" s="3"/>
      <c r="F54" s="3"/>
      <c r="G54" s="3"/>
    </row>
    <row r="55" spans="2:7" ht="12.75" customHeight="1" x14ac:dyDescent="0.2">
      <c r="B55" s="3"/>
      <c r="C55" s="3"/>
      <c r="D55" s="3"/>
      <c r="E55" s="3"/>
      <c r="F55" s="3"/>
      <c r="G55" s="3"/>
    </row>
    <row r="56" spans="2:7" ht="12.75" customHeight="1" x14ac:dyDescent="0.2">
      <c r="B56" s="3"/>
      <c r="C56" s="3"/>
      <c r="D56" s="3"/>
      <c r="E56" s="3"/>
      <c r="F56" s="3"/>
      <c r="G56" s="3"/>
    </row>
    <row r="57" spans="2:7" ht="12.75" customHeight="1" x14ac:dyDescent="0.2">
      <c r="B57" s="3"/>
      <c r="C57" s="3"/>
      <c r="D57" s="3"/>
      <c r="E57" s="3"/>
      <c r="F57" s="3"/>
      <c r="G57" s="3"/>
    </row>
    <row r="58" spans="2:7" ht="12.75" customHeight="1" x14ac:dyDescent="0.2">
      <c r="B58" s="3"/>
      <c r="C58" s="3"/>
      <c r="D58" s="3"/>
      <c r="E58" s="3"/>
      <c r="F58" s="3"/>
      <c r="G58" s="3"/>
    </row>
    <row r="59" spans="2:7" ht="12.75" customHeight="1" x14ac:dyDescent="0.2">
      <c r="B59" s="3"/>
      <c r="C59" s="3"/>
      <c r="D59" s="3"/>
      <c r="E59" s="3"/>
      <c r="F59" s="3"/>
      <c r="G59" s="3"/>
    </row>
    <row r="60" spans="2:7" ht="12.75" customHeight="1" x14ac:dyDescent="0.2">
      <c r="B60" s="3"/>
      <c r="C60" s="3"/>
      <c r="D60" s="3"/>
      <c r="E60" s="3"/>
      <c r="F60" s="3"/>
      <c r="G60" s="3"/>
    </row>
    <row r="61" spans="2:7" ht="12.75" customHeight="1" x14ac:dyDescent="0.2">
      <c r="B61" s="3"/>
      <c r="C61" s="3"/>
      <c r="D61" s="3"/>
      <c r="E61" s="3"/>
      <c r="F61" s="3"/>
      <c r="G61" s="3"/>
    </row>
    <row r="62" spans="2:7" ht="12.75" customHeight="1" x14ac:dyDescent="0.2">
      <c r="B62" s="3"/>
      <c r="C62" s="3"/>
      <c r="D62" s="3"/>
      <c r="E62" s="3"/>
      <c r="F62" s="3"/>
      <c r="G62" s="3"/>
    </row>
    <row r="63" spans="2:7" ht="12.75" customHeight="1" x14ac:dyDescent="0.2">
      <c r="B63" s="3"/>
      <c r="C63" s="3"/>
      <c r="D63" s="3"/>
      <c r="E63" s="3"/>
      <c r="F63" s="3"/>
      <c r="G63" s="3"/>
    </row>
    <row r="64" spans="2:7" ht="12.75" customHeight="1" x14ac:dyDescent="0.2">
      <c r="B64" s="3"/>
      <c r="C64" s="3"/>
      <c r="D64" s="3"/>
      <c r="E64" s="3"/>
      <c r="F64" s="3"/>
      <c r="G64" s="3"/>
    </row>
    <row r="65" spans="2:7" ht="12.75" customHeight="1" x14ac:dyDescent="0.2">
      <c r="B65" s="3"/>
      <c r="C65" s="3"/>
      <c r="D65" s="3"/>
      <c r="E65" s="3"/>
      <c r="F65" s="3"/>
      <c r="G65" s="3"/>
    </row>
    <row r="66" spans="2:7" ht="12.75" customHeight="1" x14ac:dyDescent="0.2">
      <c r="B66" s="3"/>
      <c r="C66" s="3"/>
      <c r="D66" s="3"/>
      <c r="E66" s="3"/>
      <c r="F66" s="3"/>
      <c r="G66" s="3"/>
    </row>
    <row r="67" spans="2:7" ht="12.75" customHeight="1" x14ac:dyDescent="0.2">
      <c r="B67" s="3"/>
      <c r="C67" s="3"/>
      <c r="D67" s="3"/>
      <c r="E67" s="3"/>
      <c r="F67" s="3"/>
      <c r="G67" s="3"/>
    </row>
    <row r="68" spans="2:7" ht="12.75" customHeight="1" x14ac:dyDescent="0.2">
      <c r="B68" s="3"/>
      <c r="C68" s="3"/>
      <c r="D68" s="3"/>
      <c r="E68" s="3"/>
      <c r="F68" s="3"/>
      <c r="G68" s="3"/>
    </row>
    <row r="69" spans="2:7" ht="12.75" customHeight="1" x14ac:dyDescent="0.2">
      <c r="B69" s="3"/>
      <c r="C69" s="3"/>
      <c r="D69" s="3"/>
      <c r="E69" s="3"/>
      <c r="F69" s="3"/>
      <c r="G69" s="3"/>
    </row>
    <row r="70" spans="2:7" ht="12.75" customHeight="1" x14ac:dyDescent="0.2">
      <c r="B70" s="3"/>
      <c r="C70" s="3"/>
      <c r="D70" s="3"/>
      <c r="E70" s="3"/>
      <c r="F70" s="3"/>
      <c r="G70" s="3"/>
    </row>
    <row r="71" spans="2:7" ht="12.75" customHeight="1" x14ac:dyDescent="0.2">
      <c r="B71" s="3"/>
      <c r="C71" s="3"/>
      <c r="D71" s="3"/>
      <c r="E71" s="3"/>
      <c r="F71" s="3"/>
      <c r="G71" s="3"/>
    </row>
    <row r="72" spans="2:7" ht="12.75" customHeight="1" x14ac:dyDescent="0.2">
      <c r="B72" s="3"/>
      <c r="C72" s="3"/>
      <c r="D72" s="3"/>
      <c r="E72" s="3"/>
      <c r="F72" s="3"/>
      <c r="G72" s="3"/>
    </row>
    <row r="73" spans="2:7" ht="12.75" customHeight="1" x14ac:dyDescent="0.2">
      <c r="B73" s="3"/>
      <c r="C73" s="3"/>
      <c r="D73" s="3"/>
      <c r="E73" s="3"/>
      <c r="F73" s="3"/>
      <c r="G73" s="3"/>
    </row>
    <row r="74" spans="2:7" ht="12.75" customHeight="1" x14ac:dyDescent="0.2">
      <c r="B74" s="3"/>
      <c r="C74" s="3"/>
      <c r="D74" s="3"/>
      <c r="E74" s="3"/>
      <c r="F74" s="3"/>
      <c r="G74" s="3"/>
    </row>
    <row r="75" spans="2:7" ht="12.75" customHeight="1" x14ac:dyDescent="0.2">
      <c r="B75" s="3"/>
      <c r="C75" s="3"/>
      <c r="D75" s="3"/>
      <c r="E75" s="3"/>
      <c r="F75" s="3"/>
      <c r="G75" s="3"/>
    </row>
    <row r="76" spans="2:7" ht="12.75" customHeight="1" x14ac:dyDescent="0.2">
      <c r="B76" s="3"/>
      <c r="C76" s="3"/>
      <c r="D76" s="3"/>
      <c r="E76" s="3"/>
      <c r="F76" s="3"/>
      <c r="G76" s="3"/>
    </row>
    <row r="77" spans="2:7" ht="12.75" customHeight="1" x14ac:dyDescent="0.2">
      <c r="B77" s="3"/>
      <c r="C77" s="3"/>
      <c r="D77" s="3"/>
      <c r="E77" s="3"/>
      <c r="F77" s="3"/>
      <c r="G77" s="3"/>
    </row>
    <row r="78" spans="2:7" ht="12.75" customHeight="1" x14ac:dyDescent="0.2">
      <c r="B78" s="3"/>
      <c r="C78" s="3"/>
      <c r="D78" s="3"/>
      <c r="E78" s="3"/>
      <c r="F78" s="3"/>
      <c r="G78" s="3"/>
    </row>
    <row r="79" spans="2:7" ht="12.75" customHeight="1" x14ac:dyDescent="0.2">
      <c r="B79" s="3"/>
      <c r="C79" s="3"/>
      <c r="D79" s="3"/>
      <c r="E79" s="3"/>
      <c r="F79" s="3"/>
      <c r="G79" s="3"/>
    </row>
    <row r="80" spans="2:7" ht="12.75" customHeight="1" x14ac:dyDescent="0.2">
      <c r="B80" s="3"/>
      <c r="C80" s="3"/>
      <c r="D80" s="3"/>
      <c r="E80" s="3"/>
      <c r="F80" s="3"/>
      <c r="G80" s="3"/>
    </row>
    <row r="81" spans="2:7" ht="12.75" customHeight="1" x14ac:dyDescent="0.2">
      <c r="B81" s="3"/>
      <c r="C81" s="3"/>
      <c r="D81" s="3"/>
      <c r="E81" s="3"/>
      <c r="F81" s="3"/>
      <c r="G81" s="3"/>
    </row>
    <row r="82" spans="2:7" ht="12.75" customHeight="1" x14ac:dyDescent="0.2">
      <c r="B82" s="3"/>
      <c r="C82" s="3"/>
      <c r="D82" s="3"/>
      <c r="E82" s="3"/>
      <c r="F82" s="3"/>
      <c r="G82" s="3"/>
    </row>
    <row r="83" spans="2:7" ht="12.75" customHeight="1" x14ac:dyDescent="0.2">
      <c r="B83" s="3"/>
      <c r="C83" s="3"/>
      <c r="D83" s="3"/>
      <c r="E83" s="3"/>
      <c r="F83" s="3"/>
      <c r="G83" s="3"/>
    </row>
    <row r="84" spans="2:7" ht="12.75" customHeight="1" x14ac:dyDescent="0.2">
      <c r="B84" s="3"/>
      <c r="C84" s="3"/>
      <c r="D84" s="3"/>
      <c r="E84" s="3"/>
      <c r="F84" s="3"/>
      <c r="G84" s="3"/>
    </row>
    <row r="85" spans="2:7" ht="12.75" customHeight="1" x14ac:dyDescent="0.2">
      <c r="B85" s="3"/>
      <c r="C85" s="3"/>
      <c r="D85" s="3"/>
      <c r="E85" s="3"/>
      <c r="F85" s="3"/>
      <c r="G85" s="3"/>
    </row>
    <row r="86" spans="2:7" ht="12.75" customHeight="1" x14ac:dyDescent="0.2">
      <c r="B86" s="3"/>
      <c r="C86" s="3"/>
      <c r="D86" s="3"/>
      <c r="E86" s="3"/>
      <c r="F86" s="3"/>
      <c r="G86" s="3"/>
    </row>
    <row r="87" spans="2:7" ht="12.75" customHeight="1" x14ac:dyDescent="0.2">
      <c r="B87" s="3"/>
      <c r="C87" s="3"/>
      <c r="D87" s="3"/>
      <c r="E87" s="3"/>
      <c r="F87" s="3"/>
      <c r="G87" s="3"/>
    </row>
    <row r="88" spans="2:7" ht="12.75" customHeight="1" x14ac:dyDescent="0.2">
      <c r="B88" s="3"/>
      <c r="C88" s="3"/>
      <c r="D88" s="3"/>
      <c r="E88" s="3"/>
      <c r="F88" s="3"/>
      <c r="G88" s="3"/>
    </row>
    <row r="89" spans="2:7" ht="12.75" customHeight="1" x14ac:dyDescent="0.2">
      <c r="B89" s="3"/>
      <c r="C89" s="3"/>
      <c r="D89" s="3"/>
      <c r="E89" s="3"/>
      <c r="F89" s="3"/>
      <c r="G89" s="3"/>
    </row>
    <row r="90" spans="2:7" ht="12.75" customHeight="1" x14ac:dyDescent="0.2">
      <c r="B90" s="3"/>
      <c r="C90" s="3"/>
      <c r="D90" s="3"/>
      <c r="E90" s="3"/>
      <c r="F90" s="3"/>
      <c r="G90" s="3"/>
    </row>
    <row r="91" spans="2:7" ht="12.75" customHeight="1" x14ac:dyDescent="0.2">
      <c r="B91" s="3"/>
      <c r="C91" s="3"/>
      <c r="D91" s="3"/>
      <c r="E91" s="3"/>
      <c r="F91" s="3"/>
      <c r="G91" s="3"/>
    </row>
    <row r="92" spans="2:7" ht="12.75" customHeight="1" x14ac:dyDescent="0.2">
      <c r="B92" s="3"/>
      <c r="C92" s="3"/>
      <c r="D92" s="3"/>
      <c r="E92" s="3"/>
      <c r="F92" s="3"/>
      <c r="G92" s="3"/>
    </row>
    <row r="93" spans="2:7" ht="12.75" customHeight="1" x14ac:dyDescent="0.2">
      <c r="B93" s="3"/>
      <c r="C93" s="3"/>
      <c r="D93" s="3"/>
      <c r="E93" s="3"/>
      <c r="F93" s="3"/>
      <c r="G93" s="3"/>
    </row>
    <row r="94" spans="2:7" ht="12.75" customHeight="1" x14ac:dyDescent="0.2">
      <c r="B94" s="3"/>
      <c r="C94" s="3"/>
      <c r="D94" s="3"/>
      <c r="E94" s="3"/>
      <c r="F94" s="3"/>
      <c r="G94" s="3"/>
    </row>
    <row r="95" spans="2:7" ht="12.75" customHeight="1" x14ac:dyDescent="0.2">
      <c r="B95" s="3"/>
      <c r="C95" s="3"/>
      <c r="D95" s="3"/>
      <c r="E95" s="3"/>
      <c r="F95" s="3"/>
      <c r="G95" s="3"/>
    </row>
    <row r="96" spans="2:7" ht="12.75" customHeight="1" x14ac:dyDescent="0.2">
      <c r="B96" s="3"/>
      <c r="C96" s="3"/>
      <c r="D96" s="3"/>
      <c r="E96" s="3"/>
      <c r="F96" s="3"/>
      <c r="G96" s="3"/>
    </row>
    <row r="97" spans="2:7" ht="12.75" customHeight="1" x14ac:dyDescent="0.2">
      <c r="B97" s="3"/>
      <c r="C97" s="3"/>
      <c r="D97" s="3"/>
      <c r="E97" s="3"/>
      <c r="F97" s="3"/>
      <c r="G97" s="3"/>
    </row>
    <row r="98" spans="2:7" ht="12.75" customHeight="1" x14ac:dyDescent="0.2">
      <c r="B98" s="3"/>
      <c r="C98" s="3"/>
      <c r="D98" s="3"/>
      <c r="E98" s="3"/>
      <c r="F98" s="3"/>
      <c r="G98" s="3"/>
    </row>
    <row r="99" spans="2:7" ht="12.75" customHeight="1" x14ac:dyDescent="0.2">
      <c r="B99" s="3"/>
      <c r="C99" s="3"/>
      <c r="D99" s="3"/>
      <c r="E99" s="3"/>
      <c r="F99" s="3"/>
      <c r="G99" s="3"/>
    </row>
    <row r="100" spans="2:7" ht="12.75" customHeight="1" x14ac:dyDescent="0.2">
      <c r="B100" s="3"/>
      <c r="C100" s="3"/>
      <c r="D100" s="3"/>
      <c r="E100" s="3"/>
      <c r="F100" s="3"/>
      <c r="G100" s="3"/>
    </row>
    <row r="101" spans="2:7" ht="12.75" customHeight="1" x14ac:dyDescent="0.2">
      <c r="B101" s="3"/>
      <c r="C101" s="3"/>
      <c r="D101" s="3"/>
      <c r="E101" s="3"/>
      <c r="F101" s="3"/>
      <c r="G101" s="3"/>
    </row>
    <row r="102" spans="2:7" ht="12.75" customHeight="1" x14ac:dyDescent="0.2">
      <c r="B102" s="3"/>
      <c r="C102" s="3"/>
      <c r="D102" s="3"/>
      <c r="E102" s="3"/>
      <c r="F102" s="3"/>
      <c r="G102" s="3"/>
    </row>
    <row r="103" spans="2:7" ht="12.75" customHeight="1" x14ac:dyDescent="0.2">
      <c r="B103" s="3"/>
      <c r="C103" s="3"/>
      <c r="D103" s="3"/>
      <c r="E103" s="3"/>
      <c r="F103" s="3"/>
      <c r="G103" s="3"/>
    </row>
    <row r="104" spans="2:7" ht="12.75" customHeight="1" x14ac:dyDescent="0.2">
      <c r="B104" s="3"/>
      <c r="C104" s="3"/>
      <c r="D104" s="3"/>
      <c r="E104" s="3"/>
      <c r="F104" s="3"/>
      <c r="G104" s="3"/>
    </row>
    <row r="105" spans="2:7" ht="12.75" customHeight="1" x14ac:dyDescent="0.2">
      <c r="B105" s="3"/>
      <c r="C105" s="3"/>
      <c r="D105" s="3"/>
      <c r="E105" s="3"/>
      <c r="F105" s="3"/>
      <c r="G105" s="3"/>
    </row>
    <row r="106" spans="2:7" ht="12.75" customHeight="1" x14ac:dyDescent="0.2">
      <c r="B106" s="3"/>
      <c r="C106" s="3"/>
      <c r="D106" s="3"/>
      <c r="E106" s="3"/>
      <c r="F106" s="3"/>
      <c r="G106" s="3"/>
    </row>
    <row r="107" spans="2:7" ht="12.75" customHeight="1" x14ac:dyDescent="0.2">
      <c r="B107" s="3"/>
      <c r="C107" s="3"/>
      <c r="D107" s="3"/>
      <c r="E107" s="3"/>
      <c r="F107" s="3"/>
      <c r="G107" s="3"/>
    </row>
    <row r="108" spans="2:7" ht="12.75" customHeight="1" x14ac:dyDescent="0.2">
      <c r="B108" s="3"/>
      <c r="C108" s="3"/>
      <c r="D108" s="3"/>
      <c r="E108" s="3"/>
      <c r="F108" s="3"/>
      <c r="G108" s="3"/>
    </row>
    <row r="109" spans="2:7" ht="12.75" customHeight="1" x14ac:dyDescent="0.2">
      <c r="B109" s="3"/>
      <c r="C109" s="3"/>
      <c r="D109" s="3"/>
      <c r="E109" s="3"/>
      <c r="F109" s="3"/>
      <c r="G109" s="3"/>
    </row>
    <row r="110" spans="2:7" ht="12.75" customHeight="1" x14ac:dyDescent="0.2">
      <c r="B110" s="3"/>
      <c r="C110" s="3"/>
      <c r="D110" s="3"/>
      <c r="E110" s="3"/>
      <c r="F110" s="3"/>
      <c r="G110" s="3"/>
    </row>
    <row r="111" spans="2:7" ht="12.75" customHeight="1" x14ac:dyDescent="0.2">
      <c r="B111" s="3"/>
      <c r="C111" s="3"/>
      <c r="D111" s="3"/>
      <c r="E111" s="3"/>
      <c r="F111" s="3"/>
      <c r="G111" s="3"/>
    </row>
    <row r="112" spans="2:7" ht="12.75" customHeight="1" x14ac:dyDescent="0.2">
      <c r="B112" s="3"/>
      <c r="C112" s="3"/>
      <c r="D112" s="3"/>
      <c r="E112" s="3"/>
      <c r="F112" s="3"/>
      <c r="G112" s="3"/>
    </row>
    <row r="113" spans="2:7" ht="12.75" customHeight="1" x14ac:dyDescent="0.2">
      <c r="B113" s="3"/>
      <c r="C113" s="3"/>
      <c r="D113" s="3"/>
      <c r="E113" s="3"/>
      <c r="F113" s="3"/>
      <c r="G113" s="3"/>
    </row>
    <row r="114" spans="2:7" ht="12.75" customHeight="1" x14ac:dyDescent="0.2">
      <c r="B114" s="3"/>
      <c r="C114" s="3"/>
      <c r="D114" s="3"/>
      <c r="E114" s="3"/>
      <c r="F114" s="3"/>
      <c r="G114" s="3"/>
    </row>
    <row r="115" spans="2:7" ht="12.75" customHeight="1" x14ac:dyDescent="0.2">
      <c r="B115" s="3"/>
      <c r="C115" s="3"/>
      <c r="D115" s="3"/>
      <c r="E115" s="3"/>
      <c r="F115" s="3"/>
      <c r="G115" s="3"/>
    </row>
    <row r="116" spans="2:7" ht="12.75" customHeight="1" x14ac:dyDescent="0.2">
      <c r="B116" s="3"/>
      <c r="C116" s="3"/>
      <c r="D116" s="3"/>
      <c r="E116" s="3"/>
      <c r="F116" s="3"/>
      <c r="G116" s="3"/>
    </row>
    <row r="117" spans="2:7" ht="12.75" customHeight="1" x14ac:dyDescent="0.2">
      <c r="B117" s="3"/>
      <c r="C117" s="3"/>
      <c r="D117" s="3"/>
      <c r="E117" s="3"/>
      <c r="F117" s="3"/>
      <c r="G117" s="3"/>
    </row>
    <row r="118" spans="2:7" ht="12.75" customHeight="1" x14ac:dyDescent="0.2">
      <c r="B118" s="3"/>
      <c r="C118" s="3"/>
      <c r="D118" s="3"/>
      <c r="E118" s="3"/>
      <c r="F118" s="3"/>
      <c r="G118" s="3"/>
    </row>
    <row r="119" spans="2:7" ht="12.75" customHeight="1" x14ac:dyDescent="0.2">
      <c r="B119" s="3"/>
      <c r="C119" s="3"/>
      <c r="D119" s="3"/>
      <c r="E119" s="3"/>
      <c r="F119" s="3"/>
      <c r="G119" s="3"/>
    </row>
    <row r="120" spans="2:7" ht="12.75" customHeight="1" x14ac:dyDescent="0.2">
      <c r="B120" s="3"/>
      <c r="C120" s="3"/>
      <c r="D120" s="3"/>
      <c r="E120" s="3"/>
      <c r="F120" s="3"/>
      <c r="G120" s="3"/>
    </row>
    <row r="121" spans="2:7" ht="12.75" customHeight="1" x14ac:dyDescent="0.2">
      <c r="B121" s="3"/>
      <c r="C121" s="3"/>
      <c r="D121" s="3"/>
      <c r="E121" s="3"/>
      <c r="F121" s="3"/>
      <c r="G121" s="3"/>
    </row>
    <row r="122" spans="2:7" ht="12.75" customHeight="1" x14ac:dyDescent="0.2">
      <c r="B122" s="3"/>
      <c r="C122" s="3"/>
      <c r="D122" s="3"/>
      <c r="E122" s="3"/>
      <c r="F122" s="3"/>
      <c r="G122" s="3"/>
    </row>
    <row r="123" spans="2:7" ht="12.75" customHeight="1" x14ac:dyDescent="0.2">
      <c r="B123" s="3"/>
      <c r="C123" s="3"/>
      <c r="D123" s="3"/>
      <c r="E123" s="3"/>
      <c r="F123" s="3"/>
      <c r="G123" s="3"/>
    </row>
    <row r="124" spans="2:7" ht="12.75" customHeight="1" x14ac:dyDescent="0.2">
      <c r="B124" s="3"/>
      <c r="C124" s="3"/>
      <c r="D124" s="3"/>
      <c r="E124" s="3"/>
      <c r="F124" s="3"/>
      <c r="G124" s="3"/>
    </row>
    <row r="125" spans="2:7" ht="12.75" customHeight="1" x14ac:dyDescent="0.2">
      <c r="B125" s="3"/>
      <c r="C125" s="3"/>
      <c r="D125" s="3"/>
      <c r="E125" s="3"/>
      <c r="F125" s="3"/>
      <c r="G125" s="3"/>
    </row>
    <row r="126" spans="2:7" ht="12.75" customHeight="1" x14ac:dyDescent="0.2">
      <c r="B126" s="3"/>
      <c r="C126" s="3"/>
      <c r="D126" s="3"/>
      <c r="E126" s="3"/>
      <c r="F126" s="3"/>
      <c r="G126" s="3"/>
    </row>
    <row r="127" spans="2:7" ht="12.75" customHeight="1" x14ac:dyDescent="0.2">
      <c r="B127" s="3"/>
      <c r="C127" s="3"/>
      <c r="D127" s="3"/>
      <c r="E127" s="3"/>
      <c r="F127" s="3"/>
      <c r="G127" s="3"/>
    </row>
    <row r="128" spans="2:7" ht="12.75" customHeight="1" x14ac:dyDescent="0.2">
      <c r="B128" s="3"/>
      <c r="C128" s="3"/>
      <c r="D128" s="3"/>
      <c r="E128" s="3"/>
      <c r="F128" s="3"/>
      <c r="G128" s="3"/>
    </row>
    <row r="129" spans="2:7" ht="12.75" customHeight="1" x14ac:dyDescent="0.2">
      <c r="B129" s="3"/>
      <c r="C129" s="3"/>
      <c r="D129" s="3"/>
      <c r="E129" s="3"/>
      <c r="F129" s="3"/>
      <c r="G129" s="3"/>
    </row>
    <row r="130" spans="2:7" ht="12.75" customHeight="1" x14ac:dyDescent="0.2">
      <c r="B130" s="3"/>
      <c r="C130" s="3"/>
      <c r="D130" s="3"/>
      <c r="E130" s="3"/>
      <c r="F130" s="3"/>
      <c r="G130" s="3"/>
    </row>
    <row r="131" spans="2:7" ht="12.75" customHeight="1" x14ac:dyDescent="0.2">
      <c r="B131" s="3"/>
      <c r="C131" s="3"/>
      <c r="D131" s="3"/>
      <c r="E131" s="3"/>
      <c r="F131" s="3"/>
      <c r="G131" s="3"/>
    </row>
    <row r="132" spans="2:7" ht="12.75" customHeight="1" x14ac:dyDescent="0.2">
      <c r="B132" s="3"/>
      <c r="C132" s="3"/>
      <c r="D132" s="3"/>
      <c r="E132" s="3"/>
      <c r="F132" s="3"/>
      <c r="G132" s="3"/>
    </row>
    <row r="133" spans="2:7" ht="12.75" customHeight="1" x14ac:dyDescent="0.2">
      <c r="B133" s="3"/>
      <c r="C133" s="3"/>
      <c r="D133" s="3"/>
      <c r="E133" s="3"/>
      <c r="F133" s="3"/>
      <c r="G133" s="3"/>
    </row>
    <row r="134" spans="2:7" ht="12.75" customHeight="1" x14ac:dyDescent="0.2">
      <c r="B134" s="3"/>
      <c r="C134" s="3"/>
      <c r="D134" s="3"/>
      <c r="E134" s="3"/>
      <c r="F134" s="3"/>
      <c r="G134" s="3"/>
    </row>
    <row r="135" spans="2:7" ht="12.75" customHeight="1" x14ac:dyDescent="0.2">
      <c r="B135" s="3"/>
      <c r="C135" s="3"/>
      <c r="D135" s="3"/>
      <c r="E135" s="3"/>
      <c r="F135" s="3"/>
      <c r="G135" s="3"/>
    </row>
    <row r="136" spans="2:7" ht="12.75" customHeight="1" x14ac:dyDescent="0.2">
      <c r="B136" s="3"/>
      <c r="C136" s="3"/>
      <c r="D136" s="3"/>
      <c r="E136" s="3"/>
      <c r="F136" s="3"/>
      <c r="G136" s="3"/>
    </row>
    <row r="137" spans="2:7" ht="12.75" customHeight="1" x14ac:dyDescent="0.2">
      <c r="B137" s="3"/>
      <c r="C137" s="3"/>
      <c r="D137" s="3"/>
      <c r="E137" s="3"/>
      <c r="F137" s="3"/>
      <c r="G137" s="3"/>
    </row>
    <row r="138" spans="2:7" ht="12.75" customHeight="1" x14ac:dyDescent="0.2">
      <c r="B138" s="3"/>
      <c r="C138" s="3"/>
      <c r="D138" s="3"/>
      <c r="E138" s="3"/>
      <c r="F138" s="3"/>
      <c r="G138" s="3"/>
    </row>
    <row r="139" spans="2:7" ht="12.75" customHeight="1" x14ac:dyDescent="0.2">
      <c r="B139" s="3"/>
      <c r="C139" s="3"/>
      <c r="D139" s="3"/>
      <c r="E139" s="3"/>
      <c r="F139" s="3"/>
      <c r="G139" s="3"/>
    </row>
    <row r="140" spans="2:7" ht="12.75" customHeight="1" x14ac:dyDescent="0.2">
      <c r="B140" s="3"/>
      <c r="C140" s="3"/>
      <c r="D140" s="3"/>
      <c r="E140" s="3"/>
      <c r="F140" s="3"/>
      <c r="G140" s="3"/>
    </row>
    <row r="141" spans="2:7" ht="12.75" customHeight="1" x14ac:dyDescent="0.2">
      <c r="B141" s="3"/>
      <c r="C141" s="3"/>
      <c r="D141" s="3"/>
      <c r="E141" s="3"/>
      <c r="F141" s="3"/>
      <c r="G141" s="3"/>
    </row>
    <row r="142" spans="2:7" ht="12.75" customHeight="1" x14ac:dyDescent="0.2">
      <c r="B142" s="3"/>
      <c r="C142" s="3"/>
      <c r="D142" s="3"/>
      <c r="E142" s="3"/>
      <c r="F142" s="3"/>
      <c r="G142" s="3"/>
    </row>
    <row r="143" spans="2:7" ht="12.75" customHeight="1" x14ac:dyDescent="0.2">
      <c r="B143" s="3"/>
      <c r="C143" s="3"/>
      <c r="D143" s="3"/>
      <c r="E143" s="3"/>
      <c r="F143" s="3"/>
      <c r="G143" s="3"/>
    </row>
    <row r="144" spans="2:7" ht="12.75" customHeight="1" x14ac:dyDescent="0.2">
      <c r="B144" s="3"/>
      <c r="C144" s="3"/>
      <c r="D144" s="3"/>
      <c r="E144" s="3"/>
      <c r="F144" s="3"/>
      <c r="G144" s="3"/>
    </row>
    <row r="145" spans="2:7" ht="12.75" customHeight="1" x14ac:dyDescent="0.2">
      <c r="B145" s="3"/>
      <c r="C145" s="3"/>
      <c r="D145" s="3"/>
      <c r="E145" s="3"/>
      <c r="F145" s="3"/>
      <c r="G145" s="3"/>
    </row>
    <row r="146" spans="2:7" ht="12.75" customHeight="1" x14ac:dyDescent="0.2">
      <c r="B146" s="3"/>
      <c r="C146" s="3"/>
      <c r="D146" s="3"/>
      <c r="E146" s="3"/>
      <c r="F146" s="3"/>
      <c r="G146" s="3"/>
    </row>
    <row r="147" spans="2:7" ht="12.75" customHeight="1" x14ac:dyDescent="0.2">
      <c r="B147" s="3"/>
      <c r="C147" s="3"/>
      <c r="D147" s="3"/>
      <c r="E147" s="3"/>
      <c r="F147" s="3"/>
      <c r="G147" s="3"/>
    </row>
    <row r="148" spans="2:7" ht="12.75" customHeight="1" x14ac:dyDescent="0.2">
      <c r="B148" s="3"/>
      <c r="C148" s="3"/>
      <c r="D148" s="3"/>
      <c r="E148" s="3"/>
      <c r="F148" s="3"/>
      <c r="G148" s="3"/>
    </row>
    <row r="149" spans="2:7" ht="12.75" customHeight="1" x14ac:dyDescent="0.2">
      <c r="B149" s="3"/>
      <c r="C149" s="3"/>
      <c r="D149" s="3"/>
      <c r="E149" s="3"/>
      <c r="F149" s="3"/>
      <c r="G149" s="3"/>
    </row>
    <row r="150" spans="2:7" ht="12.75" customHeight="1" x14ac:dyDescent="0.2">
      <c r="B150" s="3"/>
      <c r="C150" s="3"/>
      <c r="D150" s="3"/>
      <c r="E150" s="3"/>
      <c r="F150" s="3"/>
      <c r="G150" s="3"/>
    </row>
    <row r="151" spans="2:7" ht="12.75" customHeight="1" x14ac:dyDescent="0.2">
      <c r="B151" s="3"/>
      <c r="C151" s="3"/>
      <c r="D151" s="3"/>
      <c r="E151" s="3"/>
      <c r="F151" s="3"/>
      <c r="G151" s="3"/>
    </row>
    <row r="152" spans="2:7" ht="12.75" customHeight="1" x14ac:dyDescent="0.2">
      <c r="B152" s="3"/>
      <c r="C152" s="3"/>
      <c r="D152" s="3"/>
      <c r="E152" s="3"/>
      <c r="F152" s="3"/>
      <c r="G152" s="3"/>
    </row>
    <row r="153" spans="2:7" ht="12.75" customHeight="1" x14ac:dyDescent="0.2">
      <c r="B153" s="3"/>
      <c r="C153" s="3"/>
      <c r="D153" s="3"/>
      <c r="E153" s="3"/>
      <c r="F153" s="3"/>
      <c r="G153" s="3"/>
    </row>
    <row r="154" spans="2:7" ht="12.75" customHeight="1" x14ac:dyDescent="0.2">
      <c r="B154" s="3"/>
      <c r="C154" s="3"/>
      <c r="D154" s="3"/>
      <c r="E154" s="3"/>
      <c r="F154" s="3"/>
      <c r="G154" s="3"/>
    </row>
    <row r="155" spans="2:7" ht="12.75" customHeight="1" x14ac:dyDescent="0.2">
      <c r="B155" s="3"/>
      <c r="C155" s="3"/>
      <c r="D155" s="3"/>
      <c r="E155" s="3"/>
      <c r="F155" s="3"/>
      <c r="G155" s="3"/>
    </row>
    <row r="156" spans="2:7" ht="12.75" customHeight="1" x14ac:dyDescent="0.2">
      <c r="B156" s="3"/>
      <c r="C156" s="3"/>
      <c r="D156" s="3"/>
      <c r="E156" s="3"/>
      <c r="F156" s="3"/>
      <c r="G156" s="3"/>
    </row>
    <row r="157" spans="2:7" ht="12.75" customHeight="1" x14ac:dyDescent="0.2">
      <c r="B157" s="3"/>
      <c r="C157" s="3"/>
      <c r="D157" s="3"/>
      <c r="E157" s="3"/>
      <c r="F157" s="3"/>
      <c r="G157" s="3"/>
    </row>
    <row r="158" spans="2:7" ht="12.75" customHeight="1" x14ac:dyDescent="0.2">
      <c r="B158" s="3"/>
      <c r="C158" s="3"/>
      <c r="D158" s="3"/>
      <c r="E158" s="3"/>
      <c r="F158" s="3"/>
      <c r="G158" s="3"/>
    </row>
    <row r="159" spans="2:7" ht="12.75" customHeight="1" x14ac:dyDescent="0.2">
      <c r="B159" s="3"/>
      <c r="C159" s="3"/>
      <c r="D159" s="3"/>
      <c r="E159" s="3"/>
      <c r="F159" s="3"/>
      <c r="G159" s="3"/>
    </row>
    <row r="160" spans="2:7" ht="12.75" customHeight="1" x14ac:dyDescent="0.2">
      <c r="B160" s="3"/>
      <c r="C160" s="3"/>
      <c r="D160" s="3"/>
      <c r="E160" s="3"/>
      <c r="F160" s="3"/>
      <c r="G160" s="3"/>
    </row>
    <row r="161" spans="2:7" ht="12.75" customHeight="1" x14ac:dyDescent="0.2">
      <c r="B161" s="3"/>
      <c r="C161" s="3"/>
      <c r="D161" s="3"/>
      <c r="E161" s="3"/>
      <c r="F161" s="3"/>
      <c r="G161" s="3"/>
    </row>
    <row r="162" spans="2:7" ht="12.75" customHeight="1" x14ac:dyDescent="0.2">
      <c r="B162" s="3"/>
      <c r="C162" s="3"/>
      <c r="D162" s="3"/>
      <c r="E162" s="3"/>
      <c r="F162" s="3"/>
      <c r="G162" s="3"/>
    </row>
    <row r="163" spans="2:7" ht="12.75" customHeight="1" x14ac:dyDescent="0.2">
      <c r="B163" s="3"/>
      <c r="C163" s="3"/>
      <c r="D163" s="3"/>
      <c r="E163" s="3"/>
      <c r="F163" s="3"/>
      <c r="G163" s="3"/>
    </row>
    <row r="164" spans="2:7" ht="12.75" customHeight="1" x14ac:dyDescent="0.2">
      <c r="B164" s="3"/>
      <c r="C164" s="3"/>
      <c r="D164" s="3"/>
      <c r="E164" s="3"/>
      <c r="F164" s="3"/>
      <c r="G164" s="3"/>
    </row>
    <row r="165" spans="2:7" ht="12.75" customHeight="1" x14ac:dyDescent="0.2">
      <c r="B165" s="3"/>
      <c r="C165" s="3"/>
      <c r="D165" s="3"/>
      <c r="E165" s="3"/>
      <c r="F165" s="3"/>
      <c r="G165" s="3"/>
    </row>
    <row r="166" spans="2:7" ht="12.75" customHeight="1" x14ac:dyDescent="0.2">
      <c r="B166" s="3"/>
      <c r="C166" s="3"/>
      <c r="D166" s="3"/>
      <c r="E166" s="3"/>
      <c r="F166" s="3"/>
      <c r="G166" s="3"/>
    </row>
    <row r="167" spans="2:7" ht="12.75" customHeight="1" x14ac:dyDescent="0.2">
      <c r="B167" s="3"/>
      <c r="C167" s="3"/>
      <c r="D167" s="3"/>
      <c r="E167" s="3"/>
      <c r="F167" s="3"/>
      <c r="G167" s="3"/>
    </row>
    <row r="168" spans="2:7" ht="12.75" customHeight="1" x14ac:dyDescent="0.2">
      <c r="B168" s="3"/>
      <c r="C168" s="3"/>
      <c r="D168" s="3"/>
      <c r="E168" s="3"/>
      <c r="F168" s="3"/>
      <c r="G168" s="3"/>
    </row>
    <row r="169" spans="2:7" ht="12.75" customHeight="1" x14ac:dyDescent="0.2">
      <c r="B169" s="3"/>
      <c r="C169" s="3"/>
      <c r="D169" s="3"/>
      <c r="E169" s="3"/>
      <c r="F169" s="3"/>
      <c r="G169" s="3"/>
    </row>
    <row r="170" spans="2:7" ht="12.75" customHeight="1" x14ac:dyDescent="0.2">
      <c r="B170" s="3"/>
      <c r="C170" s="3"/>
      <c r="D170" s="3"/>
      <c r="E170" s="3"/>
      <c r="F170" s="3"/>
      <c r="G170" s="3"/>
    </row>
    <row r="171" spans="2:7" ht="12.75" customHeight="1" x14ac:dyDescent="0.2">
      <c r="B171" s="3"/>
      <c r="C171" s="3"/>
      <c r="D171" s="3"/>
      <c r="E171" s="3"/>
      <c r="F171" s="3"/>
      <c r="G171" s="3"/>
    </row>
    <row r="172" spans="2:7" ht="12.75" customHeight="1" x14ac:dyDescent="0.2">
      <c r="B172" s="3"/>
      <c r="C172" s="3"/>
      <c r="D172" s="3"/>
      <c r="E172" s="3"/>
      <c r="F172" s="3"/>
      <c r="G172" s="3"/>
    </row>
    <row r="173" spans="2:7" ht="12.75" customHeight="1" x14ac:dyDescent="0.2">
      <c r="B173" s="3"/>
      <c r="C173" s="3"/>
      <c r="D173" s="3"/>
      <c r="E173" s="3"/>
      <c r="F173" s="3"/>
      <c r="G173" s="3"/>
    </row>
    <row r="174" spans="2:7" ht="12.75" customHeight="1" x14ac:dyDescent="0.2">
      <c r="B174" s="3"/>
      <c r="C174" s="3"/>
      <c r="D174" s="3"/>
      <c r="E174" s="3"/>
      <c r="F174" s="3"/>
      <c r="G174" s="3"/>
    </row>
    <row r="175" spans="2:7" ht="12.75" customHeight="1" x14ac:dyDescent="0.2">
      <c r="B175" s="3"/>
      <c r="C175" s="3"/>
      <c r="D175" s="3"/>
      <c r="E175" s="3"/>
      <c r="F175" s="3"/>
      <c r="G175" s="3"/>
    </row>
    <row r="176" spans="2:7" ht="12.75" customHeight="1" x14ac:dyDescent="0.2">
      <c r="B176" s="3"/>
      <c r="C176" s="3"/>
      <c r="D176" s="3"/>
      <c r="E176" s="3"/>
      <c r="F176" s="3"/>
      <c r="G176" s="3"/>
    </row>
    <row r="177" spans="2:7" ht="12.75" customHeight="1" x14ac:dyDescent="0.2">
      <c r="B177" s="3"/>
      <c r="C177" s="3"/>
      <c r="D177" s="3"/>
      <c r="E177" s="3"/>
      <c r="F177" s="3"/>
      <c r="G177" s="3"/>
    </row>
    <row r="178" spans="2:7" ht="12.75" customHeight="1" x14ac:dyDescent="0.2">
      <c r="B178" s="3"/>
      <c r="C178" s="3"/>
      <c r="D178" s="3"/>
      <c r="E178" s="3"/>
      <c r="F178" s="3"/>
      <c r="G178" s="3"/>
    </row>
    <row r="179" spans="2:7" ht="12.75" customHeight="1" x14ac:dyDescent="0.2">
      <c r="B179" s="3"/>
      <c r="C179" s="3"/>
      <c r="D179" s="3"/>
      <c r="E179" s="3"/>
      <c r="F179" s="3"/>
      <c r="G179" s="3"/>
    </row>
    <row r="180" spans="2:7" ht="12.75" customHeight="1" x14ac:dyDescent="0.2">
      <c r="B180" s="3"/>
      <c r="C180" s="3"/>
      <c r="D180" s="3"/>
      <c r="E180" s="3"/>
      <c r="F180" s="3"/>
      <c r="G180" s="3"/>
    </row>
    <row r="181" spans="2:7" ht="12.75" customHeight="1" x14ac:dyDescent="0.2">
      <c r="B181" s="3"/>
      <c r="C181" s="3"/>
      <c r="D181" s="3"/>
      <c r="E181" s="3"/>
      <c r="F181" s="3"/>
      <c r="G181" s="3"/>
    </row>
    <row r="182" spans="2:7" ht="12.75" customHeight="1" x14ac:dyDescent="0.2">
      <c r="B182" s="3"/>
      <c r="C182" s="3"/>
      <c r="D182" s="3"/>
      <c r="E182" s="3"/>
      <c r="F182" s="3"/>
      <c r="G182" s="3"/>
    </row>
    <row r="183" spans="2:7" ht="12.75" customHeight="1" x14ac:dyDescent="0.2">
      <c r="B183" s="3"/>
      <c r="C183" s="3"/>
      <c r="D183" s="3"/>
      <c r="E183" s="3"/>
      <c r="F183" s="3"/>
      <c r="G183" s="3"/>
    </row>
    <row r="184" spans="2:7" ht="12.75" customHeight="1" x14ac:dyDescent="0.2">
      <c r="B184" s="3"/>
      <c r="C184" s="3"/>
      <c r="D184" s="3"/>
      <c r="E184" s="3"/>
      <c r="F184" s="3"/>
      <c r="G184" s="3"/>
    </row>
    <row r="185" spans="2:7" ht="12.75" customHeight="1" x14ac:dyDescent="0.2">
      <c r="B185" s="3"/>
      <c r="C185" s="3"/>
      <c r="D185" s="3"/>
      <c r="E185" s="3"/>
      <c r="F185" s="3"/>
      <c r="G185" s="3"/>
    </row>
    <row r="186" spans="2:7" ht="12.75" customHeight="1" x14ac:dyDescent="0.2">
      <c r="B186" s="3"/>
      <c r="C186" s="3"/>
      <c r="D186" s="3"/>
      <c r="E186" s="3"/>
      <c r="F186" s="3"/>
      <c r="G186" s="3"/>
    </row>
    <row r="187" spans="2:7" ht="12.75" customHeight="1" x14ac:dyDescent="0.2">
      <c r="B187" s="3"/>
      <c r="C187" s="3"/>
      <c r="D187" s="3"/>
      <c r="E187" s="3"/>
      <c r="F187" s="3"/>
      <c r="G187" s="3"/>
    </row>
    <row r="188" spans="2:7" ht="12.75" customHeight="1" x14ac:dyDescent="0.2">
      <c r="B188" s="3"/>
      <c r="C188" s="3"/>
      <c r="D188" s="3"/>
      <c r="E188" s="3"/>
      <c r="F188" s="3"/>
      <c r="G188" s="3"/>
    </row>
    <row r="189" spans="2:7" ht="12.75" customHeight="1" x14ac:dyDescent="0.2">
      <c r="B189" s="3"/>
      <c r="C189" s="3"/>
      <c r="D189" s="3"/>
      <c r="E189" s="3"/>
      <c r="F189" s="3"/>
      <c r="G189" s="3"/>
    </row>
    <row r="190" spans="2:7" ht="12.75" customHeight="1" x14ac:dyDescent="0.2">
      <c r="B190" s="3"/>
      <c r="C190" s="3"/>
      <c r="D190" s="3"/>
      <c r="E190" s="3"/>
      <c r="F190" s="3"/>
      <c r="G190" s="3"/>
    </row>
    <row r="191" spans="2:7" ht="12.75" customHeight="1" x14ac:dyDescent="0.2">
      <c r="B191" s="3"/>
      <c r="C191" s="3"/>
      <c r="D191" s="3"/>
      <c r="E191" s="3"/>
      <c r="F191" s="3"/>
      <c r="G191" s="3"/>
    </row>
    <row r="192" spans="2:7" ht="12.75" customHeight="1" x14ac:dyDescent="0.2">
      <c r="B192" s="3"/>
      <c r="C192" s="3"/>
      <c r="D192" s="3"/>
      <c r="E192" s="3"/>
      <c r="F192" s="3"/>
      <c r="G192" s="3"/>
    </row>
    <row r="193" spans="2:7" ht="12.75" customHeight="1" x14ac:dyDescent="0.2">
      <c r="B193" s="3"/>
      <c r="C193" s="3"/>
      <c r="D193" s="3"/>
      <c r="E193" s="3"/>
      <c r="F193" s="3"/>
      <c r="G193" s="3"/>
    </row>
    <row r="194" spans="2:7" ht="12.75" customHeight="1" x14ac:dyDescent="0.2">
      <c r="B194" s="3"/>
      <c r="C194" s="3"/>
      <c r="D194" s="3"/>
      <c r="E194" s="3"/>
      <c r="F194" s="3"/>
      <c r="G194" s="3"/>
    </row>
    <row r="195" spans="2:7" ht="12.75" customHeight="1" x14ac:dyDescent="0.2">
      <c r="B195" s="3"/>
      <c r="C195" s="3"/>
      <c r="D195" s="3"/>
      <c r="E195" s="3"/>
      <c r="F195" s="3"/>
      <c r="G195" s="3"/>
    </row>
    <row r="196" spans="2:7" ht="12.75" customHeight="1" x14ac:dyDescent="0.2">
      <c r="B196" s="3"/>
      <c r="C196" s="3"/>
      <c r="D196" s="3"/>
      <c r="E196" s="3"/>
      <c r="F196" s="3"/>
      <c r="G196" s="3"/>
    </row>
    <row r="197" spans="2:7" ht="12.75" customHeight="1" x14ac:dyDescent="0.2">
      <c r="B197" s="3"/>
      <c r="C197" s="3"/>
      <c r="D197" s="3"/>
      <c r="E197" s="3"/>
      <c r="F197" s="3"/>
      <c r="G197" s="3"/>
    </row>
    <row r="198" spans="2:7" ht="12.75" customHeight="1" x14ac:dyDescent="0.2">
      <c r="B198" s="3"/>
      <c r="C198" s="3"/>
      <c r="D198" s="3"/>
      <c r="E198" s="3"/>
      <c r="F198" s="3"/>
      <c r="G198" s="3"/>
    </row>
    <row r="199" spans="2:7" ht="12.75" customHeight="1" x14ac:dyDescent="0.2">
      <c r="B199" s="3"/>
      <c r="C199" s="3"/>
      <c r="D199" s="3"/>
      <c r="E199" s="3"/>
      <c r="F199" s="3"/>
      <c r="G199" s="3"/>
    </row>
    <row r="200" spans="2:7" ht="12.75" customHeight="1" x14ac:dyDescent="0.2">
      <c r="B200" s="3"/>
      <c r="C200" s="3"/>
      <c r="D200" s="3"/>
      <c r="E200" s="3"/>
      <c r="F200" s="3"/>
      <c r="G200" s="3"/>
    </row>
    <row r="201" spans="2:7" ht="12.75" customHeight="1" x14ac:dyDescent="0.2">
      <c r="B201" s="3"/>
      <c r="C201" s="3"/>
      <c r="D201" s="3"/>
      <c r="E201" s="3"/>
      <c r="F201" s="3"/>
      <c r="G201" s="3"/>
    </row>
    <row r="202" spans="2:7" ht="12.75" customHeight="1" x14ac:dyDescent="0.2">
      <c r="B202" s="3"/>
      <c r="C202" s="3"/>
      <c r="D202" s="3"/>
      <c r="E202" s="3"/>
      <c r="F202" s="3"/>
      <c r="G202" s="3"/>
    </row>
    <row r="203" spans="2:7" ht="12.75" customHeight="1" x14ac:dyDescent="0.2">
      <c r="B203" s="3"/>
      <c r="C203" s="3"/>
      <c r="D203" s="3"/>
      <c r="E203" s="3"/>
      <c r="F203" s="3"/>
      <c r="G203" s="3"/>
    </row>
    <row r="204" spans="2:7" ht="12.75" customHeight="1" x14ac:dyDescent="0.2">
      <c r="B204" s="3"/>
      <c r="C204" s="3"/>
      <c r="D204" s="3"/>
      <c r="E204" s="3"/>
      <c r="F204" s="3"/>
      <c r="G204" s="3"/>
    </row>
    <row r="205" spans="2:7" ht="12.75" customHeight="1" x14ac:dyDescent="0.2">
      <c r="B205" s="3"/>
      <c r="C205" s="3"/>
      <c r="D205" s="3"/>
      <c r="E205" s="3"/>
      <c r="F205" s="3"/>
      <c r="G205" s="3"/>
    </row>
    <row r="206" spans="2:7" ht="12.75" customHeight="1" x14ac:dyDescent="0.2">
      <c r="B206" s="3"/>
      <c r="C206" s="3"/>
      <c r="D206" s="3"/>
      <c r="E206" s="3"/>
      <c r="F206" s="3"/>
      <c r="G206" s="3"/>
    </row>
    <row r="207" spans="2:7" ht="12.75" customHeight="1" x14ac:dyDescent="0.2">
      <c r="B207" s="3"/>
      <c r="C207" s="3"/>
      <c r="D207" s="3"/>
      <c r="E207" s="3"/>
      <c r="F207" s="3"/>
      <c r="G207" s="3"/>
    </row>
    <row r="208" spans="2:7" ht="12.75" customHeight="1" x14ac:dyDescent="0.2">
      <c r="B208" s="3"/>
      <c r="C208" s="3"/>
      <c r="D208" s="3"/>
      <c r="E208" s="3"/>
      <c r="F208" s="3"/>
      <c r="G208" s="3"/>
    </row>
    <row r="209" spans="2:7" ht="12.75" customHeight="1" x14ac:dyDescent="0.2">
      <c r="B209" s="3"/>
      <c r="C209" s="3"/>
      <c r="D209" s="3"/>
      <c r="E209" s="3"/>
      <c r="F209" s="3"/>
      <c r="G209" s="3"/>
    </row>
    <row r="210" spans="2:7" ht="12.75" customHeight="1" x14ac:dyDescent="0.2">
      <c r="B210" s="3"/>
      <c r="C210" s="3"/>
      <c r="D210" s="3"/>
      <c r="E210" s="3"/>
      <c r="F210" s="3"/>
      <c r="G210" s="3"/>
    </row>
    <row r="211" spans="2:7" ht="12.75" customHeight="1" x14ac:dyDescent="0.2">
      <c r="B211" s="3"/>
      <c r="C211" s="3"/>
      <c r="D211" s="3"/>
      <c r="E211" s="3"/>
      <c r="F211" s="3"/>
      <c r="G211" s="3"/>
    </row>
    <row r="212" spans="2:7" ht="12.75" customHeight="1" x14ac:dyDescent="0.2">
      <c r="B212" s="3"/>
      <c r="C212" s="3"/>
      <c r="D212" s="3"/>
      <c r="E212" s="3"/>
      <c r="F212" s="3"/>
      <c r="G212" s="3"/>
    </row>
    <row r="213" spans="2:7" ht="12.75" customHeight="1" x14ac:dyDescent="0.2">
      <c r="B213" s="3"/>
      <c r="C213" s="3"/>
      <c r="D213" s="3"/>
      <c r="E213" s="3"/>
      <c r="F213" s="3"/>
      <c r="G213" s="3"/>
    </row>
    <row r="214" spans="2:7" ht="12.75" customHeight="1" x14ac:dyDescent="0.2">
      <c r="B214" s="3"/>
      <c r="C214" s="3"/>
      <c r="D214" s="3"/>
      <c r="E214" s="3"/>
      <c r="F214" s="3"/>
      <c r="G214" s="3"/>
    </row>
    <row r="215" spans="2:7" ht="12.75" customHeight="1" x14ac:dyDescent="0.2">
      <c r="B215" s="3"/>
      <c r="C215" s="3"/>
      <c r="D215" s="3"/>
      <c r="E215" s="3"/>
      <c r="F215" s="3"/>
      <c r="G215" s="3"/>
    </row>
    <row r="216" spans="2:7" ht="12.75" customHeight="1" x14ac:dyDescent="0.2">
      <c r="B216" s="3"/>
      <c r="C216" s="3"/>
      <c r="D216" s="3"/>
      <c r="E216" s="3"/>
      <c r="F216" s="3"/>
      <c r="G216" s="3"/>
    </row>
    <row r="217" spans="2:7" ht="12.75" customHeight="1" x14ac:dyDescent="0.2">
      <c r="B217" s="3"/>
      <c r="C217" s="3"/>
      <c r="D217" s="3"/>
      <c r="E217" s="3"/>
      <c r="F217" s="3"/>
      <c r="G217" s="3"/>
    </row>
    <row r="218" spans="2:7" ht="12.75" customHeight="1" x14ac:dyDescent="0.2">
      <c r="B218" s="3"/>
      <c r="C218" s="3"/>
      <c r="D218" s="3"/>
      <c r="E218" s="3"/>
      <c r="F218" s="3"/>
      <c r="G218" s="3"/>
    </row>
    <row r="219" spans="2:7" ht="12.75" customHeight="1" x14ac:dyDescent="0.2">
      <c r="B219" s="3"/>
      <c r="C219" s="3"/>
      <c r="D219" s="3"/>
      <c r="E219" s="3"/>
      <c r="F219" s="3"/>
      <c r="G219" s="3"/>
    </row>
    <row r="220" spans="2:7" ht="12.75" customHeight="1" x14ac:dyDescent="0.2">
      <c r="B220" s="3"/>
      <c r="C220" s="3"/>
      <c r="D220" s="3"/>
      <c r="E220" s="3"/>
      <c r="F220" s="3"/>
      <c r="G220" s="3"/>
    </row>
    <row r="221" spans="2:7" ht="15.75" customHeight="1" x14ac:dyDescent="0.2"/>
    <row r="222" spans="2:7" ht="15.75" customHeight="1" x14ac:dyDescent="0.2"/>
    <row r="223" spans="2:7" ht="15.75" customHeight="1" x14ac:dyDescent="0.2"/>
    <row r="224" spans="2: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:G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tabSelected="1" topLeftCell="B30" zoomScaleNormal="100" workbookViewId="0">
      <selection activeCell="E54" sqref="E54"/>
    </sheetView>
  </sheetViews>
  <sheetFormatPr defaultColWidth="14.42578125" defaultRowHeight="15" customHeight="1" x14ac:dyDescent="0.2"/>
  <cols>
    <col min="1" max="1" width="38.7109375" customWidth="1"/>
    <col min="2" max="2" width="49.42578125" customWidth="1"/>
    <col min="3" max="3" width="11.85546875" customWidth="1"/>
    <col min="4" max="4" width="13.42578125" customWidth="1"/>
    <col min="5" max="5" width="13.140625" customWidth="1"/>
    <col min="6" max="6" width="13.42578125" customWidth="1"/>
    <col min="7" max="7" width="11.85546875" bestFit="1" customWidth="1"/>
    <col min="8" max="8" width="11.85546875" customWidth="1"/>
    <col min="9" max="23" width="8.7109375" customWidth="1"/>
  </cols>
  <sheetData>
    <row r="1" spans="1:23" ht="15" hidden="1" customHeight="1" x14ac:dyDescent="0.25">
      <c r="A1" s="6" t="s">
        <v>69</v>
      </c>
      <c r="B1" s="6"/>
      <c r="C1" s="6"/>
      <c r="D1" s="6"/>
      <c r="E1" s="6"/>
    </row>
    <row r="2" spans="1:23" ht="35.25" thickTop="1" thickBot="1" x14ac:dyDescent="0.55000000000000004">
      <c r="A2" s="149" t="s">
        <v>157</v>
      </c>
      <c r="B2" s="150"/>
      <c r="C2" s="150"/>
      <c r="D2" s="150"/>
      <c r="E2" s="150"/>
      <c r="F2" s="150"/>
      <c r="G2" s="150"/>
      <c r="H2" s="151"/>
    </row>
    <row r="3" spans="1:23" ht="12.75" customHeight="1" thickTop="1" thickBot="1" x14ac:dyDescent="0.25">
      <c r="A3" s="2"/>
      <c r="B3" s="2"/>
      <c r="C3" s="2"/>
      <c r="D3" s="2"/>
      <c r="E3" s="2"/>
    </row>
    <row r="4" spans="1:23" ht="12.75" customHeight="1" thickTop="1" thickBot="1" x14ac:dyDescent="0.3">
      <c r="A4" s="80"/>
      <c r="B4" s="80" t="s">
        <v>70</v>
      </c>
      <c r="C4" s="30" t="s">
        <v>1</v>
      </c>
      <c r="D4" s="30" t="s">
        <v>2</v>
      </c>
      <c r="E4" s="30" t="s">
        <v>3</v>
      </c>
      <c r="F4" s="30" t="s">
        <v>4</v>
      </c>
      <c r="G4" s="30" t="s">
        <v>5</v>
      </c>
      <c r="H4" s="30" t="s">
        <v>154</v>
      </c>
      <c r="I4" s="26"/>
    </row>
    <row r="5" spans="1:23" ht="12.75" customHeight="1" thickTop="1" thickBot="1" x14ac:dyDescent="0.25">
      <c r="A5" s="108" t="s">
        <v>71</v>
      </c>
      <c r="B5" s="109"/>
      <c r="C5" s="110"/>
      <c r="D5" s="111"/>
      <c r="E5" s="111"/>
      <c r="F5" s="109"/>
      <c r="G5" s="109"/>
      <c r="H5" s="112"/>
      <c r="I5" s="26"/>
    </row>
    <row r="6" spans="1:23" ht="12.75" customHeight="1" thickTop="1" thickBot="1" x14ac:dyDescent="0.25">
      <c r="A6" s="64" t="s">
        <v>72</v>
      </c>
      <c r="B6" s="107" t="s">
        <v>73</v>
      </c>
      <c r="C6" s="107">
        <f>PL!B23/PL!B8</f>
        <v>0.10971268723777323</v>
      </c>
      <c r="D6" s="107">
        <f>PL!C23/PL!C8</f>
        <v>0.1171898584470978</v>
      </c>
      <c r="E6" s="107">
        <f>PL!D23/PL!D8</f>
        <v>8.1686628795807403E-2</v>
      </c>
      <c r="F6" s="107">
        <f>PL!E23/PL!E8</f>
        <v>6.8898034485042253E-2</v>
      </c>
      <c r="G6" s="107">
        <f>PL!F23/PL!F8</f>
        <v>0.12925583904385499</v>
      </c>
      <c r="H6" s="107">
        <f>PL!G23/PL!G8</f>
        <v>8.8776328352276598E-2</v>
      </c>
      <c r="I6" s="159" t="s">
        <v>159</v>
      </c>
      <c r="J6" s="159"/>
      <c r="K6" s="159"/>
      <c r="L6" s="159"/>
      <c r="M6" s="159"/>
      <c r="N6" s="152" t="s">
        <v>160</v>
      </c>
      <c r="O6" s="152"/>
      <c r="P6" s="152"/>
      <c r="Q6" s="152"/>
      <c r="R6" s="153"/>
    </row>
    <row r="7" spans="1:23" ht="12.75" customHeight="1" thickTop="1" thickBot="1" x14ac:dyDescent="0.25">
      <c r="A7" s="8" t="s">
        <v>74</v>
      </c>
      <c r="B7" s="82" t="s">
        <v>75</v>
      </c>
      <c r="C7" s="82">
        <f>PL!B27/PL!B8</f>
        <v>4.3322300645279428E-2</v>
      </c>
      <c r="D7" s="82">
        <f>PL!C27/PL!C8</f>
        <v>4.4032401420708696E-2</v>
      </c>
      <c r="E7" s="82">
        <f>PL!D27/PL!D8</f>
        <v>3.5560233478087425E-3</v>
      </c>
      <c r="F7" s="82">
        <f>PL!E27/PL!E8</f>
        <v>-1.31703632582734E-2</v>
      </c>
      <c r="G7" s="82">
        <f>PL!F27/PL!F8</f>
        <v>3.4991608110258497E-2</v>
      </c>
      <c r="H7" s="82">
        <f>PL!G27/PL!G8</f>
        <v>-4.1514992694274892E-4</v>
      </c>
      <c r="I7" s="159"/>
      <c r="J7" s="159"/>
      <c r="K7" s="159"/>
      <c r="L7" s="159"/>
      <c r="M7" s="159"/>
      <c r="N7" s="154"/>
      <c r="O7" s="154"/>
      <c r="P7" s="154"/>
      <c r="Q7" s="154"/>
      <c r="R7" s="155"/>
    </row>
    <row r="8" spans="1:23" ht="12.75" customHeight="1" thickTop="1" thickBot="1" x14ac:dyDescent="0.25">
      <c r="A8" s="62" t="s">
        <v>76</v>
      </c>
      <c r="B8" s="113" t="s">
        <v>77</v>
      </c>
      <c r="C8" s="113">
        <f>PL!B35/PL!B8</f>
        <v>1.8350528162610184E-2</v>
      </c>
      <c r="D8" s="113">
        <f>PL!C35/PL!C8</f>
        <v>1.6421062606989913E-2</v>
      </c>
      <c r="E8" s="113">
        <f>PL!D35/PL!D8</f>
        <v>2.37750481555183E-3</v>
      </c>
      <c r="F8" s="113">
        <f>PL!E35/PL!E8</f>
        <v>-3.1041035022412067E-2</v>
      </c>
      <c r="G8" s="113">
        <f>PL!F35/PL!F8</f>
        <v>2.9819681958887997E-3</v>
      </c>
      <c r="H8" s="113">
        <f>PL!G35/PL!G8</f>
        <v>-3.8085768107449798E-2</v>
      </c>
      <c r="I8" s="159"/>
      <c r="J8" s="159"/>
      <c r="K8" s="159"/>
      <c r="L8" s="159"/>
      <c r="M8" s="159"/>
      <c r="N8" s="156"/>
      <c r="O8" s="156"/>
      <c r="P8" s="156"/>
      <c r="Q8" s="156"/>
      <c r="R8" s="157"/>
      <c r="S8" s="5"/>
      <c r="T8" s="5"/>
      <c r="U8" s="5"/>
      <c r="V8" s="5"/>
      <c r="W8" s="5"/>
    </row>
    <row r="9" spans="1:23" ht="12.75" customHeight="1" thickTop="1" thickBot="1" x14ac:dyDescent="0.25">
      <c r="A9" s="108" t="s">
        <v>78</v>
      </c>
      <c r="B9" s="114"/>
      <c r="C9" s="114"/>
      <c r="D9" s="114"/>
      <c r="E9" s="114"/>
      <c r="F9" s="115"/>
      <c r="G9" s="115"/>
      <c r="H9" s="116"/>
      <c r="I9" s="7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2.75" customHeight="1" thickTop="1" thickBot="1" x14ac:dyDescent="0.25">
      <c r="A10" s="64" t="s">
        <v>79</v>
      </c>
      <c r="B10" s="107" t="s">
        <v>80</v>
      </c>
      <c r="C10" s="107">
        <f>PL!B39/'Balance Sheet'!B9</f>
        <v>8.5236632841266952E-2</v>
      </c>
      <c r="D10" s="107">
        <f>PL!C39/'Balance Sheet'!C9</f>
        <v>5.0697537020354233E-2</v>
      </c>
      <c r="E10" s="107">
        <f>PL!D39/'Balance Sheet'!D9</f>
        <v>1.192863490527373E-2</v>
      </c>
      <c r="F10" s="107">
        <f>PL!E39/'Balance Sheet'!E9</f>
        <v>-0.12847192222139645</v>
      </c>
      <c r="G10" s="107">
        <f>PL!F39/'Balance Sheet'!F9</f>
        <v>1.3482791376573917E-2</v>
      </c>
      <c r="H10" s="107">
        <f>PL!G39/'Balance Sheet'!G9</f>
        <v>-0.23798978663968831</v>
      </c>
      <c r="I10" s="158" t="s">
        <v>167</v>
      </c>
      <c r="J10" s="158"/>
      <c r="K10" s="158"/>
      <c r="L10" s="158"/>
      <c r="M10" s="158"/>
      <c r="N10" s="140"/>
      <c r="O10" s="140"/>
      <c r="P10" s="140"/>
      <c r="Q10" s="140"/>
      <c r="R10" s="140"/>
      <c r="S10" s="5"/>
      <c r="T10" s="5"/>
      <c r="U10" s="5"/>
      <c r="V10" s="5"/>
      <c r="W10" s="5"/>
    </row>
    <row r="11" spans="1:23" ht="12.75" customHeight="1" thickTop="1" thickBot="1" x14ac:dyDescent="0.25">
      <c r="A11" s="8" t="s">
        <v>81</v>
      </c>
      <c r="B11" s="82" t="s">
        <v>82</v>
      </c>
      <c r="C11" s="82">
        <f>PL!B27/'Balance Sheet'!B51</f>
        <v>4.2679502894492821E-2</v>
      </c>
      <c r="D11" s="82">
        <f>PL!C27/'Balance Sheet'!C51</f>
        <v>3.9151260096144211E-2</v>
      </c>
      <c r="E11" s="82">
        <f>PL!D27/'Balance Sheet'!D51</f>
        <v>3.4951794226284407E-3</v>
      </c>
      <c r="F11" s="82">
        <f>PL!E27/'Balance Sheet'!E51</f>
        <v>-1.067411694589802E-2</v>
      </c>
      <c r="G11" s="82">
        <f>PL!F27/'Balance Sheet'!F51</f>
        <v>2.5473805816991886E-2</v>
      </c>
      <c r="H11" s="82">
        <f>PL!G27/'Balance Sheet'!G51</f>
        <v>-3.4964619344013528E-4</v>
      </c>
      <c r="I11" s="158"/>
      <c r="J11" s="158"/>
      <c r="K11" s="158"/>
      <c r="L11" s="158"/>
      <c r="M11" s="158"/>
      <c r="N11" s="140"/>
      <c r="O11" s="140"/>
      <c r="P11" s="140"/>
      <c r="Q11" s="140"/>
      <c r="R11" s="140"/>
      <c r="S11" s="5"/>
      <c r="T11" s="5"/>
      <c r="U11" s="5"/>
      <c r="V11" s="5"/>
      <c r="W11" s="5"/>
    </row>
    <row r="12" spans="1:23" ht="12.75" customHeight="1" thickTop="1" thickBot="1" x14ac:dyDescent="0.25">
      <c r="A12" s="62" t="s">
        <v>83</v>
      </c>
      <c r="B12" s="113" t="s">
        <v>84</v>
      </c>
      <c r="C12" s="117">
        <f>PL!B27/('Balance Sheet'!B9+'Balance Sheet'!B11+'Balance Sheet'!B14)</f>
        <v>9.80634901024173E-2</v>
      </c>
      <c r="D12" s="117">
        <f>PL!C27/('Balance Sheet'!C9+'Balance Sheet'!C11+'Balance Sheet'!C14)</f>
        <v>8.2549068430168696E-2</v>
      </c>
      <c r="E12" s="117">
        <f>PL!D27/('Balance Sheet'!D9+'Balance Sheet'!D11+'Balance Sheet'!D14)</f>
        <v>8.1540875733969679E-3</v>
      </c>
      <c r="F12" s="117">
        <f>PL!E27/('Balance Sheet'!E9+'Balance Sheet'!E11+'Balance Sheet'!E14)</f>
        <v>-2.2565763157143599E-2</v>
      </c>
      <c r="G12" s="117">
        <f>PL!F27/('Balance Sheet'!F9+'Balance Sheet'!F11+'Balance Sheet'!F14)</f>
        <v>5.6266489100649714E-2</v>
      </c>
      <c r="H12" s="117">
        <f>PL!G27/('Balance Sheet'!G9+'Balance Sheet'!G11+'Balance Sheet'!G14)</f>
        <v>-7.5776491077773076E-4</v>
      </c>
      <c r="I12" s="158"/>
      <c r="J12" s="158"/>
      <c r="K12" s="158"/>
      <c r="L12" s="158"/>
      <c r="M12" s="158"/>
      <c r="N12" s="140"/>
      <c r="O12" s="140"/>
      <c r="P12" s="140"/>
      <c r="Q12" s="140"/>
      <c r="R12" s="140"/>
      <c r="S12" s="5"/>
      <c r="T12" s="5"/>
      <c r="U12" s="5"/>
      <c r="V12" s="5"/>
      <c r="W12" s="5"/>
    </row>
    <row r="13" spans="1:23" ht="12.75" customHeight="1" thickTop="1" thickBot="1" x14ac:dyDescent="0.25">
      <c r="A13" s="108" t="s">
        <v>85</v>
      </c>
      <c r="B13" s="114"/>
      <c r="C13" s="111"/>
      <c r="D13" s="111"/>
      <c r="E13" s="111"/>
      <c r="F13" s="115"/>
      <c r="G13" s="115"/>
      <c r="H13" s="116"/>
      <c r="I13" s="7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2.75" customHeight="1" thickTop="1" thickBot="1" x14ac:dyDescent="0.25">
      <c r="A14" s="64" t="s">
        <v>86</v>
      </c>
      <c r="B14" s="118" t="s">
        <v>87</v>
      </c>
      <c r="C14" s="65">
        <f>PL!B27/PL!B29</f>
        <v>2.7568835373205891</v>
      </c>
      <c r="D14" s="65">
        <f>PL!C27/PL!C29</f>
        <v>2.7709038636931673</v>
      </c>
      <c r="E14" s="65">
        <f>PL!D27/PL!D29</f>
        <v>0.18645156808946883</v>
      </c>
      <c r="F14" s="65">
        <f>PL!E27/PL!E29</f>
        <v>-0.47469326953211055</v>
      </c>
      <c r="G14" s="65">
        <f>PL!F27/PL!F29</f>
        <v>1.0794783856581984</v>
      </c>
      <c r="H14" s="65">
        <f>PL!G27/PL!G29</f>
        <v>-1.241427598782026E-2</v>
      </c>
      <c r="I14" s="165" t="s">
        <v>169</v>
      </c>
      <c r="J14" s="166"/>
      <c r="K14" s="166"/>
      <c r="L14" s="166"/>
      <c r="M14" s="167"/>
      <c r="N14" s="165" t="s">
        <v>170</v>
      </c>
      <c r="O14" s="166"/>
      <c r="P14" s="166"/>
      <c r="Q14" s="166"/>
      <c r="R14" s="167"/>
      <c r="S14" s="5"/>
      <c r="T14" s="5"/>
      <c r="U14" s="5"/>
      <c r="V14" s="5"/>
      <c r="W14" s="5"/>
    </row>
    <row r="15" spans="1:23" ht="12.75" customHeight="1" thickTop="1" thickBot="1" x14ac:dyDescent="0.25">
      <c r="A15" s="8" t="s">
        <v>88</v>
      </c>
      <c r="B15" s="15" t="s">
        <v>89</v>
      </c>
      <c r="C15" s="36">
        <f>(PL!B23-PL!B33)/(0+PL!B29)</f>
        <v>6.2145818438370908</v>
      </c>
      <c r="D15" s="36">
        <f>(PL!C23-PL!C33)/(0+PL!C29)</f>
        <v>6.4472028860756323</v>
      </c>
      <c r="E15" s="36">
        <f>(PL!D23-PL!D33)/(0+PL!D29)</f>
        <v>4.7063140346612053</v>
      </c>
      <c r="F15" s="36">
        <f>(PL!E23-PL!E33)/(0+PL!E29)</f>
        <v>2.428692327976218</v>
      </c>
      <c r="G15" s="36">
        <f>(PL!F23-PL!F33)/(0+PL!F29)</f>
        <v>3.6735760765798413</v>
      </c>
      <c r="H15" s="36">
        <f>(PL!G23-PL!G33)/(0+PL!G29)</f>
        <v>2.2002908119323155</v>
      </c>
      <c r="I15" s="163" t="s">
        <v>168</v>
      </c>
      <c r="J15" s="164"/>
      <c r="K15" s="164"/>
      <c r="L15" s="164"/>
      <c r="M15" s="164"/>
      <c r="N15" s="143"/>
      <c r="O15" s="144"/>
      <c r="P15" s="144"/>
      <c r="Q15" s="144"/>
      <c r="R15" s="144"/>
      <c r="S15" s="142"/>
      <c r="T15" s="5"/>
      <c r="U15" s="5"/>
      <c r="V15" s="5"/>
      <c r="W15" s="5"/>
    </row>
    <row r="16" spans="1:23" ht="12.75" customHeight="1" thickTop="1" thickBot="1" x14ac:dyDescent="0.25">
      <c r="A16" s="62" t="s">
        <v>90</v>
      </c>
      <c r="B16" s="119" t="s">
        <v>91</v>
      </c>
      <c r="C16" s="63">
        <f>(('Balance Sheet'!B14+'Balance Sheet'!B21)-('Balance Sheet'!B43+'Balance Sheet'!B46))/PL!B23</f>
        <v>1.5364387541320668</v>
      </c>
      <c r="D16" s="63">
        <f>(('Balance Sheet'!C14+'Balance Sheet'!C21)-('Balance Sheet'!C43+'Balance Sheet'!C46))/PL!C23</f>
        <v>1.3936155484588875</v>
      </c>
      <c r="E16" s="63">
        <f>(('Balance Sheet'!D14+'Balance Sheet'!D21)-('Balance Sheet'!D43+'Balance Sheet'!D46))/PL!D23</f>
        <v>2.4340535502079299</v>
      </c>
      <c r="F16" s="63">
        <f>(('Balance Sheet'!E14+'Balance Sheet'!E21)-('Balance Sheet'!E43+'Balance Sheet'!E46))/PL!E23</f>
        <v>4.1981128666314245</v>
      </c>
      <c r="G16" s="63">
        <f>(('Balance Sheet'!F14+'Balance Sheet'!F21)-('Balance Sheet'!F43+'Balance Sheet'!F46))/PL!F23</f>
        <v>2.1505712904371768</v>
      </c>
      <c r="H16" s="63">
        <f>(('Balance Sheet'!G14+'Balance Sheet'!G21)-('Balance Sheet'!G43+'Balance Sheet'!G46))/PL!G23</f>
        <v>3.4292452009681118</v>
      </c>
      <c r="I16" s="168" t="s">
        <v>171</v>
      </c>
      <c r="J16" s="169"/>
      <c r="K16" s="169"/>
      <c r="L16" s="169"/>
      <c r="M16" s="170"/>
      <c r="N16" s="145"/>
      <c r="O16" s="146"/>
      <c r="P16" s="146"/>
      <c r="Q16" s="146"/>
      <c r="R16" s="147"/>
      <c r="S16" s="5"/>
      <c r="T16" s="5"/>
      <c r="U16" s="5"/>
      <c r="V16" s="5"/>
      <c r="W16" s="5"/>
    </row>
    <row r="17" spans="1:23" ht="12.75" customHeight="1" thickTop="1" thickBot="1" x14ac:dyDescent="0.25">
      <c r="A17" s="108" t="s">
        <v>92</v>
      </c>
      <c r="B17" s="120"/>
      <c r="C17" s="114"/>
      <c r="D17" s="114"/>
      <c r="E17" s="114"/>
      <c r="F17" s="115"/>
      <c r="G17" s="115"/>
      <c r="H17" s="116"/>
      <c r="I17" s="7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2.75" customHeight="1" thickTop="1" thickBot="1" x14ac:dyDescent="0.25">
      <c r="A18" s="64" t="s">
        <v>93</v>
      </c>
      <c r="B18" s="118" t="s">
        <v>94</v>
      </c>
      <c r="C18" s="65">
        <f>('Balance Sheet'!B14+'Balance Sheet'!B21)/'Balance Sheet'!B9</f>
        <v>1.2829262016789325</v>
      </c>
      <c r="D18" s="65">
        <f>('Balance Sheet'!C14+'Balance Sheet'!C21)/'Balance Sheet'!C9</f>
        <v>0.81731172777440064</v>
      </c>
      <c r="E18" s="65">
        <f>('Balance Sheet'!D14+'Balance Sheet'!D21)/'Balance Sheet'!D9</f>
        <v>1.514200668798509</v>
      </c>
      <c r="F18" s="65">
        <f>('Balance Sheet'!E14+'Balance Sheet'!E21)/'Balance Sheet'!E9</f>
        <v>1.6620724991530398</v>
      </c>
      <c r="G18" s="65">
        <f>('Balance Sheet'!F14+'Balance Sheet'!F21)/'Balance Sheet'!F9</f>
        <v>2.1754706885766248</v>
      </c>
      <c r="H18" s="65">
        <f>('Balance Sheet'!G14+'Balance Sheet'!G21)/'Balance Sheet'!G9</f>
        <v>3.2682995356502649</v>
      </c>
      <c r="I18" s="172" t="s">
        <v>165</v>
      </c>
      <c r="J18" s="173"/>
      <c r="K18" s="173"/>
      <c r="L18" s="173"/>
      <c r="M18" s="174"/>
      <c r="N18" s="181" t="s">
        <v>166</v>
      </c>
      <c r="O18" s="182"/>
      <c r="P18" s="182"/>
      <c r="Q18" s="182"/>
      <c r="R18" s="183"/>
      <c r="S18" s="5"/>
      <c r="T18" s="5"/>
      <c r="U18" s="5"/>
      <c r="V18" s="5"/>
      <c r="W18" s="5"/>
    </row>
    <row r="19" spans="1:23" ht="12.75" customHeight="1" thickTop="1" thickBot="1" x14ac:dyDescent="0.25">
      <c r="A19" s="121" t="s">
        <v>95</v>
      </c>
      <c r="B19" s="122" t="s">
        <v>96</v>
      </c>
      <c r="C19" s="123">
        <f>'Balance Sheet'!B14/'Balance Sheet'!B9</f>
        <v>1.0442164387001525</v>
      </c>
      <c r="D19" s="123">
        <f>'Balance Sheet'!C14/'Balance Sheet'!C9</f>
        <v>0.64131657080198023</v>
      </c>
      <c r="E19" s="123">
        <f>'Balance Sheet'!D14/'Balance Sheet'!D9</f>
        <v>1.1793650535165097</v>
      </c>
      <c r="F19" s="123">
        <f>'Balance Sheet'!E14/'Balance Sheet'!E9</f>
        <v>1.4026731440951461</v>
      </c>
      <c r="G19" s="123">
        <f>'Balance Sheet'!F14/'Balance Sheet'!F9</f>
        <v>1.783360713541003</v>
      </c>
      <c r="H19" s="123">
        <f>'Balance Sheet'!G14/'Balance Sheet'!G9</f>
        <v>2.327619473784841</v>
      </c>
      <c r="I19" s="175"/>
      <c r="J19" s="176"/>
      <c r="K19" s="176"/>
      <c r="L19" s="176"/>
      <c r="M19" s="177"/>
      <c r="N19" s="184"/>
      <c r="O19" s="185"/>
      <c r="P19" s="185"/>
      <c r="Q19" s="185"/>
      <c r="R19" s="186"/>
      <c r="S19" s="5"/>
      <c r="T19" s="5"/>
      <c r="U19" s="5"/>
      <c r="V19" s="5"/>
      <c r="W19" s="5"/>
    </row>
    <row r="20" spans="1:23" ht="12.75" customHeight="1" thickTop="1" thickBot="1" x14ac:dyDescent="0.25">
      <c r="A20" s="108" t="s">
        <v>97</v>
      </c>
      <c r="B20" s="120"/>
      <c r="C20" s="114"/>
      <c r="D20" s="114"/>
      <c r="E20" s="114"/>
      <c r="F20" s="115"/>
      <c r="G20" s="115"/>
      <c r="H20" s="116"/>
      <c r="I20" s="7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95" customHeight="1" thickTop="1" thickBot="1" x14ac:dyDescent="0.25">
      <c r="A21" s="64" t="s">
        <v>98</v>
      </c>
      <c r="B21" s="118" t="s">
        <v>99</v>
      </c>
      <c r="C21" s="65">
        <f>'Balance Sheet'!B49/'Balance Sheet'!B25</f>
        <v>1.0103982097305253</v>
      </c>
      <c r="D21" s="65">
        <f>'Balance Sheet'!C49/'Balance Sheet'!C25</f>
        <v>0.94940192140077018</v>
      </c>
      <c r="E21" s="65">
        <f>'Balance Sheet'!D49/'Balance Sheet'!D25</f>
        <v>0.84857239674865703</v>
      </c>
      <c r="F21" s="65">
        <f>'Balance Sheet'!E49/'Balance Sheet'!E25</f>
        <v>0.8514332623373978</v>
      </c>
      <c r="G21" s="65">
        <f>'Balance Sheet'!F49/'Balance Sheet'!F25</f>
        <v>0.93114677363140641</v>
      </c>
      <c r="H21" s="65">
        <f>'Balance Sheet'!G49/'Balance Sheet'!G25</f>
        <v>0.97541013470614191</v>
      </c>
      <c r="I21" s="172" t="s">
        <v>164</v>
      </c>
      <c r="J21" s="173"/>
      <c r="K21" s="173"/>
      <c r="L21" s="173"/>
      <c r="M21" s="174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7.45" customHeight="1" thickTop="1" thickBot="1" x14ac:dyDescent="0.25">
      <c r="A22" s="121" t="s">
        <v>100</v>
      </c>
      <c r="B22" s="122" t="s">
        <v>101</v>
      </c>
      <c r="C22" s="123">
        <f>('Balance Sheet'!B43+'Balance Sheet'!B46+'Balance Sheet'!B45)/'Balance Sheet'!B25</f>
        <v>0.37277210871410688</v>
      </c>
      <c r="D22" s="123">
        <f>('Balance Sheet'!C43+'Balance Sheet'!C46+'Balance Sheet'!C45)/'Balance Sheet'!C25</f>
        <v>0.3475166470033717</v>
      </c>
      <c r="E22" s="123">
        <f>('Balance Sheet'!D43+'Balance Sheet'!D46+'Balance Sheet'!D45)/'Balance Sheet'!D25</f>
        <v>0.34433304644527268</v>
      </c>
      <c r="F22" s="123">
        <f>('Balance Sheet'!E43+'Balance Sheet'!E46+'Balance Sheet'!E45)/'Balance Sheet'!E25</f>
        <v>0.28836498484735751</v>
      </c>
      <c r="G22" s="123">
        <f>('Balance Sheet'!F43+'Balance Sheet'!F46+'Balance Sheet'!F45)/'Balance Sheet'!F25</f>
        <v>0.4020957826848926</v>
      </c>
      <c r="H22" s="123">
        <f>('Balance Sheet'!G43+'Balance Sheet'!G46+'Balance Sheet'!G45)/'Balance Sheet'!G25</f>
        <v>0.48652099068234794</v>
      </c>
      <c r="I22" s="175"/>
      <c r="J22" s="176"/>
      <c r="K22" s="176"/>
      <c r="L22" s="176"/>
      <c r="M22" s="177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2.75" customHeight="1" thickTop="1" thickBot="1" x14ac:dyDescent="0.25">
      <c r="A23" s="108" t="s">
        <v>102</v>
      </c>
      <c r="B23" s="120"/>
      <c r="C23" s="114"/>
      <c r="D23" s="114"/>
      <c r="E23" s="114"/>
      <c r="F23" s="109"/>
      <c r="G23" s="109"/>
      <c r="H23" s="124"/>
      <c r="I23" s="7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28.5" customHeight="1" thickTop="1" thickBot="1" x14ac:dyDescent="0.25">
      <c r="A24" s="64" t="s">
        <v>103</v>
      </c>
      <c r="B24" s="118" t="s">
        <v>104</v>
      </c>
      <c r="C24" s="65">
        <f>PL!B8/'Balance Sheet'!B44</f>
        <v>7.6867643466738649</v>
      </c>
      <c r="D24" s="65">
        <f>PL!C8/'Balance Sheet'!C44</f>
        <v>6.991830817252894</v>
      </c>
      <c r="E24" s="65">
        <f>PL!D8/'Balance Sheet'!D44</f>
        <v>7.7392856309817084</v>
      </c>
      <c r="F24" s="65">
        <f>PL!E8/'Balance Sheet'!E44</f>
        <v>6.9698269049637886</v>
      </c>
      <c r="G24" s="65">
        <f>PL!F8/'Balance Sheet'!F44</f>
        <v>6.9217098811563442</v>
      </c>
      <c r="H24" s="65">
        <f>PL!G8/'Balance Sheet'!G44</f>
        <v>7.9015588385356104</v>
      </c>
      <c r="I24" s="172" t="s">
        <v>163</v>
      </c>
      <c r="J24" s="173"/>
      <c r="K24" s="173"/>
      <c r="L24" s="173"/>
      <c r="M24" s="174"/>
      <c r="N24" s="79"/>
      <c r="O24" s="79"/>
      <c r="P24" s="79"/>
      <c r="Q24" s="79"/>
      <c r="R24" s="79"/>
      <c r="S24" s="5"/>
      <c r="T24" s="5"/>
      <c r="U24" s="5"/>
      <c r="V24" s="5"/>
      <c r="W24" s="5"/>
    </row>
    <row r="25" spans="1:23" ht="26.45" customHeight="1" thickTop="1" thickBot="1" x14ac:dyDescent="0.25">
      <c r="A25" s="8" t="s">
        <v>105</v>
      </c>
      <c r="B25" s="15" t="s">
        <v>106</v>
      </c>
      <c r="C25" s="36">
        <f>PL!B8/'Balance Sheet'!B45</f>
        <v>19.160353236640844</v>
      </c>
      <c r="D25" s="36">
        <f>PL!C8/'Balance Sheet'!C45</f>
        <v>14.809970190968821</v>
      </c>
      <c r="E25" s="36">
        <f>PL!D8/'Balance Sheet'!D45</f>
        <v>15.894698773489607</v>
      </c>
      <c r="F25" s="36">
        <f>PL!E8/'Balance Sheet'!E45</f>
        <v>23.366617170976728</v>
      </c>
      <c r="G25" s="36">
        <f>PL!F8/'Balance Sheet'!F45</f>
        <v>19.701330853658153</v>
      </c>
      <c r="H25" s="141">
        <f>PL!G8/'Balance Sheet'!G45</f>
        <v>22.379917570317598</v>
      </c>
      <c r="I25" s="160" t="s">
        <v>161</v>
      </c>
      <c r="J25" s="161"/>
      <c r="K25" s="161"/>
      <c r="L25" s="161"/>
      <c r="M25" s="161"/>
      <c r="N25" s="178" t="s">
        <v>162</v>
      </c>
      <c r="O25" s="179"/>
      <c r="P25" s="179"/>
      <c r="Q25" s="179"/>
      <c r="R25" s="180"/>
      <c r="S25" s="5"/>
      <c r="T25" s="5"/>
      <c r="U25" s="5"/>
      <c r="V25" s="5"/>
      <c r="W25" s="5"/>
    </row>
    <row r="26" spans="1:23" ht="28.5" customHeight="1" thickTop="1" thickBot="1" x14ac:dyDescent="0.25">
      <c r="A26" s="50" t="s">
        <v>107</v>
      </c>
      <c r="B26" s="83" t="s">
        <v>108</v>
      </c>
      <c r="C26" s="40">
        <f>PL!B8/'Balance Sheet'!B40</f>
        <v>1.718635058707324</v>
      </c>
      <c r="D26" s="40">
        <f>PL!C8/'Balance Sheet'!C40</f>
        <v>1.5079470443065479</v>
      </c>
      <c r="E26" s="40">
        <f>PL!D8/'Balance Sheet'!D40</f>
        <v>1.643082623049414</v>
      </c>
      <c r="F26" s="40">
        <f>PL!E8/'Balance Sheet'!E40</f>
        <v>1.2890080535116053</v>
      </c>
      <c r="G26" s="40">
        <f>PL!F8/'Balance Sheet'!F40</f>
        <v>1.2729162870259281</v>
      </c>
      <c r="H26" s="40">
        <f>PL!G8/'Balance Sheet'!G40</f>
        <v>1.5162818344936591</v>
      </c>
      <c r="I26" s="160" t="s">
        <v>175</v>
      </c>
      <c r="J26" s="161"/>
      <c r="K26" s="161"/>
      <c r="L26" s="161"/>
      <c r="M26" s="162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30.95" customHeight="1" thickTop="1" thickBot="1" x14ac:dyDescent="0.25">
      <c r="A27" s="121" t="s">
        <v>109</v>
      </c>
      <c r="B27" s="122" t="s">
        <v>110</v>
      </c>
      <c r="C27" s="123">
        <f>PL!B8/'Balance Sheet'!B51</f>
        <v>0.98516242809794896</v>
      </c>
      <c r="D27" s="123">
        <f>PL!C8/'Balance Sheet'!C51</f>
        <v>0.8891466018869264</v>
      </c>
      <c r="E27" s="123">
        <f>PL!D8/'Balance Sheet'!D51</f>
        <v>0.98288989716060371</v>
      </c>
      <c r="F27" s="123">
        <f>PL!E8/'Balance Sheet'!E51</f>
        <v>0.81046488518019577</v>
      </c>
      <c r="G27" s="123">
        <f>PL!F8/'Balance Sheet'!F51</f>
        <v>0.72799757406758692</v>
      </c>
      <c r="H27" s="123">
        <f>PL!G8/'Balance Sheet'!G51</f>
        <v>0.84221668064596111</v>
      </c>
      <c r="I27" s="171"/>
      <c r="J27" s="171"/>
      <c r="K27" s="171"/>
      <c r="L27" s="171"/>
      <c r="M27" s="171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2.75" customHeight="1" thickTop="1" thickBot="1" x14ac:dyDescent="0.25">
      <c r="A28" s="108" t="s">
        <v>111</v>
      </c>
      <c r="B28" s="109"/>
      <c r="C28" s="109"/>
      <c r="D28" s="109"/>
      <c r="E28" s="109"/>
      <c r="F28" s="109"/>
      <c r="G28" s="109"/>
      <c r="H28" s="124"/>
      <c r="I28" s="7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2.75" customHeight="1" thickTop="1" thickBot="1" x14ac:dyDescent="0.25">
      <c r="A29" s="64" t="s">
        <v>112</v>
      </c>
      <c r="B29" s="125"/>
      <c r="C29" s="125"/>
      <c r="D29" s="125"/>
      <c r="E29" s="125"/>
      <c r="F29" s="126"/>
      <c r="G29" s="126"/>
      <c r="H29" s="126"/>
      <c r="I29" s="7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2.75" customHeight="1" thickTop="1" thickBot="1" x14ac:dyDescent="0.25">
      <c r="A30" s="8" t="s">
        <v>113</v>
      </c>
      <c r="B30" s="86"/>
      <c r="C30" s="86"/>
      <c r="D30" s="87">
        <f>(PL!C8-PL!B8)/PL!B8</f>
        <v>9.2426259817152662E-2</v>
      </c>
      <c r="E30" s="87">
        <f>(PL!D8-PL!C8)/PL!C8</f>
        <v>2.484298544310649E-2</v>
      </c>
      <c r="F30" s="87">
        <f>(PL!E8-PL!D8)/PL!D8</f>
        <v>-0.135360159555724</v>
      </c>
      <c r="G30" s="87">
        <f>(PL!F8-PL!E8)/PL!E8</f>
        <v>-4.3181168490336062E-2</v>
      </c>
      <c r="H30" s="87">
        <f>(PL!G8-PL!F8)/PL!F8</f>
        <v>0.11472967306158355</v>
      </c>
      <c r="I30" s="187"/>
      <c r="J30" s="187"/>
      <c r="K30" s="187"/>
      <c r="L30" s="187"/>
      <c r="M30" s="187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2.75" customHeight="1" thickTop="1" thickBot="1" x14ac:dyDescent="0.25">
      <c r="A31" s="31" t="s">
        <v>114</v>
      </c>
      <c r="B31" s="88"/>
      <c r="C31" s="88"/>
      <c r="D31" s="89">
        <f>(PL!C23-PL!B23)/PL!B23</f>
        <v>0.1668776143857669</v>
      </c>
      <c r="E31" s="89">
        <f>(PL!D23-PL!C23)/PL!C23</f>
        <v>-0.28563811207546252</v>
      </c>
      <c r="F31" s="89">
        <f>(PL!E23-PL!D23)/PL!D23</f>
        <v>-0.27072537547138048</v>
      </c>
      <c r="G31" s="89">
        <f>(PL!F23-PL!E23)/PL!E23</f>
        <v>0.79503554497758855</v>
      </c>
      <c r="H31" s="89">
        <f>(PL!G23-PL!F23)/PL!F23</f>
        <v>-0.23437418215076083</v>
      </c>
      <c r="I31" s="188"/>
      <c r="J31" s="188"/>
      <c r="K31" s="188"/>
      <c r="L31" s="188"/>
      <c r="M31" s="188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24.6" customHeight="1" thickTop="1" thickBot="1" x14ac:dyDescent="0.25">
      <c r="A32" s="121" t="s">
        <v>115</v>
      </c>
      <c r="B32" s="127"/>
      <c r="C32" s="127"/>
      <c r="D32" s="128">
        <f>(PL!C35-PL!B35)/PL!B35</f>
        <v>-2.2436855930490319E-2</v>
      </c>
      <c r="E32" s="128">
        <f>(PL!D35-PL!C35)/PL!C35</f>
        <v>-0.85161927754673239</v>
      </c>
      <c r="F32" s="128">
        <f>(PL!E35-PL!D35)/PL!D35</f>
        <v>-12.288858551806559</v>
      </c>
      <c r="G32" s="128">
        <f>(PL!F35-PL!E35)/PL!E35</f>
        <v>-1.0919171452475487</v>
      </c>
      <c r="H32" s="128">
        <f>(PL!G35-PL!F35)/PL!F35</f>
        <v>-15.237353667704911</v>
      </c>
      <c r="I32" s="178" t="s">
        <v>174</v>
      </c>
      <c r="J32" s="179"/>
      <c r="K32" s="179"/>
      <c r="L32" s="179"/>
      <c r="M32" s="180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2.75" customHeight="1" thickTop="1" thickBot="1" x14ac:dyDescent="0.25">
      <c r="A33" s="108" t="s">
        <v>116</v>
      </c>
      <c r="B33" s="109"/>
      <c r="C33" s="130"/>
      <c r="D33" s="130"/>
      <c r="E33" s="130"/>
      <c r="F33" s="109"/>
      <c r="G33" s="109"/>
      <c r="H33" s="124"/>
      <c r="I33" s="7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27" customHeight="1" thickTop="1" thickBot="1" x14ac:dyDescent="0.25">
      <c r="A34" s="64" t="s">
        <v>117</v>
      </c>
      <c r="B34" s="107" t="s">
        <v>118</v>
      </c>
      <c r="C34" s="129">
        <f>PL!B39/'Balance Sheet'!B9</f>
        <v>8.5236632841266952E-2</v>
      </c>
      <c r="D34" s="129">
        <f>PL!C39/'Balance Sheet'!C9</f>
        <v>5.0697537020354233E-2</v>
      </c>
      <c r="E34" s="129">
        <f>PL!D39/'Balance Sheet'!D9</f>
        <v>1.192863490527373E-2</v>
      </c>
      <c r="F34" s="129">
        <f>PL!E39/'Balance Sheet'!E9</f>
        <v>-0.12847192222139645</v>
      </c>
      <c r="G34" s="129">
        <f>PL!F39/'Balance Sheet'!F9</f>
        <v>1.3482791376573917E-2</v>
      </c>
      <c r="H34" s="129">
        <f>PL!G39/'Balance Sheet'!G9</f>
        <v>-0.23798978663968831</v>
      </c>
      <c r="I34" s="178" t="s">
        <v>172</v>
      </c>
      <c r="J34" s="179"/>
      <c r="K34" s="179"/>
      <c r="L34" s="179"/>
      <c r="M34" s="180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2.75" customHeight="1" thickTop="1" thickBot="1" x14ac:dyDescent="0.25">
      <c r="A35" s="8" t="s">
        <v>119</v>
      </c>
      <c r="B35" s="82" t="s">
        <v>77</v>
      </c>
      <c r="C35" s="82">
        <f>PL!B35/PL!B8</f>
        <v>1.8350528162610184E-2</v>
      </c>
      <c r="D35" s="82">
        <f>PL!C35/PL!C8</f>
        <v>1.6421062606989913E-2</v>
      </c>
      <c r="E35" s="82">
        <f>PL!D35/PL!D8</f>
        <v>2.37750481555183E-3</v>
      </c>
      <c r="F35" s="82">
        <f>PL!E35/PL!E8</f>
        <v>-3.1041035022412067E-2</v>
      </c>
      <c r="G35" s="82">
        <f>PL!F35/PL!F8</f>
        <v>2.9819681958887997E-3</v>
      </c>
      <c r="H35" s="82">
        <f>PL!G35/PL!G8</f>
        <v>-3.8085768107449798E-2</v>
      </c>
      <c r="I35" s="7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2.75" customHeight="1" thickTop="1" thickBot="1" x14ac:dyDescent="0.25">
      <c r="A36" s="50" t="s">
        <v>120</v>
      </c>
      <c r="B36" s="81" t="s">
        <v>121</v>
      </c>
      <c r="C36" s="90">
        <f>PL!B8/'Balance Sheet'!B51</f>
        <v>0.98516242809794896</v>
      </c>
      <c r="D36" s="90">
        <f>PL!C8/'Balance Sheet'!C51</f>
        <v>0.8891466018869264</v>
      </c>
      <c r="E36" s="90">
        <f>PL!D8/'Balance Sheet'!D51</f>
        <v>0.98288989716060371</v>
      </c>
      <c r="F36" s="90">
        <f>PL!E8/'Balance Sheet'!E51</f>
        <v>0.81046488518019577</v>
      </c>
      <c r="G36" s="90">
        <f>PL!F8/'Balance Sheet'!F51</f>
        <v>0.72799757406758692</v>
      </c>
      <c r="H36" s="90">
        <f>PL!G8/'Balance Sheet'!G51</f>
        <v>0.84221668064596111</v>
      </c>
      <c r="I36" s="7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 customHeight="1" thickTop="1" thickBot="1" x14ac:dyDescent="0.25">
      <c r="A37" s="8" t="s">
        <v>122</v>
      </c>
      <c r="B37" s="8" t="s">
        <v>123</v>
      </c>
      <c r="C37" s="86">
        <f>'Balance Sheet'!B51/'Balance Sheet'!B9</f>
        <v>4.714871665390155</v>
      </c>
      <c r="D37" s="86">
        <f>'Balance Sheet'!C51/'Balance Sheet'!C9</f>
        <v>3.4722599499454616</v>
      </c>
      <c r="E37" s="86">
        <f>'Balance Sheet'!D51/'Balance Sheet'!D9</f>
        <v>5.1046323701934684</v>
      </c>
      <c r="F37" s="86">
        <f>'Balance Sheet'!E51/'Balance Sheet'!E9</f>
        <v>5.1066703678731891</v>
      </c>
      <c r="G37" s="86">
        <f>'Balance Sheet'!F51/'Balance Sheet'!F9</f>
        <v>6.2107904324455818</v>
      </c>
      <c r="H37" s="86">
        <f>'Balance Sheet'!G51/'Balance Sheet'!G9</f>
        <v>7.4194508501109935</v>
      </c>
      <c r="I37" s="7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 customHeight="1" thickTop="1" thickBot="1" x14ac:dyDescent="0.25">
      <c r="A38" s="32"/>
      <c r="B38" s="91"/>
      <c r="C38" s="92"/>
      <c r="D38" s="92"/>
      <c r="E38" s="92"/>
      <c r="F38" s="85"/>
      <c r="G38" s="85"/>
      <c r="H38" s="85"/>
      <c r="I38" s="7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 customHeight="1" thickTop="1" thickBot="1" x14ac:dyDescent="0.25">
      <c r="A39" s="10"/>
      <c r="B39" s="93"/>
      <c r="C39" s="87"/>
      <c r="D39" s="87"/>
      <c r="E39" s="87"/>
      <c r="F39" s="94"/>
      <c r="G39" s="94"/>
      <c r="H39" s="94"/>
      <c r="I39" s="7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 customHeight="1" thickTop="1" thickBot="1" x14ac:dyDescent="0.25">
      <c r="A40" s="32"/>
      <c r="B40" s="91"/>
      <c r="C40" s="92"/>
      <c r="D40" s="92"/>
      <c r="E40" s="92"/>
      <c r="F40" s="85"/>
      <c r="G40" s="85"/>
      <c r="H40" s="85"/>
      <c r="I40" s="7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 customHeight="1" thickTop="1" thickBot="1" x14ac:dyDescent="0.25">
      <c r="A41" s="121"/>
      <c r="B41" s="121"/>
      <c r="C41" s="121"/>
      <c r="D41" s="121"/>
      <c r="E41" s="121"/>
      <c r="F41" s="131"/>
      <c r="G41" s="131"/>
      <c r="H41" s="131"/>
      <c r="I41" s="7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4.45" customHeight="1" thickTop="1" thickBot="1" x14ac:dyDescent="0.25">
      <c r="A42" s="108" t="s">
        <v>124</v>
      </c>
      <c r="B42" s="109"/>
      <c r="C42" s="109"/>
      <c r="D42" s="109"/>
      <c r="E42" s="109"/>
      <c r="F42" s="109"/>
      <c r="G42" s="109"/>
      <c r="H42" s="124"/>
      <c r="I42" s="7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23.45" customHeight="1" thickTop="1" thickBot="1" x14ac:dyDescent="0.25">
      <c r="A43" s="64" t="s">
        <v>125</v>
      </c>
      <c r="B43" s="64" t="s">
        <v>126</v>
      </c>
      <c r="C43" s="132">
        <f>PL!B7/PL!B6</f>
        <v>1.7485419982183822E-2</v>
      </c>
      <c r="D43" s="132">
        <f>PL!C7/PL!C6</f>
        <v>2.6747969444703402E-3</v>
      </c>
      <c r="E43" s="132">
        <f>PL!D7/PL!D6</f>
        <v>0</v>
      </c>
      <c r="F43" s="132">
        <f>PL!E7/PL!E6</f>
        <v>0</v>
      </c>
      <c r="G43" s="132">
        <f>PL!F7/PL!F6</f>
        <v>0</v>
      </c>
      <c r="H43" s="132">
        <f>PL!G7/PL!G6</f>
        <v>0</v>
      </c>
      <c r="I43" s="178" t="s">
        <v>173</v>
      </c>
      <c r="J43" s="179"/>
      <c r="K43" s="179"/>
      <c r="L43" s="179"/>
      <c r="M43" s="180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 customHeight="1" thickTop="1" thickBot="1" x14ac:dyDescent="0.25">
      <c r="A44" s="93" t="s">
        <v>127</v>
      </c>
      <c r="B44" s="93" t="s">
        <v>128</v>
      </c>
      <c r="C44" s="95">
        <f>PL!B15/PL!B8</f>
        <v>0.59093057497221546</v>
      </c>
      <c r="D44" s="95">
        <f>PL!C15/PL!C8</f>
        <v>0.58377933846669439</v>
      </c>
      <c r="E44" s="95">
        <f>PL!D15/PL!D8</f>
        <v>0.59949009466831649</v>
      </c>
      <c r="F44" s="95">
        <f>PL!E15/PL!E8</f>
        <v>0.5847958675282916</v>
      </c>
      <c r="G44" s="95">
        <f>PL!F15/PL!F8</f>
        <v>0.565893678710221</v>
      </c>
      <c r="H44" s="95">
        <f>PL!G15/PL!G8</f>
        <v>0.57790794747074936</v>
      </c>
      <c r="I44" s="7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 customHeight="1" thickTop="1" thickBot="1" x14ac:dyDescent="0.25">
      <c r="A45" s="91" t="s">
        <v>129</v>
      </c>
      <c r="B45" s="91" t="s">
        <v>128</v>
      </c>
      <c r="C45" s="96">
        <f>PL!B16/PL!B8</f>
        <v>5.1631133545384705E-2</v>
      </c>
      <c r="D45" s="96">
        <f>PL!C16/PL!C8</f>
        <v>5.3981516071017498E-2</v>
      </c>
      <c r="E45" s="96">
        <f>PL!D16/PL!D8</f>
        <v>4.3912367555766336E-2</v>
      </c>
      <c r="F45" s="96">
        <f>PL!E16/PL!E8</f>
        <v>4.6839717641348345E-2</v>
      </c>
      <c r="G45" s="96">
        <f>PL!F16/PL!F8</f>
        <v>4.9040622350950129E-2</v>
      </c>
      <c r="H45" s="96">
        <f>PL!G16/PL!G8</f>
        <v>6.5988619576933499E-2</v>
      </c>
      <c r="I45" s="7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 customHeight="1" thickTop="1" thickBot="1" x14ac:dyDescent="0.25">
      <c r="A46" s="93" t="s">
        <v>130</v>
      </c>
      <c r="B46" s="93" t="s">
        <v>128</v>
      </c>
      <c r="C46" s="95">
        <f>PL!B18/PL!B8</f>
        <v>0.10505627316086753</v>
      </c>
      <c r="D46" s="95">
        <f>PL!C18/PL!C8</f>
        <v>0.10284493358511144</v>
      </c>
      <c r="E46" s="95">
        <f>PL!D18/PL!D8</f>
        <v>0.11010149752399827</v>
      </c>
      <c r="F46" s="95">
        <f>PL!E18/PL!E8</f>
        <v>0.11659262528451882</v>
      </c>
      <c r="G46" s="95">
        <f>PL!F18/PL!F8</f>
        <v>0.11068479221440802</v>
      </c>
      <c r="H46" s="95">
        <f>PL!G18/PL!G8</f>
        <v>0.11064147774412127</v>
      </c>
      <c r="I46" s="7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 customHeight="1" thickTop="1" thickBot="1" x14ac:dyDescent="0.25">
      <c r="A47" s="91" t="s">
        <v>131</v>
      </c>
      <c r="B47" s="91" t="s">
        <v>128</v>
      </c>
      <c r="C47" s="96">
        <f>PL!B19/PL!B8</f>
        <v>0.23268621735175365</v>
      </c>
      <c r="D47" s="96">
        <f>PL!C19/PL!C8</f>
        <v>0.2122428010287721</v>
      </c>
      <c r="E47" s="96">
        <f>PL!D19/PL!D8</f>
        <v>0.22312034507700909</v>
      </c>
      <c r="F47" s="96">
        <f>PL!E19/PL!E8</f>
        <v>0.24137273523059913</v>
      </c>
      <c r="G47" s="96">
        <f>PL!F19/PL!F8</f>
        <v>0.17781178347423232</v>
      </c>
      <c r="H47" s="96">
        <f>PL!G19/PL!G8</f>
        <v>0.20267820544046078</v>
      </c>
      <c r="I47" s="7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 customHeight="1" thickTop="1" thickBot="1" x14ac:dyDescent="0.25">
      <c r="A48" s="93"/>
      <c r="B48" s="93"/>
      <c r="C48" s="97"/>
      <c r="D48" s="97"/>
      <c r="E48" s="97"/>
      <c r="F48" s="94"/>
      <c r="G48" s="94"/>
      <c r="H48" s="94"/>
      <c r="I48" s="7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 customHeight="1" thickTop="1" thickBot="1" x14ac:dyDescent="0.25">
      <c r="A49" s="91"/>
      <c r="B49" s="91"/>
      <c r="C49" s="98"/>
      <c r="D49" s="98"/>
      <c r="E49" s="98"/>
      <c r="F49" s="85"/>
      <c r="G49" s="85"/>
      <c r="H49" s="85"/>
      <c r="I49" s="7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 customHeight="1" thickTop="1" thickBot="1" x14ac:dyDescent="0.25">
      <c r="A50" s="93"/>
      <c r="B50" s="93"/>
      <c r="C50" s="97"/>
      <c r="D50" s="97"/>
      <c r="E50" s="97"/>
      <c r="F50" s="94"/>
      <c r="G50" s="94"/>
      <c r="H50" s="94"/>
      <c r="I50" s="7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 customHeight="1" thickTop="1" thickBot="1" x14ac:dyDescent="0.25">
      <c r="A51" s="91"/>
      <c r="B51" s="91"/>
      <c r="C51" s="98"/>
      <c r="D51" s="98"/>
      <c r="E51" s="98"/>
      <c r="F51" s="85"/>
      <c r="G51" s="85"/>
      <c r="H51" s="85"/>
      <c r="I51" s="7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 customHeight="1" thickTop="1" thickBot="1" x14ac:dyDescent="0.25">
      <c r="A52" s="99"/>
      <c r="B52" s="99"/>
      <c r="C52" s="99"/>
      <c r="D52" s="99"/>
      <c r="E52" s="99"/>
      <c r="F52" s="94"/>
      <c r="G52" s="94"/>
      <c r="H52" s="94"/>
      <c r="I52" s="7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 customHeight="1" thickTop="1" thickBot="1" x14ac:dyDescent="0.25">
      <c r="A53" s="133"/>
      <c r="B53" s="133"/>
      <c r="C53" s="133"/>
      <c r="D53" s="133"/>
      <c r="E53" s="133"/>
      <c r="F53" s="134"/>
      <c r="G53" s="134"/>
      <c r="H53" s="134"/>
      <c r="I53" s="7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 customHeight="1" thickTop="1" thickBot="1" x14ac:dyDescent="0.25">
      <c r="A54" s="138" t="s">
        <v>132</v>
      </c>
      <c r="B54" s="139"/>
      <c r="C54" s="139"/>
      <c r="D54" s="139"/>
      <c r="E54" s="139"/>
      <c r="F54" s="109"/>
      <c r="G54" s="109"/>
      <c r="H54" s="124"/>
      <c r="I54" s="7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 customHeight="1" thickTop="1" thickBot="1" x14ac:dyDescent="0.25">
      <c r="A55" s="135" t="s">
        <v>133</v>
      </c>
      <c r="B55" s="136"/>
      <c r="C55" s="136"/>
      <c r="D55" s="136"/>
      <c r="E55" s="136"/>
      <c r="F55" s="136"/>
      <c r="G55" s="136"/>
      <c r="H55" s="137"/>
      <c r="I55" s="7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 customHeight="1" thickTop="1" thickBot="1" x14ac:dyDescent="0.25">
      <c r="A56" s="64" t="s">
        <v>134</v>
      </c>
      <c r="B56" s="67" t="s">
        <v>135</v>
      </c>
      <c r="C56" s="65">
        <f>PL!B8/'Balance Sheet'!B44</f>
        <v>7.6867643466738649</v>
      </c>
      <c r="D56" s="65">
        <f>PL!C8/'Balance Sheet'!C44</f>
        <v>6.991830817252894</v>
      </c>
      <c r="E56" s="65">
        <f>PL!D8/'Balance Sheet'!D44</f>
        <v>7.7392856309817084</v>
      </c>
      <c r="F56" s="65">
        <f>PL!E8/'Balance Sheet'!E44</f>
        <v>6.9698269049637886</v>
      </c>
      <c r="G56" s="65">
        <f>PL!F8/'Balance Sheet'!F44</f>
        <v>6.9217098811563442</v>
      </c>
      <c r="H56" s="65">
        <f>PL!G8/'Balance Sheet'!G44</f>
        <v>7.9015588385356104</v>
      </c>
      <c r="I56" s="7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 customHeight="1" thickTop="1" thickBot="1" x14ac:dyDescent="0.25">
      <c r="A57" s="8" t="s">
        <v>136</v>
      </c>
      <c r="B57" s="10" t="s">
        <v>137</v>
      </c>
      <c r="C57" s="36">
        <f>PL!B8/'Balance Sheet'!B45</f>
        <v>19.160353236640844</v>
      </c>
      <c r="D57" s="36">
        <f>PL!C8/'Balance Sheet'!C45</f>
        <v>14.809970190968821</v>
      </c>
      <c r="E57" s="36">
        <f>PL!D8/'Balance Sheet'!D45</f>
        <v>15.894698773489607</v>
      </c>
      <c r="F57" s="36">
        <f>PL!E8/'Balance Sheet'!E45</f>
        <v>23.366617170976728</v>
      </c>
      <c r="G57" s="36">
        <f>PL!F8/'Balance Sheet'!F45</f>
        <v>19.701330853658153</v>
      </c>
      <c r="H57" s="36">
        <f>PL!G8/'Balance Sheet'!G45</f>
        <v>22.379917570317598</v>
      </c>
      <c r="I57" s="7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 customHeight="1" thickTop="1" thickBot="1" x14ac:dyDescent="0.25">
      <c r="A58" s="50" t="s">
        <v>138</v>
      </c>
      <c r="B58" s="32" t="s">
        <v>139</v>
      </c>
      <c r="C58" s="32">
        <f>PL!B8/'Balance Sheet'!B22</f>
        <v>4.6741822510287561</v>
      </c>
      <c r="D58" s="32">
        <f>PL!C8/'Balance Sheet'!C22</f>
        <v>4.0897512868482249</v>
      </c>
      <c r="E58" s="32">
        <f>PL!D8/'Balance Sheet'!D22</f>
        <v>4.4069893931899298</v>
      </c>
      <c r="F58" s="32">
        <f>PL!E8/'Balance Sheet'!E22</f>
        <v>4.1031081517748476</v>
      </c>
      <c r="G58" s="32">
        <f>PL!F8/'Balance Sheet'!F22</f>
        <v>3.6637626312998091</v>
      </c>
      <c r="H58" s="32">
        <f>PL!G8/'Balance Sheet'!G22</f>
        <v>4.6431858527493075</v>
      </c>
      <c r="I58" s="7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 customHeight="1" thickTop="1" thickBot="1" x14ac:dyDescent="0.25">
      <c r="A59" s="8" t="s">
        <v>140</v>
      </c>
      <c r="B59" s="15" t="s">
        <v>141</v>
      </c>
      <c r="C59" s="15">
        <f t="shared" ref="C59:H59" si="0">365/C56</f>
        <v>47.484218786795374</v>
      </c>
      <c r="D59" s="15">
        <f t="shared" si="0"/>
        <v>52.20378031735747</v>
      </c>
      <c r="E59" s="15">
        <f t="shared" si="0"/>
        <v>47.161975588398164</v>
      </c>
      <c r="F59" s="15">
        <f t="shared" si="0"/>
        <v>52.368588915752468</v>
      </c>
      <c r="G59" s="15">
        <f t="shared" si="0"/>
        <v>52.732634893247351</v>
      </c>
      <c r="H59" s="15">
        <f t="shared" si="0"/>
        <v>46.193416698982041</v>
      </c>
      <c r="I59" s="7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 customHeight="1" thickTop="1" thickBot="1" x14ac:dyDescent="0.25">
      <c r="A60" s="50" t="s">
        <v>142</v>
      </c>
      <c r="B60" s="83" t="s">
        <v>143</v>
      </c>
      <c r="C60" s="83">
        <f t="shared" ref="C60:H60" si="1">365/C57</f>
        <v>19.049753180019717</v>
      </c>
      <c r="D60" s="83">
        <f t="shared" si="1"/>
        <v>24.645559396370594</v>
      </c>
      <c r="E60" s="83">
        <f t="shared" si="1"/>
        <v>22.963631157878556</v>
      </c>
      <c r="F60" s="83">
        <f t="shared" si="1"/>
        <v>15.620575170519771</v>
      </c>
      <c r="G60" s="83">
        <f t="shared" si="1"/>
        <v>18.52666719376608</v>
      </c>
      <c r="H60" s="83">
        <f t="shared" si="1"/>
        <v>16.309264717046954</v>
      </c>
      <c r="I60" s="7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 customHeight="1" thickTop="1" thickBot="1" x14ac:dyDescent="0.25">
      <c r="A61" s="8" t="s">
        <v>144</v>
      </c>
      <c r="B61" s="15" t="s">
        <v>145</v>
      </c>
      <c r="C61" s="15">
        <f t="shared" ref="C61:H61" si="2">365/C58</f>
        <v>78.088525521157408</v>
      </c>
      <c r="D61" s="15">
        <f t="shared" si="2"/>
        <v>89.247480934540647</v>
      </c>
      <c r="E61" s="15">
        <f t="shared" si="2"/>
        <v>82.822981276975682</v>
      </c>
      <c r="F61" s="15">
        <f t="shared" si="2"/>
        <v>88.956953240950995</v>
      </c>
      <c r="G61" s="15">
        <f t="shared" si="2"/>
        <v>99.624357997916306</v>
      </c>
      <c r="H61" s="15">
        <f t="shared" si="2"/>
        <v>78.609819114580006</v>
      </c>
      <c r="I61" s="7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 customHeight="1" thickTop="1" thickBot="1" x14ac:dyDescent="0.25">
      <c r="A62" s="50" t="s">
        <v>146</v>
      </c>
      <c r="B62" s="83" t="s">
        <v>147</v>
      </c>
      <c r="C62" s="83">
        <f t="shared" ref="C62:H62" si="3">C59+C60-C61</f>
        <v>-11.55455355434232</v>
      </c>
      <c r="D62" s="83">
        <f t="shared" si="3"/>
        <v>-12.39814122081259</v>
      </c>
      <c r="E62" s="83">
        <f t="shared" si="3"/>
        <v>-12.697374530698966</v>
      </c>
      <c r="F62" s="83">
        <f t="shared" si="3"/>
        <v>-20.967789154678755</v>
      </c>
      <c r="G62" s="83">
        <f t="shared" si="3"/>
        <v>-28.365055910902882</v>
      </c>
      <c r="H62" s="83">
        <f t="shared" si="3"/>
        <v>-16.107137698551014</v>
      </c>
      <c r="I62" s="7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 customHeight="1" thickTop="1" thickBot="1" x14ac:dyDescent="0.25">
      <c r="A63" s="94" t="s">
        <v>148</v>
      </c>
      <c r="B63" s="100" t="s">
        <v>149</v>
      </c>
      <c r="C63" s="100">
        <f>'Balance Sheet'!B49-'Balance Sheet'!B25</f>
        <v>1202.339999999982</v>
      </c>
      <c r="D63" s="100">
        <f>'Balance Sheet'!C49-'Balance Sheet'!C25</f>
        <v>-7246.6300000000338</v>
      </c>
      <c r="E63" s="100">
        <f>'Balance Sheet'!D49-'Balance Sheet'!D25</f>
        <v>-22026.26999999999</v>
      </c>
      <c r="F63" s="100">
        <f>'Balance Sheet'!E49-'Balance Sheet'!E25</f>
        <v>-20866.800000000017</v>
      </c>
      <c r="G63" s="100">
        <f>'Balance Sheet'!F49-'Balance Sheet'!F25</f>
        <v>-10861.540000000008</v>
      </c>
      <c r="H63" s="100">
        <f>'Balance Sheet'!G49-'Balance Sheet'!G25</f>
        <v>-3705.2700000000186</v>
      </c>
      <c r="I63" s="7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 customHeight="1" thickTop="1" thickBot="1" x14ac:dyDescent="0.25">
      <c r="A64" s="101" t="s">
        <v>150</v>
      </c>
      <c r="B64" s="102" t="s">
        <v>151</v>
      </c>
      <c r="C64" s="103">
        <f>C63/PL!B8</f>
        <v>4.458188327143316E-3</v>
      </c>
      <c r="D64" s="103">
        <f>D63/PL!C8</f>
        <v>-2.4596599583231588E-2</v>
      </c>
      <c r="E64" s="103">
        <f>E63/PL!D8</f>
        <v>-7.2949548649658302E-2</v>
      </c>
      <c r="F64" s="103">
        <f>F63/PL!E8</f>
        <v>-7.992861016232676E-2</v>
      </c>
      <c r="G64" s="103">
        <f>G63/PL!F8</f>
        <v>-4.348185860591549E-2</v>
      </c>
      <c r="H64" s="103">
        <f>H63/PL!G8</f>
        <v>-1.3306596624601321E-2</v>
      </c>
      <c r="I64" s="79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 customHeight="1" thickTop="1" thickBot="1" x14ac:dyDescent="0.25">
      <c r="A65" s="104" t="s">
        <v>152</v>
      </c>
      <c r="B65" s="105"/>
      <c r="C65" s="106">
        <f>'Balance Sheet'!B44+'Balance Sheet'!B45+'Balance Sheet'!B47+'Balance Sheet'!B48</f>
        <v>87803.95</v>
      </c>
      <c r="D65" s="106">
        <f>'Balance Sheet'!C44+'Balance Sheet'!C45+'Balance Sheet'!C47+'Balance Sheet'!C48</f>
        <v>106094.98999999999</v>
      </c>
      <c r="E65" s="106">
        <f>'Balance Sheet'!D44+'Balance Sheet'!D45+'Balance Sheet'!D47+'Balance Sheet'!D48</f>
        <v>92341.53</v>
      </c>
      <c r="F65" s="106">
        <f>'Balance Sheet'!E44+'Balance Sheet'!E45+'Balance Sheet'!E47+'Balance Sheet'!E48</f>
        <v>90257.91</v>
      </c>
      <c r="G65" s="106">
        <f>'Balance Sheet'!F44+'Balance Sheet'!F45+'Balance Sheet'!F47+'Balance Sheet'!F48</f>
        <v>96136.44</v>
      </c>
      <c r="H65" s="106">
        <f>'Balance Sheet'!G44+'Balance Sheet'!G45+'Balance Sheet'!G47+'Balance Sheet'!G48</f>
        <v>86109.31</v>
      </c>
      <c r="I65" s="79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 customHeight="1" thickTop="1" thickBot="1" x14ac:dyDescent="0.25">
      <c r="A66" s="101" t="s">
        <v>132</v>
      </c>
      <c r="B66" s="84" t="s">
        <v>153</v>
      </c>
      <c r="C66" s="88">
        <f>C65-'Balance Sheet'!B25</f>
        <v>-27825.570000000007</v>
      </c>
      <c r="D66" s="88">
        <f>D65-'Balance Sheet'!C25</f>
        <v>-37124.48000000004</v>
      </c>
      <c r="E66" s="88">
        <f>E65-'Balance Sheet'!D25</f>
        <v>-53115.899999999994</v>
      </c>
      <c r="F66" s="88">
        <f>F65-'Balance Sheet'!E25</f>
        <v>-50196.140000000014</v>
      </c>
      <c r="G66" s="88">
        <f>G65-'Balance Sheet'!F25</f>
        <v>-61612.739999999991</v>
      </c>
      <c r="H66" s="88">
        <f>H65-'Balance Sheet'!G25</f>
        <v>-64573.5</v>
      </c>
      <c r="I66" s="79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 customHeight="1" thickTop="1" thickBot="1" x14ac:dyDescent="0.25">
      <c r="A67" s="104" t="s">
        <v>150</v>
      </c>
      <c r="B67" s="105" t="s">
        <v>151</v>
      </c>
      <c r="C67" s="11">
        <f>C66/PL!B8</f>
        <v>-0.1031751678976921</v>
      </c>
      <c r="D67" s="11">
        <f>D66/PL!C8</f>
        <v>-0.12600836103067029</v>
      </c>
      <c r="E67" s="11">
        <f>E66/PL!D8</f>
        <v>-0.17591634585067678</v>
      </c>
      <c r="F67" s="11">
        <f>F66/PL!E8</f>
        <v>-0.19227230364567516</v>
      </c>
      <c r="G67" s="11">
        <f>G66/PL!F8</f>
        <v>-0.24665346249270648</v>
      </c>
      <c r="H67" s="11">
        <f>H66/PL!G8</f>
        <v>-0.23190037895718504</v>
      </c>
      <c r="I67" s="79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 customHeight="1" thickTop="1" thickBot="1" x14ac:dyDescent="0.25">
      <c r="A68" s="50"/>
      <c r="B68" s="83"/>
      <c r="C68" s="83"/>
      <c r="D68" s="83"/>
      <c r="E68" s="83"/>
      <c r="F68" s="83"/>
      <c r="G68" s="83"/>
      <c r="H68" s="83"/>
      <c r="I68" s="79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 customHeight="1" thickTop="1" thickBot="1" x14ac:dyDescent="0.25">
      <c r="A69" s="20"/>
      <c r="B69" s="20"/>
      <c r="C69" s="20"/>
      <c r="D69" s="20"/>
      <c r="E69" s="20"/>
      <c r="F69" s="94"/>
      <c r="G69" s="94"/>
      <c r="H69" s="94"/>
      <c r="I69" s="79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 customHeight="1" thickTop="1" x14ac:dyDescent="0.2"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 customHeight="1" x14ac:dyDescent="0.2">
      <c r="A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 customHeight="1" x14ac:dyDescent="0.2"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 customHeight="1" x14ac:dyDescent="0.2"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 customHeight="1" x14ac:dyDescent="0.2"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 customHeight="1" x14ac:dyDescent="0.2"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 customHeight="1" x14ac:dyDescent="0.2"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 customHeight="1" x14ac:dyDescent="0.2"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 customHeight="1" x14ac:dyDescent="0.2"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 customHeight="1" x14ac:dyDescent="0.2"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 customHeight="1" x14ac:dyDescent="0.2"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6:23" ht="12.75" customHeight="1" x14ac:dyDescent="0.2"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6:23" ht="12.75" customHeight="1" x14ac:dyDescent="0.2"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6:23" ht="12.75" customHeight="1" x14ac:dyDescent="0.2"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6:23" ht="12.75" customHeight="1" x14ac:dyDescent="0.2"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6:23" ht="12.75" customHeight="1" x14ac:dyDescent="0.2"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6:23" ht="12.75" customHeight="1" x14ac:dyDescent="0.2"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6:23" ht="12.75" customHeight="1" x14ac:dyDescent="0.2"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6:23" ht="12.75" customHeight="1" x14ac:dyDescent="0.2"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6:23" ht="12.75" customHeight="1" x14ac:dyDescent="0.2"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6:23" ht="12.75" customHeight="1" x14ac:dyDescent="0.2"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6:23" ht="12.75" customHeight="1" x14ac:dyDescent="0.2"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6:23" ht="12.75" customHeight="1" x14ac:dyDescent="0.2"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6:23" ht="12.75" customHeight="1" x14ac:dyDescent="0.2"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6:23" ht="12.75" customHeight="1" x14ac:dyDescent="0.2"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6:23" ht="12.75" customHeight="1" x14ac:dyDescent="0.2"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6:23" ht="12.75" customHeight="1" x14ac:dyDescent="0.2"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6:23" ht="12.75" customHeight="1" x14ac:dyDescent="0.2"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6:23" ht="12.75" customHeight="1" x14ac:dyDescent="0.2"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6:23" ht="12.75" customHeight="1" x14ac:dyDescent="0.2"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6:23" ht="12.75" customHeight="1" x14ac:dyDescent="0.2"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6:23" ht="12.75" customHeight="1" x14ac:dyDescent="0.2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6:23" ht="12.75" customHeight="1" x14ac:dyDescent="0.2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6:23" ht="12.75" customHeight="1" x14ac:dyDescent="0.2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6:23" ht="12.75" customHeight="1" x14ac:dyDescent="0.2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6:23" ht="12.75" customHeight="1" x14ac:dyDescent="0.2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6:23" ht="12.75" customHeight="1" x14ac:dyDescent="0.2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6:23" ht="12.75" customHeight="1" x14ac:dyDescent="0.2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6:23" ht="12.75" customHeight="1" x14ac:dyDescent="0.2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6:23" ht="12.75" customHeight="1" x14ac:dyDescent="0.2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6:23" ht="12.75" customHeight="1" x14ac:dyDescent="0.2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6:23" ht="12.75" customHeight="1" x14ac:dyDescent="0.2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6:23" ht="12.75" customHeight="1" x14ac:dyDescent="0.2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6:23" ht="12.75" customHeight="1" x14ac:dyDescent="0.2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6:23" ht="12.75" customHeight="1" x14ac:dyDescent="0.2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6:23" ht="12.75" customHeight="1" x14ac:dyDescent="0.2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6:23" ht="12.75" customHeight="1" x14ac:dyDescent="0.2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6:23" ht="12.75" customHeight="1" x14ac:dyDescent="0.2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6:23" ht="12.75" customHeight="1" x14ac:dyDescent="0.2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6:23" ht="12.75" customHeight="1" x14ac:dyDescent="0.2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6:23" ht="12.75" customHeight="1" x14ac:dyDescent="0.2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6:23" ht="12.75" customHeight="1" x14ac:dyDescent="0.2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6:23" ht="12.75" customHeight="1" x14ac:dyDescent="0.2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6:23" ht="12.75" customHeight="1" x14ac:dyDescent="0.2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6:23" ht="12.75" customHeight="1" x14ac:dyDescent="0.2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6:23" ht="12.75" customHeight="1" x14ac:dyDescent="0.2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6:23" ht="12.75" customHeight="1" x14ac:dyDescent="0.2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6:23" ht="12.75" customHeight="1" x14ac:dyDescent="0.2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6:23" ht="12.75" customHeight="1" x14ac:dyDescent="0.2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6:23" ht="12.75" customHeight="1" x14ac:dyDescent="0.2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6:23" ht="12.75" customHeight="1" x14ac:dyDescent="0.2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6:23" ht="12.75" customHeight="1" x14ac:dyDescent="0.2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6:23" ht="12.75" customHeight="1" x14ac:dyDescent="0.2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6:23" ht="12.75" customHeight="1" x14ac:dyDescent="0.2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6:23" ht="12.75" customHeight="1" x14ac:dyDescent="0.2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6:23" ht="12.75" customHeight="1" x14ac:dyDescent="0.2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6:23" ht="12.75" customHeight="1" x14ac:dyDescent="0.2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6:23" ht="12.75" customHeight="1" x14ac:dyDescent="0.2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6:23" ht="12.75" customHeight="1" x14ac:dyDescent="0.2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6:23" ht="12.75" customHeight="1" x14ac:dyDescent="0.2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6:23" ht="12.75" customHeight="1" x14ac:dyDescent="0.2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6:23" ht="12.75" customHeight="1" x14ac:dyDescent="0.2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6:23" ht="12.75" customHeight="1" x14ac:dyDescent="0.2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6:23" ht="12.75" customHeight="1" x14ac:dyDescent="0.2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6:23" ht="12.75" customHeight="1" x14ac:dyDescent="0.2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6:23" ht="12.75" customHeight="1" x14ac:dyDescent="0.2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6:23" ht="12.75" customHeight="1" x14ac:dyDescent="0.2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6:23" ht="12.75" customHeight="1" x14ac:dyDescent="0.2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6:23" ht="12.75" customHeight="1" x14ac:dyDescent="0.2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6:23" ht="12.75" customHeight="1" x14ac:dyDescent="0.2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6:23" ht="12.75" customHeight="1" x14ac:dyDescent="0.2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6:23" ht="12.75" customHeight="1" x14ac:dyDescent="0.2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6:23" ht="12.75" customHeight="1" x14ac:dyDescent="0.2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6:23" ht="12.75" customHeight="1" x14ac:dyDescent="0.2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6:23" ht="12.75" customHeight="1" x14ac:dyDescent="0.2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6:23" ht="12.75" customHeight="1" x14ac:dyDescent="0.2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6:23" ht="12.75" customHeight="1" x14ac:dyDescent="0.2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6:23" ht="12.75" customHeight="1" x14ac:dyDescent="0.2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6:23" ht="12.75" customHeight="1" x14ac:dyDescent="0.2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6:23" ht="12.75" customHeight="1" x14ac:dyDescent="0.2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6:23" ht="12.75" customHeight="1" x14ac:dyDescent="0.2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6:23" ht="12.75" customHeight="1" x14ac:dyDescent="0.2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6:23" ht="12.75" customHeight="1" x14ac:dyDescent="0.2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6:23" ht="12.75" customHeight="1" x14ac:dyDescent="0.2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6:23" ht="12.75" customHeight="1" x14ac:dyDescent="0.2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6:23" ht="12.75" customHeight="1" x14ac:dyDescent="0.2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6:23" ht="12.75" customHeight="1" x14ac:dyDescent="0.2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6:23" ht="12.75" customHeight="1" x14ac:dyDescent="0.2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6:23" ht="12.75" customHeight="1" x14ac:dyDescent="0.2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6:23" ht="12.75" customHeight="1" x14ac:dyDescent="0.2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6:23" ht="12.75" customHeight="1" x14ac:dyDescent="0.2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6:23" ht="12.75" customHeight="1" x14ac:dyDescent="0.2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6:23" ht="12.75" customHeight="1" x14ac:dyDescent="0.2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6:23" ht="12.75" customHeight="1" x14ac:dyDescent="0.2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6:23" ht="12.75" customHeight="1" x14ac:dyDescent="0.2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6:23" ht="12.75" customHeight="1" x14ac:dyDescent="0.2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6:23" ht="12.75" customHeight="1" x14ac:dyDescent="0.2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6:23" ht="12.75" customHeight="1" x14ac:dyDescent="0.2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6:23" ht="12.75" customHeight="1" x14ac:dyDescent="0.2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6:23" ht="12.75" customHeight="1" x14ac:dyDescent="0.2"/>
    <row r="180" spans="6:23" ht="12.75" customHeight="1" x14ac:dyDescent="0.2"/>
    <row r="181" spans="6:23" ht="12.75" customHeight="1" x14ac:dyDescent="0.2"/>
    <row r="182" spans="6:23" ht="12.75" customHeight="1" x14ac:dyDescent="0.2"/>
    <row r="183" spans="6:23" ht="12.75" customHeight="1" x14ac:dyDescent="0.2"/>
    <row r="184" spans="6:23" ht="12.75" customHeight="1" x14ac:dyDescent="0.2"/>
    <row r="185" spans="6:23" ht="12.75" customHeight="1" x14ac:dyDescent="0.2"/>
    <row r="186" spans="6:23" ht="12.75" customHeight="1" x14ac:dyDescent="0.2"/>
    <row r="187" spans="6:23" ht="12.75" customHeight="1" x14ac:dyDescent="0.2"/>
    <row r="188" spans="6:23" ht="12.75" customHeight="1" x14ac:dyDescent="0.2"/>
    <row r="189" spans="6:23" ht="12.75" customHeight="1" x14ac:dyDescent="0.2"/>
    <row r="190" spans="6:23" ht="12.75" customHeight="1" x14ac:dyDescent="0.2"/>
    <row r="191" spans="6:23" ht="12.75" customHeight="1" x14ac:dyDescent="0.2"/>
    <row r="192" spans="6:23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I34:M34"/>
    <mergeCell ref="I43:M43"/>
    <mergeCell ref="I30:M30"/>
    <mergeCell ref="I31:M31"/>
    <mergeCell ref="I32:M32"/>
    <mergeCell ref="I27:M27"/>
    <mergeCell ref="I24:M24"/>
    <mergeCell ref="I18:M19"/>
    <mergeCell ref="N25:R25"/>
    <mergeCell ref="I25:M25"/>
    <mergeCell ref="N18:R19"/>
    <mergeCell ref="I21:M22"/>
    <mergeCell ref="A2:H2"/>
    <mergeCell ref="N6:R8"/>
    <mergeCell ref="I10:M12"/>
    <mergeCell ref="I6:M8"/>
    <mergeCell ref="I26:M26"/>
    <mergeCell ref="I15:M15"/>
    <mergeCell ref="I14:M14"/>
    <mergeCell ref="I16:M16"/>
    <mergeCell ref="N14:R14"/>
  </mergeCells>
  <phoneticPr fontId="15" type="noConversion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</vt:lpstr>
      <vt:lpstr>Balance Sheet</vt:lpstr>
      <vt:lpstr>Cash Flow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Karthik Krishna</cp:lastModifiedBy>
  <dcterms:modified xsi:type="dcterms:W3CDTF">2023-12-10T10:58:04Z</dcterms:modified>
</cp:coreProperties>
</file>