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ebruiker/Documents/Excel skills/"/>
    </mc:Choice>
  </mc:AlternateContent>
  <xr:revisionPtr revIDLastSave="0" documentId="8_{D5ED9A5D-F3B8-574B-8886-749373EE1853}" xr6:coauthVersionLast="47" xr6:coauthVersionMax="47" xr10:uidLastSave="{00000000-0000-0000-0000-000000000000}"/>
  <bookViews>
    <workbookView xWindow="0" yWindow="460" windowWidth="25600" windowHeight="15540" xr2:uid="{D475E9A7-A1FD-44A8-B8BF-6E831F56567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42" i="1" l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B42" i="1"/>
  <c r="C55" i="1"/>
  <c r="D28" i="1"/>
  <c r="E28" i="1" s="1"/>
  <c r="F28" i="1" s="1"/>
  <c r="G28" i="1" s="1"/>
  <c r="H28" i="1" s="1"/>
  <c r="I28" i="1" s="1"/>
  <c r="J28" i="1" s="1"/>
  <c r="K28" i="1" s="1"/>
  <c r="L28" i="1" s="1"/>
  <c r="M28" i="1" s="1"/>
  <c r="N28" i="1" s="1"/>
  <c r="O28" i="1" s="1"/>
  <c r="P28" i="1" s="1"/>
  <c r="Q28" i="1" s="1"/>
  <c r="R28" i="1" s="1"/>
  <c r="S28" i="1" s="1"/>
  <c r="T28" i="1" s="1"/>
  <c r="U28" i="1" s="1"/>
  <c r="V28" i="1" s="1"/>
  <c r="W28" i="1" s="1"/>
  <c r="X28" i="1" s="1"/>
  <c r="Y28" i="1" s="1"/>
  <c r="B26" i="1"/>
  <c r="B29" i="1" s="1"/>
  <c r="B56" i="1" s="1"/>
  <c r="B38" i="1" s="1"/>
  <c r="B39" i="1" s="1"/>
  <c r="I13" i="1"/>
  <c r="I10" i="1"/>
  <c r="I8" i="1"/>
  <c r="H15" i="1"/>
  <c r="H11" i="1"/>
  <c r="I11" i="1" s="1"/>
  <c r="Y65" i="1" l="1"/>
  <c r="C65" i="1"/>
  <c r="D65" i="1"/>
  <c r="G65" i="1"/>
  <c r="K65" i="1"/>
  <c r="S65" i="1"/>
  <c r="L65" i="1"/>
  <c r="E65" i="1"/>
  <c r="M65" i="1"/>
  <c r="U65" i="1"/>
  <c r="T65" i="1"/>
  <c r="F65" i="1"/>
  <c r="N65" i="1"/>
  <c r="V65" i="1"/>
  <c r="H65" i="1"/>
  <c r="P65" i="1"/>
  <c r="X65" i="1"/>
  <c r="O65" i="1"/>
  <c r="I65" i="1"/>
  <c r="Q65" i="1"/>
  <c r="W65" i="1"/>
  <c r="B65" i="1"/>
  <c r="J65" i="1"/>
  <c r="R65" i="1"/>
  <c r="I12" i="1"/>
  <c r="I14" i="1" s="1"/>
  <c r="B41" i="1"/>
  <c r="B43" i="1" s="1"/>
  <c r="D55" i="1"/>
  <c r="E55" i="1" s="1"/>
  <c r="F55" i="1" s="1"/>
  <c r="I15" i="1"/>
  <c r="I16" i="1" s="1"/>
  <c r="C53" i="1" s="1"/>
  <c r="B32" i="1"/>
  <c r="C21" i="1"/>
  <c r="H12" i="1"/>
  <c r="H14" i="1" s="1"/>
  <c r="B34" i="1" l="1"/>
  <c r="B35" i="1" s="1"/>
  <c r="B70" i="1"/>
  <c r="B69" i="1" s="1"/>
  <c r="D53" i="1"/>
  <c r="C66" i="1"/>
  <c r="C67" i="1" s="1"/>
  <c r="G55" i="1"/>
  <c r="B53" i="1"/>
  <c r="B66" i="1" s="1"/>
  <c r="B67" i="1" s="1"/>
  <c r="C23" i="1"/>
  <c r="C25" i="1"/>
  <c r="B33" i="1" l="1"/>
  <c r="B45" i="1"/>
  <c r="B46" i="1" s="1"/>
  <c r="E53" i="1"/>
  <c r="D66" i="1"/>
  <c r="D67" i="1" s="1"/>
  <c r="H55" i="1"/>
  <c r="C26" i="1"/>
  <c r="C32" i="1" s="1"/>
  <c r="C34" i="1" l="1"/>
  <c r="C33" i="1" s="1"/>
  <c r="C70" i="1"/>
  <c r="C69" i="1" s="1"/>
  <c r="C73" i="1" s="1"/>
  <c r="F53" i="1"/>
  <c r="E66" i="1"/>
  <c r="E67" i="1" s="1"/>
  <c r="I55" i="1"/>
  <c r="C29" i="1"/>
  <c r="D21" i="1"/>
  <c r="D23" i="1" s="1"/>
  <c r="C35" i="1" l="1"/>
  <c r="D25" i="1"/>
  <c r="D26" i="1" s="1"/>
  <c r="D32" i="1" s="1"/>
  <c r="G53" i="1"/>
  <c r="F66" i="1"/>
  <c r="F67" i="1" s="1"/>
  <c r="C30" i="1"/>
  <c r="C40" i="1" s="1"/>
  <c r="C56" i="1"/>
  <c r="C38" i="1" s="1"/>
  <c r="J55" i="1"/>
  <c r="D34" i="1" l="1"/>
  <c r="D35" i="1" s="1"/>
  <c r="D70" i="1"/>
  <c r="D69" i="1" s="1"/>
  <c r="D73" i="1" s="1"/>
  <c r="H53" i="1"/>
  <c r="G66" i="1"/>
  <c r="G67" i="1" s="1"/>
  <c r="C39" i="1"/>
  <c r="C41" i="1"/>
  <c r="K55" i="1"/>
  <c r="D29" i="1"/>
  <c r="E21" i="1"/>
  <c r="E23" i="1" s="1"/>
  <c r="D33" i="1" l="1"/>
  <c r="I53" i="1"/>
  <c r="H66" i="1"/>
  <c r="H67" i="1" s="1"/>
  <c r="C43" i="1"/>
  <c r="C45" i="1" s="1"/>
  <c r="C72" i="1" s="1"/>
  <c r="C74" i="1" s="1"/>
  <c r="D30" i="1"/>
  <c r="D40" i="1" s="1"/>
  <c r="D56" i="1"/>
  <c r="D38" i="1" s="1"/>
  <c r="L55" i="1"/>
  <c r="E25" i="1"/>
  <c r="E26" i="1" s="1"/>
  <c r="J53" i="1" l="1"/>
  <c r="I66" i="1"/>
  <c r="I67" i="1" s="1"/>
  <c r="C46" i="1"/>
  <c r="C49" i="1"/>
  <c r="D41" i="1"/>
  <c r="D39" i="1"/>
  <c r="M55" i="1"/>
  <c r="E32" i="1"/>
  <c r="E29" i="1"/>
  <c r="F21" i="1"/>
  <c r="F25" i="1" s="1"/>
  <c r="E34" i="1" l="1"/>
  <c r="E33" i="1" s="1"/>
  <c r="E70" i="1"/>
  <c r="E69" i="1" s="1"/>
  <c r="E73" i="1" s="1"/>
  <c r="K53" i="1"/>
  <c r="J66" i="1"/>
  <c r="J67" i="1" s="1"/>
  <c r="D43" i="1"/>
  <c r="D45" i="1" s="1"/>
  <c r="E30" i="1"/>
  <c r="E40" i="1" s="1"/>
  <c r="E56" i="1"/>
  <c r="E38" i="1" s="1"/>
  <c r="N55" i="1"/>
  <c r="F23" i="1"/>
  <c r="F26" i="1" s="1"/>
  <c r="F32" i="1" s="1"/>
  <c r="E35" i="1" l="1"/>
  <c r="D46" i="1"/>
  <c r="D72" i="1"/>
  <c r="D74" i="1" s="1"/>
  <c r="F34" i="1"/>
  <c r="F35" i="1" s="1"/>
  <c r="F70" i="1"/>
  <c r="F69" i="1" s="1"/>
  <c r="F73" i="1" s="1"/>
  <c r="L53" i="1"/>
  <c r="K66" i="1"/>
  <c r="K67" i="1" s="1"/>
  <c r="D49" i="1"/>
  <c r="E41" i="1"/>
  <c r="E39" i="1"/>
  <c r="E43" i="1" s="1"/>
  <c r="E45" i="1" s="1"/>
  <c r="O55" i="1"/>
  <c r="F29" i="1"/>
  <c r="G21" i="1"/>
  <c r="G23" i="1" s="1"/>
  <c r="F33" i="1"/>
  <c r="E46" i="1" l="1"/>
  <c r="E72" i="1"/>
  <c r="E74" i="1" s="1"/>
  <c r="M53" i="1"/>
  <c r="L66" i="1"/>
  <c r="L67" i="1" s="1"/>
  <c r="E49" i="1"/>
  <c r="F30" i="1"/>
  <c r="F40" i="1" s="1"/>
  <c r="F56" i="1"/>
  <c r="F38" i="1" s="1"/>
  <c r="P55" i="1"/>
  <c r="G25" i="1"/>
  <c r="G26" i="1" s="1"/>
  <c r="G32" i="1" s="1"/>
  <c r="G70" i="1" s="1"/>
  <c r="G69" i="1" s="1"/>
  <c r="G73" i="1" s="1"/>
  <c r="N53" i="1" l="1"/>
  <c r="M66" i="1"/>
  <c r="M67" i="1" s="1"/>
  <c r="F41" i="1"/>
  <c r="F39" i="1"/>
  <c r="Q55" i="1"/>
  <c r="G34" i="1"/>
  <c r="H21" i="1"/>
  <c r="G29" i="1"/>
  <c r="O53" i="1" l="1"/>
  <c r="N66" i="1"/>
  <c r="N67" i="1" s="1"/>
  <c r="F43" i="1"/>
  <c r="F45" i="1" s="1"/>
  <c r="F72" i="1" s="1"/>
  <c r="F74" i="1" s="1"/>
  <c r="G35" i="1"/>
  <c r="G30" i="1"/>
  <c r="G40" i="1" s="1"/>
  <c r="G56" i="1"/>
  <c r="G38" i="1" s="1"/>
  <c r="R55" i="1"/>
  <c r="G33" i="1"/>
  <c r="H23" i="1"/>
  <c r="H25" i="1"/>
  <c r="P53" i="1" l="1"/>
  <c r="O66" i="1"/>
  <c r="O67" i="1" s="1"/>
  <c r="F46" i="1"/>
  <c r="F49" i="1"/>
  <c r="G41" i="1"/>
  <c r="G39" i="1"/>
  <c r="G43" i="1" s="1"/>
  <c r="G45" i="1" s="1"/>
  <c r="S55" i="1"/>
  <c r="H26" i="1"/>
  <c r="H32" i="1" s="1"/>
  <c r="H70" i="1" s="1"/>
  <c r="H69" i="1" s="1"/>
  <c r="H73" i="1" s="1"/>
  <c r="G46" i="1" l="1"/>
  <c r="G72" i="1"/>
  <c r="G74" i="1" s="1"/>
  <c r="Q53" i="1"/>
  <c r="P66" i="1"/>
  <c r="P67" i="1" s="1"/>
  <c r="G49" i="1"/>
  <c r="T55" i="1"/>
  <c r="H29" i="1"/>
  <c r="I21" i="1"/>
  <c r="I25" i="1" s="1"/>
  <c r="H34" i="1"/>
  <c r="R53" i="1" l="1"/>
  <c r="Q66" i="1"/>
  <c r="Q67" i="1" s="1"/>
  <c r="H35" i="1"/>
  <c r="H30" i="1"/>
  <c r="H40" i="1" s="1"/>
  <c r="H56" i="1"/>
  <c r="H38" i="1" s="1"/>
  <c r="U55" i="1"/>
  <c r="I23" i="1"/>
  <c r="I26" i="1" s="1"/>
  <c r="I32" i="1" s="1"/>
  <c r="H33" i="1"/>
  <c r="I34" i="1" l="1"/>
  <c r="I35" i="1" s="1"/>
  <c r="I70" i="1"/>
  <c r="I69" i="1" s="1"/>
  <c r="I73" i="1" s="1"/>
  <c r="S53" i="1"/>
  <c r="R66" i="1"/>
  <c r="R67" i="1" s="1"/>
  <c r="H41" i="1"/>
  <c r="H39" i="1"/>
  <c r="V55" i="1"/>
  <c r="J21" i="1"/>
  <c r="J25" i="1" s="1"/>
  <c r="I29" i="1"/>
  <c r="I33" i="1" l="1"/>
  <c r="T53" i="1"/>
  <c r="S66" i="1"/>
  <c r="S67" i="1" s="1"/>
  <c r="H43" i="1"/>
  <c r="H45" i="1" s="1"/>
  <c r="J23" i="1"/>
  <c r="J26" i="1" s="1"/>
  <c r="J32" i="1" s="1"/>
  <c r="I30" i="1"/>
  <c r="I40" i="1" s="1"/>
  <c r="I56" i="1"/>
  <c r="I38" i="1" s="1"/>
  <c r="W55" i="1"/>
  <c r="J34" i="1" l="1"/>
  <c r="J70" i="1"/>
  <c r="J69" i="1" s="1"/>
  <c r="J73" i="1" s="1"/>
  <c r="H46" i="1"/>
  <c r="H72" i="1"/>
  <c r="H74" i="1" s="1"/>
  <c r="U53" i="1"/>
  <c r="T66" i="1"/>
  <c r="T67" i="1" s="1"/>
  <c r="H49" i="1"/>
  <c r="J35" i="1"/>
  <c r="J29" i="1"/>
  <c r="J56" i="1" s="1"/>
  <c r="J38" i="1" s="1"/>
  <c r="I41" i="1"/>
  <c r="I39" i="1"/>
  <c r="K21" i="1"/>
  <c r="K25" i="1" s="1"/>
  <c r="X55" i="1"/>
  <c r="J33" i="1"/>
  <c r="V53" i="1" l="1"/>
  <c r="U66" i="1"/>
  <c r="U67" i="1" s="1"/>
  <c r="J30" i="1"/>
  <c r="J40" i="1" s="1"/>
  <c r="I43" i="1"/>
  <c r="I45" i="1" s="1"/>
  <c r="I72" i="1" s="1"/>
  <c r="I74" i="1" s="1"/>
  <c r="J41" i="1"/>
  <c r="J39" i="1"/>
  <c r="K23" i="1"/>
  <c r="K26" i="1" s="1"/>
  <c r="K32" i="1" s="1"/>
  <c r="Y55" i="1"/>
  <c r="K34" i="1" l="1"/>
  <c r="K33" i="1" s="1"/>
  <c r="K70" i="1"/>
  <c r="K69" i="1" s="1"/>
  <c r="K73" i="1" s="1"/>
  <c r="W53" i="1"/>
  <c r="V66" i="1"/>
  <c r="V67" i="1" s="1"/>
  <c r="J43" i="1"/>
  <c r="J45" i="1" s="1"/>
  <c r="I46" i="1"/>
  <c r="I49" i="1"/>
  <c r="L21" i="1"/>
  <c r="K29" i="1"/>
  <c r="K35" i="1" l="1"/>
  <c r="J46" i="1"/>
  <c r="J72" i="1"/>
  <c r="J74" i="1" s="1"/>
  <c r="X53" i="1"/>
  <c r="W66" i="1"/>
  <c r="W67" i="1" s="1"/>
  <c r="J49" i="1"/>
  <c r="K30" i="1"/>
  <c r="K40" i="1" s="1"/>
  <c r="K56" i="1"/>
  <c r="K38" i="1" s="1"/>
  <c r="L23" i="1"/>
  <c r="L25" i="1"/>
  <c r="Y53" i="1" l="1"/>
  <c r="Y66" i="1" s="1"/>
  <c r="Y67" i="1" s="1"/>
  <c r="X66" i="1"/>
  <c r="X67" i="1" s="1"/>
  <c r="K41" i="1"/>
  <c r="K39" i="1"/>
  <c r="L26" i="1"/>
  <c r="L32" i="1" s="1"/>
  <c r="L70" i="1" s="1"/>
  <c r="L69" i="1" s="1"/>
  <c r="L73" i="1" s="1"/>
  <c r="K43" i="1" l="1"/>
  <c r="K45" i="1" s="1"/>
  <c r="L34" i="1"/>
  <c r="M21" i="1"/>
  <c r="L29" i="1"/>
  <c r="K46" i="1" l="1"/>
  <c r="K72" i="1"/>
  <c r="K74" i="1" s="1"/>
  <c r="K49" i="1"/>
  <c r="L35" i="1"/>
  <c r="L30" i="1"/>
  <c r="L40" i="1" s="1"/>
  <c r="L56" i="1"/>
  <c r="L38" i="1" s="1"/>
  <c r="L33" i="1"/>
  <c r="M25" i="1"/>
  <c r="M23" i="1"/>
  <c r="L41" i="1" l="1"/>
  <c r="L39" i="1"/>
  <c r="M26" i="1"/>
  <c r="L43" i="1" l="1"/>
  <c r="L45" i="1" s="1"/>
  <c r="N21" i="1"/>
  <c r="N25" i="1" s="1"/>
  <c r="M32" i="1"/>
  <c r="M70" i="1" s="1"/>
  <c r="M69" i="1" s="1"/>
  <c r="M73" i="1" s="1"/>
  <c r="M29" i="1"/>
  <c r="L46" i="1" l="1"/>
  <c r="L72" i="1"/>
  <c r="L74" i="1" s="1"/>
  <c r="L49" i="1"/>
  <c r="N23" i="1"/>
  <c r="N26" i="1" s="1"/>
  <c r="N32" i="1" s="1"/>
  <c r="N70" i="1" s="1"/>
  <c r="N69" i="1" s="1"/>
  <c r="N73" i="1" s="1"/>
  <c r="M30" i="1"/>
  <c r="M40" i="1" s="1"/>
  <c r="M56" i="1"/>
  <c r="M38" i="1" s="1"/>
  <c r="M34" i="1"/>
  <c r="M35" i="1" l="1"/>
  <c r="M41" i="1"/>
  <c r="M39" i="1"/>
  <c r="N29" i="1"/>
  <c r="O21" i="1"/>
  <c r="O25" i="1" s="1"/>
  <c r="M33" i="1"/>
  <c r="N34" i="1"/>
  <c r="M43" i="1" l="1"/>
  <c r="M45" i="1" s="1"/>
  <c r="N35" i="1"/>
  <c r="O23" i="1"/>
  <c r="O26" i="1" s="1"/>
  <c r="N30" i="1"/>
  <c r="N40" i="1" s="1"/>
  <c r="N56" i="1"/>
  <c r="N38" i="1" s="1"/>
  <c r="N33" i="1"/>
  <c r="M49" i="1" l="1"/>
  <c r="M72" i="1"/>
  <c r="M74" i="1" s="1"/>
  <c r="M46" i="1"/>
  <c r="N41" i="1"/>
  <c r="N39" i="1"/>
  <c r="N43" i="1" s="1"/>
  <c r="N45" i="1" s="1"/>
  <c r="P21" i="1"/>
  <c r="P25" i="1" s="1"/>
  <c r="O32" i="1"/>
  <c r="O70" i="1" s="1"/>
  <c r="O69" i="1" s="1"/>
  <c r="O73" i="1" s="1"/>
  <c r="O29" i="1"/>
  <c r="N46" i="1" l="1"/>
  <c r="N72" i="1"/>
  <c r="N74" i="1" s="1"/>
  <c r="N49" i="1"/>
  <c r="O30" i="1"/>
  <c r="O40" i="1" s="1"/>
  <c r="O56" i="1"/>
  <c r="O38" i="1" s="1"/>
  <c r="P23" i="1"/>
  <c r="P26" i="1" s="1"/>
  <c r="P32" i="1" s="1"/>
  <c r="O34" i="1"/>
  <c r="P34" i="1" l="1"/>
  <c r="P35" i="1" s="1"/>
  <c r="P70" i="1"/>
  <c r="P69" i="1" s="1"/>
  <c r="P73" i="1" s="1"/>
  <c r="O35" i="1"/>
  <c r="O41" i="1"/>
  <c r="O39" i="1"/>
  <c r="P29" i="1"/>
  <c r="Q21" i="1"/>
  <c r="Q25" i="1" s="1"/>
  <c r="O33" i="1"/>
  <c r="O43" i="1" l="1"/>
  <c r="O45" i="1" s="1"/>
  <c r="O46" i="1" s="1"/>
  <c r="P33" i="1"/>
  <c r="Q23" i="1"/>
  <c r="Q26" i="1" s="1"/>
  <c r="Q32" i="1" s="1"/>
  <c r="P30" i="1"/>
  <c r="P40" i="1" s="1"/>
  <c r="P56" i="1"/>
  <c r="P38" i="1" s="1"/>
  <c r="O49" i="1" l="1"/>
  <c r="O72" i="1"/>
  <c r="O74" i="1" s="1"/>
  <c r="Q34" i="1"/>
  <c r="Q33" i="1" s="1"/>
  <c r="Q70" i="1"/>
  <c r="Q69" i="1" s="1"/>
  <c r="Q73" i="1" s="1"/>
  <c r="Q29" i="1"/>
  <c r="Q56" i="1" s="1"/>
  <c r="Q38" i="1" s="1"/>
  <c r="R21" i="1"/>
  <c r="R23" i="1" s="1"/>
  <c r="P41" i="1"/>
  <c r="P39" i="1"/>
  <c r="Q30" i="1" l="1"/>
  <c r="Q40" i="1" s="1"/>
  <c r="Q35" i="1"/>
  <c r="R25" i="1"/>
  <c r="R26" i="1" s="1"/>
  <c r="R32" i="1" s="1"/>
  <c r="R70" i="1" s="1"/>
  <c r="R69" i="1" s="1"/>
  <c r="R73" i="1" s="1"/>
  <c r="P43" i="1"/>
  <c r="P45" i="1" s="1"/>
  <c r="P72" i="1" s="1"/>
  <c r="P74" i="1" s="1"/>
  <c r="Q39" i="1"/>
  <c r="Q41" i="1"/>
  <c r="P46" i="1" l="1"/>
  <c r="P49" i="1"/>
  <c r="Q43" i="1"/>
  <c r="Q45" i="1" s="1"/>
  <c r="R34" i="1"/>
  <c r="S21" i="1"/>
  <c r="R29" i="1"/>
  <c r="Q46" i="1" l="1"/>
  <c r="Q72" i="1"/>
  <c r="Q74" i="1" s="1"/>
  <c r="Q49" i="1"/>
  <c r="R35" i="1"/>
  <c r="R30" i="1"/>
  <c r="R40" i="1" s="1"/>
  <c r="R56" i="1"/>
  <c r="R38" i="1" s="1"/>
  <c r="R33" i="1"/>
  <c r="S25" i="1"/>
  <c r="S23" i="1"/>
  <c r="R41" i="1" l="1"/>
  <c r="R39" i="1"/>
  <c r="S26" i="1"/>
  <c r="S32" i="1" s="1"/>
  <c r="R43" i="1" l="1"/>
  <c r="R45" i="1" s="1"/>
  <c r="R72" i="1" s="1"/>
  <c r="R74" i="1" s="1"/>
  <c r="S34" i="1"/>
  <c r="S33" i="1" s="1"/>
  <c r="S70" i="1"/>
  <c r="S69" i="1" s="1"/>
  <c r="S73" i="1" s="1"/>
  <c r="S35" i="1"/>
  <c r="T21" i="1"/>
  <c r="S29" i="1"/>
  <c r="R49" i="1" l="1"/>
  <c r="R46" i="1"/>
  <c r="S30" i="1"/>
  <c r="S40" i="1" s="1"/>
  <c r="S56" i="1"/>
  <c r="S38" i="1" s="1"/>
  <c r="T25" i="1"/>
  <c r="T23" i="1"/>
  <c r="T26" i="1" l="1"/>
  <c r="T32" i="1" s="1"/>
  <c r="T70" i="1" s="1"/>
  <c r="T69" i="1" s="1"/>
  <c r="T73" i="1" s="1"/>
  <c r="S41" i="1"/>
  <c r="S39" i="1"/>
  <c r="T29" i="1" l="1"/>
  <c r="T30" i="1" s="1"/>
  <c r="T40" i="1" s="1"/>
  <c r="U21" i="1"/>
  <c r="T34" i="1"/>
  <c r="T35" i="1" s="1"/>
  <c r="S43" i="1"/>
  <c r="S45" i="1" s="1"/>
  <c r="S72" i="1" s="1"/>
  <c r="S74" i="1" s="1"/>
  <c r="T33" i="1"/>
  <c r="U25" i="1"/>
  <c r="U23" i="1"/>
  <c r="T56" i="1" l="1"/>
  <c r="T38" i="1" s="1"/>
  <c r="T41" i="1" s="1"/>
  <c r="S46" i="1"/>
  <c r="S49" i="1"/>
  <c r="U26" i="1"/>
  <c r="U32" i="1" s="1"/>
  <c r="T39" i="1" l="1"/>
  <c r="T43" i="1" s="1"/>
  <c r="T45" i="1" s="1"/>
  <c r="T72" i="1" s="1"/>
  <c r="T74" i="1" s="1"/>
  <c r="U34" i="1"/>
  <c r="U35" i="1" s="1"/>
  <c r="U70" i="1"/>
  <c r="U69" i="1" s="1"/>
  <c r="U73" i="1" s="1"/>
  <c r="U29" i="1"/>
  <c r="U30" i="1" s="1"/>
  <c r="U40" i="1" s="1"/>
  <c r="V21" i="1"/>
  <c r="V23" i="1" s="1"/>
  <c r="T49" i="1" l="1"/>
  <c r="T46" i="1"/>
  <c r="U33" i="1"/>
  <c r="V25" i="1"/>
  <c r="V26" i="1" s="1"/>
  <c r="V32" i="1" s="1"/>
  <c r="V70" i="1" s="1"/>
  <c r="V69" i="1" s="1"/>
  <c r="V73" i="1" s="1"/>
  <c r="U56" i="1"/>
  <c r="U38" i="1" s="1"/>
  <c r="U41" i="1" s="1"/>
  <c r="U39" i="1" l="1"/>
  <c r="U43" i="1" s="1"/>
  <c r="U45" i="1" s="1"/>
  <c r="V34" i="1"/>
  <c r="W21" i="1"/>
  <c r="V29" i="1"/>
  <c r="U46" i="1" l="1"/>
  <c r="U72" i="1"/>
  <c r="U74" i="1" s="1"/>
  <c r="U49" i="1"/>
  <c r="V35" i="1"/>
  <c r="V30" i="1"/>
  <c r="V40" i="1" s="1"/>
  <c r="V56" i="1"/>
  <c r="V38" i="1" s="1"/>
  <c r="V33" i="1"/>
  <c r="W23" i="1"/>
  <c r="W25" i="1"/>
  <c r="V41" i="1" l="1"/>
  <c r="V39" i="1"/>
  <c r="W26" i="1"/>
  <c r="W32" i="1" s="1"/>
  <c r="W70" i="1" s="1"/>
  <c r="W69" i="1" s="1"/>
  <c r="W73" i="1" s="1"/>
  <c r="V43" i="1" l="1"/>
  <c r="V45" i="1" s="1"/>
  <c r="V72" i="1" s="1"/>
  <c r="V74" i="1" s="1"/>
  <c r="W29" i="1"/>
  <c r="X21" i="1"/>
  <c r="X25" i="1" s="1"/>
  <c r="W34" i="1"/>
  <c r="V46" i="1" l="1"/>
  <c r="V49" i="1"/>
  <c r="X23" i="1"/>
  <c r="X26" i="1" s="1"/>
  <c r="X32" i="1" s="1"/>
  <c r="W35" i="1"/>
  <c r="W30" i="1"/>
  <c r="W40" i="1" s="1"/>
  <c r="W56" i="1"/>
  <c r="W38" i="1" s="1"/>
  <c r="W33" i="1"/>
  <c r="X34" i="1" l="1"/>
  <c r="X35" i="1" s="1"/>
  <c r="X70" i="1"/>
  <c r="X69" i="1" s="1"/>
  <c r="X73" i="1" s="1"/>
  <c r="W41" i="1"/>
  <c r="W39" i="1"/>
  <c r="X29" i="1"/>
  <c r="X56" i="1" s="1"/>
  <c r="X38" i="1" s="1"/>
  <c r="Y21" i="1"/>
  <c r="Y23" i="1" s="1"/>
  <c r="X33" i="1"/>
  <c r="W43" i="1" l="1"/>
  <c r="W45" i="1" s="1"/>
  <c r="W72" i="1" s="1"/>
  <c r="W74" i="1" s="1"/>
  <c r="Y25" i="1"/>
  <c r="Y26" i="1" s="1"/>
  <c r="X30" i="1"/>
  <c r="X40" i="1" s="1"/>
  <c r="X41" i="1"/>
  <c r="X39" i="1"/>
  <c r="X43" i="1" l="1"/>
  <c r="X45" i="1" s="1"/>
  <c r="W46" i="1"/>
  <c r="W49" i="1"/>
  <c r="Y29" i="1"/>
  <c r="Y32" i="1"/>
  <c r="Y70" i="1" s="1"/>
  <c r="Y69" i="1" s="1"/>
  <c r="Y73" i="1" s="1"/>
  <c r="X46" i="1" l="1"/>
  <c r="X72" i="1"/>
  <c r="X74" i="1" s="1"/>
  <c r="X49" i="1"/>
  <c r="Y30" i="1"/>
  <c r="Y40" i="1" s="1"/>
  <c r="Y56" i="1"/>
  <c r="Y38" i="1" s="1"/>
  <c r="Y34" i="1"/>
  <c r="Y35" i="1" l="1"/>
  <c r="Y39" i="1"/>
  <c r="Y41" i="1"/>
  <c r="Y33" i="1"/>
  <c r="Y43" i="1" l="1"/>
  <c r="Y45" i="1" s="1"/>
  <c r="Y72" i="1" s="1"/>
  <c r="Y74" i="1" s="1"/>
  <c r="Y46" i="1" l="1"/>
  <c r="Y49" i="1"/>
</calcChain>
</file>

<file path=xl/sharedStrings.xml><?xml version="1.0" encoding="utf-8"?>
<sst xmlns="http://schemas.openxmlformats.org/spreadsheetml/2006/main" count="125" uniqueCount="122">
  <si>
    <t xml:space="preserve">1. Create a 2 year forecast. </t>
  </si>
  <si>
    <t>Startup: bottoms-up B2B SaaS Business (like Slack)</t>
  </si>
  <si>
    <t>LTV (1 user)</t>
  </si>
  <si>
    <t>LTV (company)</t>
  </si>
  <si>
    <t>Price</t>
  </si>
  <si>
    <t>3,100 active users</t>
  </si>
  <si>
    <t>Users</t>
  </si>
  <si>
    <t>Churn</t>
  </si>
  <si>
    <t>Lifetime</t>
  </si>
  <si>
    <t>LT Rev</t>
  </si>
  <si>
    <t>LTV</t>
  </si>
  <si>
    <t>Monthly GM</t>
  </si>
  <si>
    <t>CAC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</si>
  <si>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</si>
  <si>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</si>
  <si>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</si>
  <si>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</si>
  <si>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</si>
  <si>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</si>
  <si>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</si>
  <si>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</si>
  <si>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</si>
  <si>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</si>
  <si>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</si>
  <si>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</si>
  <si>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</si>
  <si>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</si>
  <si>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</si>
  <si>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</si>
  <si>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</si>
  <si>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</si>
  <si>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</si>
  <si>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</si>
  <si>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</si>
  <si>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</si>
  <si>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</si>
  <si>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</si>
  <si>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Churn Rate</t>
  </si>
  <si>
    <t>Churned</t>
  </si>
  <si>
    <t>Growth Rate</t>
  </si>
  <si>
    <t>New</t>
  </si>
  <si>
    <t>Total Net Users</t>
  </si>
  <si>
    <t>Users / Company</t>
  </si>
  <si>
    <t>Active Companies</t>
  </si>
  <si>
    <t>Net Added Companies</t>
  </si>
  <si>
    <t>Revenue</t>
  </si>
  <si>
    <t>Gross Margin</t>
  </si>
  <si>
    <t>GM %</t>
  </si>
  <si>
    <t>Operating Expenses</t>
  </si>
  <si>
    <t>Salaries</t>
  </si>
  <si>
    <t>Benefits, Taxes, Etc.</t>
  </si>
  <si>
    <t>Marketing Expenses</t>
  </si>
  <si>
    <t>Consultants</t>
  </si>
  <si>
    <t>Miscellaneous</t>
  </si>
  <si>
    <t>Operating Income</t>
  </si>
  <si>
    <t>EBIT %</t>
  </si>
  <si>
    <t>Money Raised</t>
  </si>
  <si>
    <t xml:space="preserve">Cash Balance </t>
  </si>
  <si>
    <t>Assumptions</t>
  </si>
  <si>
    <t>Total Employees</t>
  </si>
  <si>
    <t>Avg Annual Salary</t>
  </si>
  <si>
    <t>2. Layout &amp; calculate best metrics to track business performance</t>
  </si>
  <si>
    <t>Lifetime Value (Company)</t>
  </si>
  <si>
    <t>LTV: CAC Ratio</t>
  </si>
  <si>
    <t>Net Burn</t>
  </si>
  <si>
    <t>Net New ARR</t>
  </si>
  <si>
    <t>Burn Multiple</t>
  </si>
  <si>
    <t xml:space="preserve">*Puts focus on burn as a muiltiple of new revenue growth. </t>
  </si>
  <si>
    <t>&lt;1X</t>
  </si>
  <si>
    <t>Amazing</t>
  </si>
  <si>
    <t>*Great measure of product-market fit.</t>
  </si>
  <si>
    <t>1-1.5X</t>
  </si>
  <si>
    <t>Great</t>
  </si>
  <si>
    <t>https://medium.com/craft-ventures/the-burn-multiple-51a7e43cb200</t>
  </si>
  <si>
    <t>1.5-2X</t>
  </si>
  <si>
    <t>Good</t>
  </si>
  <si>
    <t>2-3X</t>
  </si>
  <si>
    <t>Suspect</t>
  </si>
  <si>
    <t>&gt;3X</t>
  </si>
  <si>
    <t>Bad</t>
  </si>
  <si>
    <t>3. Opportunities, risks, recommendations</t>
  </si>
  <si>
    <t>Opportunities</t>
  </si>
  <si>
    <t>What changes can we make to our product to reduce churn?</t>
  </si>
  <si>
    <t>Risks</t>
  </si>
  <si>
    <t>Recommendations</t>
  </si>
  <si>
    <t xml:space="preserve">Use increased efficiency in OPEX to re-invest in marketing. </t>
  </si>
  <si>
    <t xml:space="preserve">Launch referral program with multi-month discounts for both parties. </t>
  </si>
  <si>
    <t>15% monthly new user growth rate in year 1, 12% in year 2.</t>
  </si>
  <si>
    <t>Instructions: create a financial model for the following business, layout metrics to track performance, and discuss risks / opportunities / recommendations.</t>
  </si>
  <si>
    <t>2.1% monthly user churn</t>
  </si>
  <si>
    <t>Need to build a model from the following starting point:</t>
  </si>
  <si>
    <t xml:space="preserve">Make assumptions to build out a realistic financial model. </t>
  </si>
  <si>
    <t>Monthly price $12.99</t>
  </si>
  <si>
    <t>5.6 employee average company size, but increases over time.</t>
  </si>
  <si>
    <t xml:space="preserve">15 month gross margin CAC payback for company, but slowly decreases over time. </t>
  </si>
  <si>
    <t>Finance Case Study: SaaS Startup Financial Model</t>
  </si>
  <si>
    <t>*Customer acquisition cost</t>
  </si>
  <si>
    <t xml:space="preserve">Starting </t>
  </si>
  <si>
    <t>Customer Acquisition Cost</t>
  </si>
  <si>
    <t xml:space="preserve">COGS </t>
  </si>
  <si>
    <t>Total OPEX</t>
  </si>
  <si>
    <t>Companies / Employee (EE)</t>
  </si>
  <si>
    <t>Benefits, Taxes, Etc</t>
  </si>
  <si>
    <t>Consultants as % of Payroll</t>
  </si>
  <si>
    <t>Miscallaneous Exp</t>
  </si>
  <si>
    <t>Annual Recurring Revenue</t>
  </si>
  <si>
    <t>Monthly Recurring Revenue</t>
  </si>
  <si>
    <t xml:space="preserve">Spend more on marketing - grow faster given that our efficiency is so high, we can tolerate a much higher CAC to accelerate growth. </t>
  </si>
  <si>
    <t>Try to create usage-based feature to increase revenue / user.</t>
  </si>
  <si>
    <t>Cross sell other products via affiliate partnerships (instead of building them ourselves).</t>
  </si>
  <si>
    <t xml:space="preserve">If we slow growth down to 5% we become instantly profitable =&gt; powerful level in emergencies. </t>
  </si>
  <si>
    <t>Start enterprise sales team to sell top-down into larger companies and push our average customers / company up more quickly.</t>
  </si>
  <si>
    <t xml:space="preserve">Churn, we have to rebuild our customer base completely from scratch every 3-4 years at a 25% annual churn, we could run out of TAM (addressable market) to sell into. </t>
  </si>
  <si>
    <t xml:space="preserve">Churn can go much higer than 2.1%, 5% would mean we lose 60% of our customers in a year. </t>
  </si>
  <si>
    <t xml:space="preserve">CAC can always spike if we are heavily dependent on paid advertising. </t>
  </si>
  <si>
    <t>Layout vision of getting to over 100K paying users (17K companies), which would get us to $15MM ARR in 3 years (15X rev multiple, $225MM valuation)</t>
  </si>
  <si>
    <t xml:space="preserve">Allow CAC to rise and burn multiple to go as high as 1, scaling much more quickly than this model. </t>
  </si>
  <si>
    <t xml:space="preserve">Launch 1 month free trial to increase customer acquisition / leads. </t>
  </si>
  <si>
    <t xml:space="preserve">Hire enterprise sales team to sell top down. </t>
  </si>
  <si>
    <t xml:space="preserve">Identify the largest non-english speaking market to begin selling into, and localize product for it. </t>
  </si>
  <si>
    <t xml:space="preserve">Continue to tap venture markets to fund CAC as long as conditions allow. </t>
  </si>
  <si>
    <t>From the $15MM ARR target, try to double the business annual for 3 consecutive year to hit $120MM ARR and IPO.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</si>
</sst>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(* #,##0.00_);_(* \(#,##0.00\);_(* &quot;-&quot;??_);_(@_)"/>
    <numFmt numFmtId="164" formatCode="&quot;$&quot;#,##0.00_);[Red]\(&quot;$&quot;#,##0.00\)"/>
    <numFmt numFmtId="165" formatCode="_(&quot;$&quot;* #,##0.00_);_(&quot;$&quot;* \(#,##0.00\);_(&quot;$&quot;* &quot;-&quot;??_);_(@_)"/>
    <numFmt numFmtId="166" formatCode="_(* #,##0_);_(* \(#,##0\);_(* &quot;-&quot;??_);_(@_)"/>
    <numFmt numFmtId="167" formatCode="_(* #,##0.0_);_(* \(#,##0.0\);_(* &quot;-&quot;??_);_(@_)"/>
    <numFmt numFmtId="168" formatCode="_(&quot;$&quot;* #,##0_);_(&quot;$&quot;* \(#,##0\);_(&quot;$&quot;* &quot;-&quot;??_);_(@_)"/>
    <numFmt numFmtId="169" formatCode="&quot;$&quot;#,##0.0_);[Red]\(&quot;$&quot;#,##0.0\)"/>
    <numFmt numFmtId="170" formatCode="0.0"/>
    <numFmt numFmtId="171" formatCode="_(&quot;$&quot;* #,##0.0_);_(&quot;$&quot;* \(#,##0.0\);_(&quot;$&quot;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48">
    <xf numFmtId="0" fontId="0" fillId="0" borderId="0" xfId="0"/>
    <xf numFmtId="0" fontId="2" fillId="0" borderId="0" xfId="0" applyFont="1"/>
    <xf numFmtId="0" fontId="4" fillId="0" borderId="0" xfId="0" applyFont="1"/>
    <xf numFmtId="0" fontId="5" fillId="0" borderId="0" xfId="0" applyFont="1"/>
    <xf numFmtId="166" fontId="0" fillId="0" borderId="0" xfId="1" applyNumberFormat="1" applyFont="1"/>
    <xf numFmtId="168" fontId="0" fillId="0" borderId="0" xfId="2" applyNumberFormat="1" applyFont="1"/>
    <xf numFmtId="169" fontId="0" fillId="0" borderId="0" xfId="0" applyNumberFormat="1"/>
    <xf numFmtId="0" fontId="5" fillId="0" borderId="0" xfId="0" applyFont="1" applyAlignment="1">
      <alignment horizontal="center"/>
    </xf>
    <xf numFmtId="9" fontId="6" fillId="0" borderId="0" xfId="0" applyNumberFormat="1" applyFont="1"/>
    <xf numFmtId="0" fontId="6" fillId="0" borderId="0" xfId="0" applyFont="1"/>
    <xf numFmtId="166" fontId="0" fillId="0" borderId="1" xfId="1" applyNumberFormat="1" applyFont="1" applyBorder="1"/>
    <xf numFmtId="9" fontId="4" fillId="0" borderId="0" xfId="3" applyFont="1"/>
    <xf numFmtId="9" fontId="1" fillId="0" borderId="0" xfId="3" applyFont="1"/>
    <xf numFmtId="168" fontId="1" fillId="0" borderId="0" xfId="2" applyNumberFormat="1" applyFont="1"/>
    <xf numFmtId="166" fontId="1" fillId="0" borderId="0" xfId="1" applyNumberFormat="1" applyFont="1"/>
    <xf numFmtId="166" fontId="6" fillId="0" borderId="0" xfId="1" applyNumberFormat="1" applyFont="1"/>
    <xf numFmtId="168" fontId="6" fillId="0" borderId="0" xfId="2" applyNumberFormat="1" applyFont="1"/>
    <xf numFmtId="0" fontId="7" fillId="0" borderId="0" xfId="0" applyFont="1"/>
    <xf numFmtId="166" fontId="6" fillId="2" borderId="0" xfId="1" applyNumberFormat="1" applyFont="1" applyFill="1"/>
    <xf numFmtId="0" fontId="3" fillId="0" borderId="0" xfId="4"/>
    <xf numFmtId="164" fontId="0" fillId="0" borderId="0" xfId="0" applyNumberFormat="1"/>
    <xf numFmtId="167" fontId="0" fillId="0" borderId="0" xfId="1" applyNumberFormat="1" applyFont="1" applyFill="1"/>
    <xf numFmtId="10" fontId="0" fillId="0" borderId="0" xfId="0" applyNumberFormat="1"/>
    <xf numFmtId="168" fontId="0" fillId="0" borderId="0" xfId="2" applyNumberFormat="1" applyFont="1" applyFill="1"/>
    <xf numFmtId="9" fontId="0" fillId="0" borderId="0" xfId="0" applyNumberFormat="1"/>
    <xf numFmtId="0" fontId="2" fillId="3" borderId="0" xfId="0" applyFont="1" applyFill="1"/>
    <xf numFmtId="0" fontId="0" fillId="3" borderId="0" xfId="0" applyFill="1"/>
    <xf numFmtId="0" fontId="2" fillId="0" borderId="0" xfId="0" applyFont="1" applyAlignment="1">
      <alignment horizontal="center"/>
    </xf>
    <xf numFmtId="165" fontId="0" fillId="0" borderId="0" xfId="2" applyFont="1" applyFill="1"/>
    <xf numFmtId="171" fontId="0" fillId="0" borderId="0" xfId="2" applyNumberFormat="1" applyFont="1" applyFill="1"/>
    <xf numFmtId="165" fontId="0" fillId="0" borderId="0" xfId="0" applyNumberFormat="1"/>
    <xf numFmtId="170" fontId="6" fillId="0" borderId="0" xfId="0" applyNumberFormat="1" applyFont="1"/>
    <xf numFmtId="0" fontId="0" fillId="0" borderId="1" xfId="0" applyBorder="1"/>
    <xf numFmtId="166" fontId="0" fillId="0" borderId="0" xfId="0" applyNumberFormat="1"/>
    <xf numFmtId="43" fontId="0" fillId="0" borderId="0" xfId="1" applyFont="1"/>
    <xf numFmtId="168" fontId="0" fillId="0" borderId="0" xfId="0" applyNumberFormat="1"/>
    <xf numFmtId="166" fontId="2" fillId="0" borderId="0" xfId="0" applyNumberFormat="1" applyFont="1"/>
    <xf numFmtId="9" fontId="2" fillId="0" borderId="0" xfId="0" applyNumberFormat="1" applyFont="1"/>
    <xf numFmtId="0" fontId="0" fillId="0" borderId="0" xfId="0" applyAlignment="1">
      <alignment horizontal="left" indent="2"/>
    </xf>
    <xf numFmtId="171" fontId="0" fillId="4" borderId="0" xfId="0" applyNumberFormat="1" applyFill="1"/>
    <xf numFmtId="168" fontId="0" fillId="2" borderId="0" xfId="2" applyNumberFormat="1" applyFont="1" applyFill="1"/>
    <xf numFmtId="10" fontId="6" fillId="0" borderId="0" xfId="0" applyNumberFormat="1" applyFont="1"/>
    <xf numFmtId="165" fontId="2" fillId="0" borderId="0" xfId="0" applyNumberFormat="1" applyFont="1"/>
    <xf numFmtId="168" fontId="0" fillId="2" borderId="0" xfId="0" applyNumberFormat="1" applyFill="1"/>
    <xf numFmtId="168" fontId="2" fillId="0" borderId="0" xfId="2" applyNumberFormat="1" applyFont="1"/>
    <xf numFmtId="168" fontId="2" fillId="0" borderId="0" xfId="0" applyNumberFormat="1" applyFont="1"/>
    <xf numFmtId="2" fontId="6" fillId="0" borderId="0" xfId="0" applyNumberFormat="1" applyFont="1"/>
    <xf numFmtId="9" fontId="0" fillId="0" borderId="0" xfId="3" applyFont="1"/>
  </cellXfs>
  <cellStyles count="5">
    <cellStyle name="Comma" xfId="1" builtinId="3"/>
    <cellStyle name="Currency" xfId="2" builtinId="4"/>
    <cellStyle name="Hyperlink" xfId="4" builtinId="8"/>
    <cellStyle name="Normal" xfId="0" builtinId="0"/>
    <cellStyle name="Per cent" xfId="3" builtinId="5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medium.com/craft-ventures/the-burn-multiple-51a7e43cb20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26CC0-1541-4273-B280-D222C6C9AB9F}">
  <dimension ref="A1:Y108"/>
  <sheetViews>
    <sheetView tabSelected="1" zoomScale="80" zoomScaleNormal="80" workbookViewId="0">
      <pane ySplit="1" topLeftCell="A2" activePane="bottomLeft" state="frozen"/>
      <selection pane="bottomLeft" activeCell="E79" sqref="E79"/>
    </sheetView>
  </sheetViews>
  <sheetFormatPr baseColWidth="10" defaultColWidth="8.83203125" defaultRowHeight="15" x14ac:dyDescent="0.2"/>
  <cols>
    <col min="1" max="1" width="22.5" bestFit="1" customWidth="1"/>
    <col min="2" max="2" width="12.6640625" bestFit="1" customWidth="1"/>
    <col min="3" max="3" width="14.33203125" bestFit="1" customWidth="1"/>
    <col min="4" max="7" width="11.5" bestFit="1" customWidth="1"/>
    <col min="8" max="8" width="12" customWidth="1"/>
    <col min="9" max="9" width="13.5" customWidth="1"/>
    <col min="10" max="14" width="11.5" bestFit="1" customWidth="1"/>
    <col min="15" max="15" width="11.83203125" customWidth="1"/>
    <col min="16" max="16" width="11.5" bestFit="1" customWidth="1"/>
    <col min="17" max="17" width="12.6640625" customWidth="1"/>
    <col min="18" max="18" width="12.6640625" bestFit="1" customWidth="1"/>
    <col min="19" max="24" width="11.5" bestFit="1" customWidth="1"/>
    <col min="25" max="25" width="11.6640625" bestFit="1" customWidth="1"/>
    <col min="27" max="27" width="12.1640625" bestFit="1" customWidth="1"/>
  </cols>
  <sheetData>
    <row r="1" spans="1:15" x14ac:dyDescent="0.2">
      <c r="A1" s="1" t="s">
        <v>95</v>
      </c>
    </row>
    <row r="3" spans="1:15" x14ac:dyDescent="0.2">
      <c r="A3" t="s">
        <v>88</v>
      </c>
    </row>
    <row r="5" spans="1:15" s="25" customFormat="1" x14ac:dyDescent="0.2">
      <c r="A5" s="25" t="s">
        <v>0</v>
      </c>
    </row>
    <row r="7" spans="1:15" x14ac:dyDescent="0.2">
      <c r="A7" t="s">
        <v>1</v>
      </c>
      <c r="H7" s="7" t="s">
        <v>2</v>
      </c>
      <c r="I7" s="7" t="s">
        <v>3</v>
      </c>
    </row>
    <row r="8" spans="1:15" x14ac:dyDescent="0.2">
      <c r="G8" t="s">
        <v>4</v>
      </c>
      <c r="H8" s="28">
        <v>12.99</v>
      </c>
      <c r="I8" s="28">
        <f>H8*I9</f>
        <v>72.744</v>
      </c>
    </row>
    <row r="9" spans="1:15" x14ac:dyDescent="0.2">
      <c r="A9" s="2" t="s">
        <v>91</v>
      </c>
      <c r="G9" t="s">
        <v>6</v>
      </c>
      <c r="H9" s="31">
        <v>1</v>
      </c>
      <c r="I9" s="31">
        <v>5.6</v>
      </c>
    </row>
    <row r="10" spans="1:15" x14ac:dyDescent="0.2">
      <c r="G10" t="s">
        <v>7</v>
      </c>
      <c r="H10" s="22">
        <v>2.1000000000000001E-2</v>
      </c>
      <c r="I10" s="22">
        <f>H10</f>
        <v>2.1000000000000001E-2</v>
      </c>
      <c r="K10" s="3"/>
    </row>
    <row r="11" spans="1:15" x14ac:dyDescent="0.2">
      <c r="A11" t="s">
        <v>90</v>
      </c>
      <c r="G11" t="s">
        <v>8</v>
      </c>
      <c r="H11" s="21">
        <f>1/H10</f>
        <v>47.619047619047613</v>
      </c>
      <c r="I11" s="21">
        <f>H11</f>
        <v>47.619047619047613</v>
      </c>
      <c r="K11" s="20"/>
      <c r="O11" s="4"/>
    </row>
    <row r="12" spans="1:15" x14ac:dyDescent="0.2">
      <c r="A12" s="38" t="s">
        <v>92</v>
      </c>
      <c r="G12" t="s">
        <v>9</v>
      </c>
      <c r="H12" s="29">
        <f>H11*H8</f>
        <v>618.57142857142856</v>
      </c>
      <c r="I12" s="23">
        <f>I8*I11</f>
        <v>3463.9999999999995</v>
      </c>
    </row>
    <row r="13" spans="1:15" x14ac:dyDescent="0.2">
      <c r="A13" s="38" t="s">
        <v>5</v>
      </c>
      <c r="G13" t="s">
        <v>47</v>
      </c>
      <c r="H13" s="8">
        <v>0.83</v>
      </c>
      <c r="I13" s="8">
        <f>H13</f>
        <v>0.83</v>
      </c>
      <c r="K13" s="22"/>
      <c r="O13" s="5"/>
    </row>
    <row r="14" spans="1:15" x14ac:dyDescent="0.2">
      <c r="A14" s="38" t="s">
        <v>89</v>
      </c>
      <c r="G14" t="s">
        <v>10</v>
      </c>
      <c r="H14" s="39">
        <f>H12*H13</f>
        <v>513.41428571428571</v>
      </c>
      <c r="I14" s="39">
        <f>I12*I13</f>
        <v>2875.1199999999994</v>
      </c>
      <c r="K14" s="21"/>
    </row>
    <row r="15" spans="1:15" x14ac:dyDescent="0.2">
      <c r="A15" s="38" t="s">
        <v>93</v>
      </c>
      <c r="G15" t="s">
        <v>11</v>
      </c>
      <c r="H15" s="30">
        <f>H8*H13</f>
        <v>10.781699999999999</v>
      </c>
      <c r="I15" s="30">
        <f>I8*I13</f>
        <v>60.377519999999997</v>
      </c>
      <c r="K15" s="23"/>
    </row>
    <row r="16" spans="1:15" x14ac:dyDescent="0.2">
      <c r="A16" s="38" t="s">
        <v>94</v>
      </c>
      <c r="G16" t="s">
        <v>12</v>
      </c>
      <c r="I16" s="40">
        <f>I15*15</f>
        <v>905.66279999999995</v>
      </c>
      <c r="J16" t="s">
        <v>96</v>
      </c>
      <c r="K16" s="24"/>
    </row>
    <row r="17" spans="1:25" x14ac:dyDescent="0.2">
      <c r="A17" s="38" t="s">
        <v>87</v>
      </c>
      <c r="K17" s="24"/>
    </row>
    <row r="18" spans="1:25" x14ac:dyDescent="0.2">
      <c r="K18" s="24"/>
      <c r="M18" s="30"/>
    </row>
    <row r="19" spans="1:25" x14ac:dyDescent="0.2">
      <c r="B19" s="27" t="s">
        <v>13</v>
      </c>
      <c r="C19" s="27" t="s">
        <v>14</v>
      </c>
      <c r="D19" s="27" t="s">
        <v>15</v>
      </c>
      <c r="E19" s="27" t="s">
        <v>16</v>
      </c>
      <c r="F19" s="27" t="s">
        <v>17</v>
      </c>
      <c r="G19" s="27" t="s">
        <v>18</v>
      </c>
      <c r="H19" s="27" t="s">
        <v>19</v>
      </c>
      <c r="I19" s="27" t="s">
        <v>20</v>
      </c>
      <c r="J19" s="27" t="s">
        <v>21</v>
      </c>
      <c r="K19" s="27" t="s">
        <v>22</v>
      </c>
      <c r="L19" s="27" t="s">
        <v>23</v>
      </c>
      <c r="M19" s="27" t="s">
        <v>24</v>
      </c>
      <c r="N19" s="27" t="s">
        <v>25</v>
      </c>
      <c r="O19" s="27" t="s">
        <v>26</v>
      </c>
      <c r="P19" s="27" t="s">
        <v>27</v>
      </c>
      <c r="Q19" s="27" t="s">
        <v>28</v>
      </c>
      <c r="R19" s="27" t="s">
        <v>29</v>
      </c>
      <c r="S19" s="27" t="s">
        <v>30</v>
      </c>
      <c r="T19" s="27" t="s">
        <v>31</v>
      </c>
      <c r="U19" s="27" t="s">
        <v>32</v>
      </c>
      <c r="V19" s="27" t="s">
        <v>33</v>
      </c>
      <c r="W19" s="27" t="s">
        <v>34</v>
      </c>
      <c r="X19" s="27" t="s">
        <v>35</v>
      </c>
      <c r="Y19" s="27" t="s">
        <v>36</v>
      </c>
    </row>
    <row r="20" spans="1:25" s="1" customFormat="1" x14ac:dyDescent="0.2">
      <c r="A20" s="3" t="s">
        <v>6</v>
      </c>
      <c r="K20" s="37"/>
      <c r="M20" s="42"/>
    </row>
    <row r="21" spans="1:25" x14ac:dyDescent="0.2">
      <c r="A21" t="s">
        <v>97</v>
      </c>
      <c r="B21" s="15">
        <v>3100</v>
      </c>
      <c r="C21" s="33">
        <f>B26</f>
        <v>3100</v>
      </c>
      <c r="D21" s="33">
        <f t="shared" ref="D21:M21" si="0">C26</f>
        <v>3500</v>
      </c>
      <c r="E21" s="33">
        <f t="shared" si="0"/>
        <v>3951</v>
      </c>
      <c r="F21" s="33">
        <f t="shared" si="0"/>
        <v>4461</v>
      </c>
      <c r="G21" s="33">
        <f t="shared" si="0"/>
        <v>5036</v>
      </c>
      <c r="H21" s="33">
        <f t="shared" si="0"/>
        <v>5685</v>
      </c>
      <c r="I21" s="33">
        <f t="shared" si="0"/>
        <v>6419</v>
      </c>
      <c r="J21" s="33">
        <f t="shared" si="0"/>
        <v>7247</v>
      </c>
      <c r="K21" s="33">
        <f t="shared" si="0"/>
        <v>8182</v>
      </c>
      <c r="L21" s="33">
        <f t="shared" si="0"/>
        <v>9237</v>
      </c>
      <c r="M21" s="33">
        <f t="shared" si="0"/>
        <v>10429</v>
      </c>
      <c r="N21" s="33">
        <f t="shared" ref="N21:Y21" si="1">M26</f>
        <v>11774</v>
      </c>
      <c r="O21" s="33">
        <f t="shared" si="1"/>
        <v>12940</v>
      </c>
      <c r="P21" s="33">
        <f t="shared" si="1"/>
        <v>14221</v>
      </c>
      <c r="Q21" s="33">
        <f t="shared" si="1"/>
        <v>15629</v>
      </c>
      <c r="R21" s="33">
        <f t="shared" si="1"/>
        <v>17176</v>
      </c>
      <c r="S21" s="33">
        <f t="shared" si="1"/>
        <v>18876</v>
      </c>
      <c r="T21" s="33">
        <f t="shared" si="1"/>
        <v>20745</v>
      </c>
      <c r="U21" s="33">
        <f t="shared" si="1"/>
        <v>22798</v>
      </c>
      <c r="V21" s="33">
        <f t="shared" si="1"/>
        <v>25055</v>
      </c>
      <c r="W21" s="33">
        <f t="shared" si="1"/>
        <v>27536</v>
      </c>
      <c r="X21" s="33">
        <f t="shared" si="1"/>
        <v>30262</v>
      </c>
      <c r="Y21" s="33">
        <f t="shared" si="1"/>
        <v>33257</v>
      </c>
    </row>
    <row r="22" spans="1:25" x14ac:dyDescent="0.2">
      <c r="A22" t="s">
        <v>37</v>
      </c>
      <c r="C22" s="41">
        <v>2.1000000000000001E-2</v>
      </c>
      <c r="D22" s="41">
        <v>2.1000000000000001E-2</v>
      </c>
      <c r="E22" s="41">
        <v>2.1000000000000001E-2</v>
      </c>
      <c r="F22" s="41">
        <v>2.1000000000000001E-2</v>
      </c>
      <c r="G22" s="41">
        <v>2.1000000000000001E-2</v>
      </c>
      <c r="H22" s="41">
        <v>2.1000000000000001E-2</v>
      </c>
      <c r="I22" s="41">
        <v>2.1000000000000001E-2</v>
      </c>
      <c r="J22" s="41">
        <v>2.1000000000000001E-2</v>
      </c>
      <c r="K22" s="41">
        <v>2.1000000000000001E-2</v>
      </c>
      <c r="L22" s="41">
        <v>2.1000000000000001E-2</v>
      </c>
      <c r="M22" s="41">
        <v>2.1000000000000001E-2</v>
      </c>
      <c r="N22" s="41">
        <v>2.1000000000000001E-2</v>
      </c>
      <c r="O22" s="41">
        <v>2.1000000000000001E-2</v>
      </c>
      <c r="P22" s="41">
        <v>2.1000000000000001E-2</v>
      </c>
      <c r="Q22" s="41">
        <v>2.1000000000000001E-2</v>
      </c>
      <c r="R22" s="41">
        <v>2.1000000000000001E-2</v>
      </c>
      <c r="S22" s="41">
        <v>2.1000000000000001E-2</v>
      </c>
      <c r="T22" s="41">
        <v>2.1000000000000001E-2</v>
      </c>
      <c r="U22" s="41">
        <v>2.1000000000000001E-2</v>
      </c>
      <c r="V22" s="41">
        <v>2.1000000000000001E-2</v>
      </c>
      <c r="W22" s="41">
        <v>2.1000000000000001E-2</v>
      </c>
      <c r="X22" s="41">
        <v>2.1000000000000001E-2</v>
      </c>
      <c r="Y22" s="41">
        <v>2.1000000000000001E-2</v>
      </c>
    </row>
    <row r="23" spans="1:25" x14ac:dyDescent="0.2">
      <c r="A23" t="s">
        <v>38</v>
      </c>
      <c r="C23" s="4">
        <f>-ROUND(C21*C22,0)</f>
        <v>-65</v>
      </c>
      <c r="D23" s="4">
        <f t="shared" ref="D23:M23" si="2">-ROUND(D21*D22,0)</f>
        <v>-74</v>
      </c>
      <c r="E23" s="4">
        <f t="shared" si="2"/>
        <v>-83</v>
      </c>
      <c r="F23" s="4">
        <f t="shared" si="2"/>
        <v>-94</v>
      </c>
      <c r="G23" s="4">
        <f t="shared" si="2"/>
        <v>-106</v>
      </c>
      <c r="H23" s="4">
        <f t="shared" si="2"/>
        <v>-119</v>
      </c>
      <c r="I23" s="4">
        <f t="shared" si="2"/>
        <v>-135</v>
      </c>
      <c r="J23" s="4">
        <f t="shared" si="2"/>
        <v>-152</v>
      </c>
      <c r="K23" s="4">
        <f t="shared" si="2"/>
        <v>-172</v>
      </c>
      <c r="L23" s="4">
        <f t="shared" si="2"/>
        <v>-194</v>
      </c>
      <c r="M23" s="4">
        <f t="shared" si="2"/>
        <v>-219</v>
      </c>
      <c r="N23" s="4">
        <f t="shared" ref="N23" si="3">-ROUND(N21*N22,0)</f>
        <v>-247</v>
      </c>
      <c r="O23" s="4">
        <f t="shared" ref="O23" si="4">-ROUND(O21*O22,0)</f>
        <v>-272</v>
      </c>
      <c r="P23" s="4">
        <f t="shared" ref="P23" si="5">-ROUND(P21*P22,0)</f>
        <v>-299</v>
      </c>
      <c r="Q23" s="4">
        <f t="shared" ref="Q23" si="6">-ROUND(Q21*Q22,0)</f>
        <v>-328</v>
      </c>
      <c r="R23" s="4">
        <f t="shared" ref="R23" si="7">-ROUND(R21*R22,0)</f>
        <v>-361</v>
      </c>
      <c r="S23" s="4">
        <f t="shared" ref="S23" si="8">-ROUND(S21*S22,0)</f>
        <v>-396</v>
      </c>
      <c r="T23" s="4">
        <f t="shared" ref="T23" si="9">-ROUND(T21*T22,0)</f>
        <v>-436</v>
      </c>
      <c r="U23" s="4">
        <f t="shared" ref="U23" si="10">-ROUND(U21*U22,0)</f>
        <v>-479</v>
      </c>
      <c r="V23" s="4">
        <f t="shared" ref="V23" si="11">-ROUND(V21*V22,0)</f>
        <v>-526</v>
      </c>
      <c r="W23" s="4">
        <f t="shared" ref="W23" si="12">-ROUND(W21*W22,0)</f>
        <v>-578</v>
      </c>
      <c r="X23" s="4">
        <f t="shared" ref="X23" si="13">-ROUND(X21*X22,0)</f>
        <v>-636</v>
      </c>
      <c r="Y23" s="4">
        <f t="shared" ref="Y23" si="14">-ROUND(Y21*Y22,0)</f>
        <v>-698</v>
      </c>
    </row>
    <row r="24" spans="1:25" x14ac:dyDescent="0.2">
      <c r="A24" t="s">
        <v>39</v>
      </c>
      <c r="C24" s="41">
        <v>0.15</v>
      </c>
      <c r="D24" s="41">
        <v>0.15</v>
      </c>
      <c r="E24" s="41">
        <v>0.15</v>
      </c>
      <c r="F24" s="41">
        <v>0.15</v>
      </c>
      <c r="G24" s="41">
        <v>0.15</v>
      </c>
      <c r="H24" s="41">
        <v>0.15</v>
      </c>
      <c r="I24" s="41">
        <v>0.15</v>
      </c>
      <c r="J24" s="41">
        <v>0.15</v>
      </c>
      <c r="K24" s="41">
        <v>0.15</v>
      </c>
      <c r="L24" s="41">
        <v>0.15</v>
      </c>
      <c r="M24" s="41">
        <v>0.15</v>
      </c>
      <c r="N24" s="41">
        <v>0.12</v>
      </c>
      <c r="O24" s="41">
        <v>0.12</v>
      </c>
      <c r="P24" s="41">
        <v>0.12</v>
      </c>
      <c r="Q24" s="41">
        <v>0.12</v>
      </c>
      <c r="R24" s="41">
        <v>0.12</v>
      </c>
      <c r="S24" s="41">
        <v>0.12</v>
      </c>
      <c r="T24" s="41">
        <v>0.12</v>
      </c>
      <c r="U24" s="41">
        <v>0.12</v>
      </c>
      <c r="V24" s="41">
        <v>0.12</v>
      </c>
      <c r="W24" s="41">
        <v>0.12</v>
      </c>
      <c r="X24" s="41">
        <v>0.12</v>
      </c>
      <c r="Y24" s="41">
        <v>0.12</v>
      </c>
    </row>
    <row r="25" spans="1:25" x14ac:dyDescent="0.2">
      <c r="A25" t="s">
        <v>40</v>
      </c>
      <c r="B25" s="32"/>
      <c r="C25" s="32">
        <f>ROUND(C21*C24,0)</f>
        <v>465</v>
      </c>
      <c r="D25" s="32">
        <f t="shared" ref="D25:M25" si="15">ROUND(D21*D24,0)</f>
        <v>525</v>
      </c>
      <c r="E25" s="32">
        <f t="shared" si="15"/>
        <v>593</v>
      </c>
      <c r="F25" s="32">
        <f t="shared" si="15"/>
        <v>669</v>
      </c>
      <c r="G25" s="32">
        <f t="shared" si="15"/>
        <v>755</v>
      </c>
      <c r="H25" s="32">
        <f t="shared" si="15"/>
        <v>853</v>
      </c>
      <c r="I25" s="32">
        <f t="shared" si="15"/>
        <v>963</v>
      </c>
      <c r="J25" s="32">
        <f t="shared" si="15"/>
        <v>1087</v>
      </c>
      <c r="K25" s="32">
        <f t="shared" si="15"/>
        <v>1227</v>
      </c>
      <c r="L25" s="32">
        <f t="shared" si="15"/>
        <v>1386</v>
      </c>
      <c r="M25" s="32">
        <f t="shared" si="15"/>
        <v>1564</v>
      </c>
      <c r="N25" s="32">
        <f t="shared" ref="N25" si="16">ROUND(N21*N24,0)</f>
        <v>1413</v>
      </c>
      <c r="O25" s="32">
        <f t="shared" ref="O25" si="17">ROUND(O21*O24,0)</f>
        <v>1553</v>
      </c>
      <c r="P25" s="32">
        <f t="shared" ref="P25" si="18">ROUND(P21*P24,0)</f>
        <v>1707</v>
      </c>
      <c r="Q25" s="32">
        <f t="shared" ref="Q25" si="19">ROUND(Q21*Q24,0)</f>
        <v>1875</v>
      </c>
      <c r="R25" s="32">
        <f t="shared" ref="R25" si="20">ROUND(R21*R24,0)</f>
        <v>2061</v>
      </c>
      <c r="S25" s="32">
        <f t="shared" ref="S25" si="21">ROUND(S21*S24,0)</f>
        <v>2265</v>
      </c>
      <c r="T25" s="32">
        <f t="shared" ref="T25" si="22">ROUND(T21*T24,0)</f>
        <v>2489</v>
      </c>
      <c r="U25" s="32">
        <f t="shared" ref="U25" si="23">ROUND(U21*U24,0)</f>
        <v>2736</v>
      </c>
      <c r="V25" s="32">
        <f t="shared" ref="V25" si="24">ROUND(V21*V24,0)</f>
        <v>3007</v>
      </c>
      <c r="W25" s="32">
        <f t="shared" ref="W25" si="25">ROUND(W21*W24,0)</f>
        <v>3304</v>
      </c>
      <c r="X25" s="32">
        <f t="shared" ref="X25" si="26">ROUND(X21*X24,0)</f>
        <v>3631</v>
      </c>
      <c r="Y25" s="32">
        <f t="shared" ref="Y25" si="27">ROUND(Y21*Y24,0)</f>
        <v>3991</v>
      </c>
    </row>
    <row r="26" spans="1:25" s="1" customFormat="1" x14ac:dyDescent="0.2">
      <c r="A26" s="1" t="s">
        <v>41</v>
      </c>
      <c r="B26" s="36">
        <f>B21+B23+B25</f>
        <v>3100</v>
      </c>
      <c r="C26" s="36">
        <f>C21+C23+C25</f>
        <v>3500</v>
      </c>
      <c r="D26" s="36">
        <f t="shared" ref="D26:M26" si="28">D21+D23+D25</f>
        <v>3951</v>
      </c>
      <c r="E26" s="36">
        <f t="shared" si="28"/>
        <v>4461</v>
      </c>
      <c r="F26" s="36">
        <f t="shared" si="28"/>
        <v>5036</v>
      </c>
      <c r="G26" s="36">
        <f t="shared" si="28"/>
        <v>5685</v>
      </c>
      <c r="H26" s="36">
        <f t="shared" si="28"/>
        <v>6419</v>
      </c>
      <c r="I26" s="36">
        <f t="shared" si="28"/>
        <v>7247</v>
      </c>
      <c r="J26" s="36">
        <f t="shared" si="28"/>
        <v>8182</v>
      </c>
      <c r="K26" s="36">
        <f t="shared" si="28"/>
        <v>9237</v>
      </c>
      <c r="L26" s="36">
        <f t="shared" si="28"/>
        <v>10429</v>
      </c>
      <c r="M26" s="36">
        <f t="shared" si="28"/>
        <v>11774</v>
      </c>
      <c r="N26" s="36">
        <f t="shared" ref="N26" si="29">N21+N23+N25</f>
        <v>12940</v>
      </c>
      <c r="O26" s="36">
        <f t="shared" ref="O26" si="30">O21+O23+O25</f>
        <v>14221</v>
      </c>
      <c r="P26" s="36">
        <f t="shared" ref="P26" si="31">P21+P23+P25</f>
        <v>15629</v>
      </c>
      <c r="Q26" s="36">
        <f t="shared" ref="Q26" si="32">Q21+Q23+Q25</f>
        <v>17176</v>
      </c>
      <c r="R26" s="36">
        <f t="shared" ref="R26" si="33">R21+R23+R25</f>
        <v>18876</v>
      </c>
      <c r="S26" s="36">
        <f t="shared" ref="S26" si="34">S21+S23+S25</f>
        <v>20745</v>
      </c>
      <c r="T26" s="36">
        <f t="shared" ref="T26" si="35">T21+T23+T25</f>
        <v>22798</v>
      </c>
      <c r="U26" s="36">
        <f t="shared" ref="U26" si="36">U21+U23+U25</f>
        <v>25055</v>
      </c>
      <c r="V26" s="36">
        <f t="shared" ref="V26" si="37">V21+V23+V25</f>
        <v>27536</v>
      </c>
      <c r="W26" s="36">
        <f t="shared" ref="W26" si="38">W21+W23+W25</f>
        <v>30262</v>
      </c>
      <c r="X26" s="36">
        <f t="shared" ref="X26" si="39">X21+X23+X25</f>
        <v>33257</v>
      </c>
      <c r="Y26" s="36">
        <f t="shared" ref="Y26" si="40">Y21+Y23+Y25</f>
        <v>36550</v>
      </c>
    </row>
    <row r="27" spans="1:25" x14ac:dyDescent="0.2">
      <c r="K27" s="24"/>
      <c r="M27" s="30"/>
    </row>
    <row r="28" spans="1:25" x14ac:dyDescent="0.2">
      <c r="A28" t="s">
        <v>42</v>
      </c>
      <c r="B28" s="9">
        <v>5.6</v>
      </c>
      <c r="C28" s="9">
        <v>5.6</v>
      </c>
      <c r="D28" s="9">
        <f>C28+0.1</f>
        <v>5.6999999999999993</v>
      </c>
      <c r="E28" s="9">
        <f t="shared" ref="E28:Y28" si="41">D28+0.1</f>
        <v>5.7999999999999989</v>
      </c>
      <c r="F28" s="9">
        <f t="shared" si="41"/>
        <v>5.8999999999999986</v>
      </c>
      <c r="G28" s="46">
        <f t="shared" si="41"/>
        <v>5.9999999999999982</v>
      </c>
      <c r="H28" s="9">
        <f t="shared" si="41"/>
        <v>6.0999999999999979</v>
      </c>
      <c r="I28" s="9">
        <f t="shared" si="41"/>
        <v>6.1999999999999975</v>
      </c>
      <c r="J28" s="9">
        <f t="shared" si="41"/>
        <v>6.2999999999999972</v>
      </c>
      <c r="K28" s="9">
        <f t="shared" si="41"/>
        <v>6.3999999999999968</v>
      </c>
      <c r="L28" s="9">
        <f t="shared" si="41"/>
        <v>6.4999999999999964</v>
      </c>
      <c r="M28" s="9">
        <f t="shared" si="41"/>
        <v>6.5999999999999961</v>
      </c>
      <c r="N28" s="9">
        <f t="shared" si="41"/>
        <v>6.6999999999999957</v>
      </c>
      <c r="O28" s="9">
        <f t="shared" si="41"/>
        <v>6.7999999999999954</v>
      </c>
      <c r="P28" s="9">
        <f t="shared" si="41"/>
        <v>6.899999999999995</v>
      </c>
      <c r="Q28" s="9">
        <f t="shared" si="41"/>
        <v>6.9999999999999947</v>
      </c>
      <c r="R28" s="9">
        <f t="shared" si="41"/>
        <v>7.0999999999999943</v>
      </c>
      <c r="S28" s="9">
        <f t="shared" si="41"/>
        <v>7.199999999999994</v>
      </c>
      <c r="T28" s="9">
        <f t="shared" si="41"/>
        <v>7.2999999999999936</v>
      </c>
      <c r="U28" s="9">
        <f t="shared" si="41"/>
        <v>7.3999999999999932</v>
      </c>
      <c r="V28" s="9">
        <f t="shared" si="41"/>
        <v>7.4999999999999929</v>
      </c>
      <c r="W28" s="9">
        <f t="shared" si="41"/>
        <v>7.5999999999999925</v>
      </c>
      <c r="X28" s="9">
        <f t="shared" si="41"/>
        <v>7.6999999999999922</v>
      </c>
      <c r="Y28" s="9">
        <f t="shared" si="41"/>
        <v>7.7999999999999918</v>
      </c>
    </row>
    <row r="29" spans="1:25" x14ac:dyDescent="0.2">
      <c r="A29" t="s">
        <v>43</v>
      </c>
      <c r="B29">
        <f>ROUND(B26/B28,0)</f>
        <v>554</v>
      </c>
      <c r="C29">
        <f>ROUND(C26/C28,0)</f>
        <v>625</v>
      </c>
      <c r="D29">
        <f t="shared" ref="D29:Y29" si="42">ROUND(D26/D28,0)</f>
        <v>693</v>
      </c>
      <c r="E29">
        <f t="shared" si="42"/>
        <v>769</v>
      </c>
      <c r="F29">
        <f t="shared" si="42"/>
        <v>854</v>
      </c>
      <c r="G29">
        <f t="shared" si="42"/>
        <v>948</v>
      </c>
      <c r="H29">
        <f t="shared" si="42"/>
        <v>1052</v>
      </c>
      <c r="I29">
        <f t="shared" si="42"/>
        <v>1169</v>
      </c>
      <c r="J29">
        <f t="shared" si="42"/>
        <v>1299</v>
      </c>
      <c r="K29">
        <f t="shared" si="42"/>
        <v>1443</v>
      </c>
      <c r="L29">
        <f t="shared" si="42"/>
        <v>1604</v>
      </c>
      <c r="M29">
        <f t="shared" si="42"/>
        <v>1784</v>
      </c>
      <c r="N29">
        <f t="shared" si="42"/>
        <v>1931</v>
      </c>
      <c r="O29">
        <f t="shared" si="42"/>
        <v>2091</v>
      </c>
      <c r="P29">
        <f t="shared" si="42"/>
        <v>2265</v>
      </c>
      <c r="Q29">
        <f t="shared" si="42"/>
        <v>2454</v>
      </c>
      <c r="R29">
        <f t="shared" si="42"/>
        <v>2659</v>
      </c>
      <c r="S29">
        <f t="shared" si="42"/>
        <v>2881</v>
      </c>
      <c r="T29">
        <f t="shared" si="42"/>
        <v>3123</v>
      </c>
      <c r="U29">
        <f t="shared" si="42"/>
        <v>3386</v>
      </c>
      <c r="V29">
        <f t="shared" si="42"/>
        <v>3671</v>
      </c>
      <c r="W29">
        <f t="shared" si="42"/>
        <v>3982</v>
      </c>
      <c r="X29">
        <f t="shared" si="42"/>
        <v>4319</v>
      </c>
      <c r="Y29">
        <f t="shared" si="42"/>
        <v>4686</v>
      </c>
    </row>
    <row r="30" spans="1:25" x14ac:dyDescent="0.2">
      <c r="A30" t="s">
        <v>44</v>
      </c>
      <c r="C30">
        <f>C29-B29</f>
        <v>71</v>
      </c>
      <c r="D30">
        <f t="shared" ref="D30:Y30" si="43">D29-C29</f>
        <v>68</v>
      </c>
      <c r="E30">
        <f t="shared" si="43"/>
        <v>76</v>
      </c>
      <c r="F30">
        <f t="shared" si="43"/>
        <v>85</v>
      </c>
      <c r="G30">
        <f t="shared" si="43"/>
        <v>94</v>
      </c>
      <c r="H30">
        <f t="shared" si="43"/>
        <v>104</v>
      </c>
      <c r="I30">
        <f t="shared" si="43"/>
        <v>117</v>
      </c>
      <c r="J30">
        <f t="shared" si="43"/>
        <v>130</v>
      </c>
      <c r="K30">
        <f t="shared" si="43"/>
        <v>144</v>
      </c>
      <c r="L30">
        <f t="shared" si="43"/>
        <v>161</v>
      </c>
      <c r="M30">
        <f t="shared" si="43"/>
        <v>180</v>
      </c>
      <c r="N30">
        <f t="shared" si="43"/>
        <v>147</v>
      </c>
      <c r="O30">
        <f t="shared" si="43"/>
        <v>160</v>
      </c>
      <c r="P30">
        <f t="shared" si="43"/>
        <v>174</v>
      </c>
      <c r="Q30">
        <f t="shared" si="43"/>
        <v>189</v>
      </c>
      <c r="R30">
        <f t="shared" si="43"/>
        <v>205</v>
      </c>
      <c r="S30">
        <f t="shared" si="43"/>
        <v>222</v>
      </c>
      <c r="T30">
        <f t="shared" si="43"/>
        <v>242</v>
      </c>
      <c r="U30">
        <f t="shared" si="43"/>
        <v>263</v>
      </c>
      <c r="V30">
        <f t="shared" si="43"/>
        <v>285</v>
      </c>
      <c r="W30">
        <f t="shared" si="43"/>
        <v>311</v>
      </c>
      <c r="X30">
        <f t="shared" si="43"/>
        <v>337</v>
      </c>
      <c r="Y30">
        <f t="shared" si="43"/>
        <v>367</v>
      </c>
    </row>
    <row r="31" spans="1:25" x14ac:dyDescent="0.2">
      <c r="K31" s="24"/>
      <c r="M31" s="30"/>
    </row>
    <row r="32" spans="1:25" s="1" customFormat="1" x14ac:dyDescent="0.2">
      <c r="A32" s="1" t="s">
        <v>45</v>
      </c>
      <c r="B32" s="44">
        <f>B26*$H$8</f>
        <v>40269</v>
      </c>
      <c r="C32" s="44">
        <f t="shared" ref="C32:Y32" si="44">C26*$H$8</f>
        <v>45465</v>
      </c>
      <c r="D32" s="44">
        <f t="shared" si="44"/>
        <v>51323.49</v>
      </c>
      <c r="E32" s="44">
        <f t="shared" si="44"/>
        <v>57948.39</v>
      </c>
      <c r="F32" s="44">
        <f t="shared" si="44"/>
        <v>65417.64</v>
      </c>
      <c r="G32" s="44">
        <f t="shared" si="44"/>
        <v>73848.149999999994</v>
      </c>
      <c r="H32" s="44">
        <f t="shared" si="44"/>
        <v>83382.81</v>
      </c>
      <c r="I32" s="44">
        <f t="shared" si="44"/>
        <v>94138.53</v>
      </c>
      <c r="J32" s="44">
        <f t="shared" si="44"/>
        <v>106284.18000000001</v>
      </c>
      <c r="K32" s="44">
        <f t="shared" si="44"/>
        <v>119988.63</v>
      </c>
      <c r="L32" s="44">
        <f t="shared" si="44"/>
        <v>135472.71</v>
      </c>
      <c r="M32" s="44">
        <f t="shared" si="44"/>
        <v>152944.26</v>
      </c>
      <c r="N32" s="44">
        <f t="shared" si="44"/>
        <v>168090.6</v>
      </c>
      <c r="O32" s="44">
        <f t="shared" si="44"/>
        <v>184730.79</v>
      </c>
      <c r="P32" s="44">
        <f t="shared" si="44"/>
        <v>203020.71</v>
      </c>
      <c r="Q32" s="44">
        <f t="shared" si="44"/>
        <v>223116.24</v>
      </c>
      <c r="R32" s="44">
        <f t="shared" si="44"/>
        <v>245199.24</v>
      </c>
      <c r="S32" s="44">
        <f t="shared" si="44"/>
        <v>269477.55</v>
      </c>
      <c r="T32" s="44">
        <f t="shared" si="44"/>
        <v>296146.02</v>
      </c>
      <c r="U32" s="44">
        <f t="shared" si="44"/>
        <v>325464.45</v>
      </c>
      <c r="V32" s="44">
        <f t="shared" si="44"/>
        <v>357692.64</v>
      </c>
      <c r="W32" s="44">
        <f t="shared" si="44"/>
        <v>393103.38</v>
      </c>
      <c r="X32" s="44">
        <f t="shared" si="44"/>
        <v>432008.43</v>
      </c>
      <c r="Y32" s="44">
        <f t="shared" si="44"/>
        <v>474784.5</v>
      </c>
    </row>
    <row r="33" spans="1:25" x14ac:dyDescent="0.2">
      <c r="A33" t="s">
        <v>99</v>
      </c>
      <c r="B33" s="10">
        <f>B32-B34</f>
        <v>6845.7300000000032</v>
      </c>
      <c r="C33" s="10">
        <f t="shared" ref="C33:Y33" si="45">C32-C34</f>
        <v>7729.0500000000029</v>
      </c>
      <c r="D33" s="10">
        <f t="shared" si="45"/>
        <v>8724.9933000000019</v>
      </c>
      <c r="E33" s="10">
        <f t="shared" si="45"/>
        <v>9851.2263000000021</v>
      </c>
      <c r="F33" s="10">
        <f t="shared" si="45"/>
        <v>11120.998800000001</v>
      </c>
      <c r="G33" s="10">
        <f t="shared" si="45"/>
        <v>12554.1855</v>
      </c>
      <c r="H33" s="10">
        <f t="shared" si="45"/>
        <v>14175.077700000009</v>
      </c>
      <c r="I33" s="10">
        <f t="shared" si="45"/>
        <v>16003.550100000008</v>
      </c>
      <c r="J33" s="10">
        <f t="shared" si="45"/>
        <v>18068.310600000012</v>
      </c>
      <c r="K33" s="10">
        <f t="shared" si="45"/>
        <v>20398.0671</v>
      </c>
      <c r="L33" s="10">
        <f t="shared" si="45"/>
        <v>23030.360700000005</v>
      </c>
      <c r="M33" s="10">
        <f t="shared" si="45"/>
        <v>26000.524200000014</v>
      </c>
      <c r="N33" s="10">
        <f t="shared" si="45"/>
        <v>28575.402000000002</v>
      </c>
      <c r="O33" s="10">
        <f t="shared" si="45"/>
        <v>31404.234300000011</v>
      </c>
      <c r="P33" s="10">
        <f t="shared" si="45"/>
        <v>34513.520699999994</v>
      </c>
      <c r="Q33" s="10">
        <f t="shared" si="45"/>
        <v>37929.760800000018</v>
      </c>
      <c r="R33" s="10">
        <f t="shared" si="45"/>
        <v>41683.870800000004</v>
      </c>
      <c r="S33" s="10">
        <f t="shared" si="45"/>
        <v>45811.183500000014</v>
      </c>
      <c r="T33" s="10">
        <f t="shared" si="45"/>
        <v>50344.823400000023</v>
      </c>
      <c r="U33" s="10">
        <f t="shared" si="45"/>
        <v>55328.956500000029</v>
      </c>
      <c r="V33" s="10">
        <f t="shared" si="45"/>
        <v>60807.748800000001</v>
      </c>
      <c r="W33" s="10">
        <f t="shared" si="45"/>
        <v>66827.574599999993</v>
      </c>
      <c r="X33" s="10">
        <f t="shared" si="45"/>
        <v>73441.433100000024</v>
      </c>
      <c r="Y33" s="10">
        <f t="shared" si="45"/>
        <v>80713.364999999991</v>
      </c>
    </row>
    <row r="34" spans="1:25" s="1" customFormat="1" x14ac:dyDescent="0.2">
      <c r="A34" s="1" t="s">
        <v>46</v>
      </c>
      <c r="B34" s="45">
        <f>B32*$H$13</f>
        <v>33423.269999999997</v>
      </c>
      <c r="C34" s="45">
        <f t="shared" ref="C34:Y34" si="46">C32*$H$13</f>
        <v>37735.949999999997</v>
      </c>
      <c r="D34" s="45">
        <f t="shared" si="46"/>
        <v>42598.496699999996</v>
      </c>
      <c r="E34" s="45">
        <f t="shared" si="46"/>
        <v>48097.163699999997</v>
      </c>
      <c r="F34" s="45">
        <f t="shared" si="46"/>
        <v>54296.641199999998</v>
      </c>
      <c r="G34" s="45">
        <f t="shared" si="46"/>
        <v>61293.964499999995</v>
      </c>
      <c r="H34" s="45">
        <f t="shared" si="46"/>
        <v>69207.732299999989</v>
      </c>
      <c r="I34" s="45">
        <f t="shared" si="46"/>
        <v>78134.979899999991</v>
      </c>
      <c r="J34" s="45">
        <f t="shared" si="46"/>
        <v>88215.869399999996</v>
      </c>
      <c r="K34" s="45">
        <f t="shared" si="46"/>
        <v>99590.562900000004</v>
      </c>
      <c r="L34" s="45">
        <f t="shared" si="46"/>
        <v>112442.34929999999</v>
      </c>
      <c r="M34" s="45">
        <f t="shared" si="46"/>
        <v>126943.73579999999</v>
      </c>
      <c r="N34" s="45">
        <f t="shared" si="46"/>
        <v>139515.198</v>
      </c>
      <c r="O34" s="45">
        <f t="shared" si="46"/>
        <v>153326.5557</v>
      </c>
      <c r="P34" s="45">
        <f t="shared" si="46"/>
        <v>168507.1893</v>
      </c>
      <c r="Q34" s="45">
        <f t="shared" si="46"/>
        <v>185186.47919999997</v>
      </c>
      <c r="R34" s="45">
        <f t="shared" si="46"/>
        <v>203515.36919999999</v>
      </c>
      <c r="S34" s="45">
        <f t="shared" si="46"/>
        <v>223666.36649999997</v>
      </c>
      <c r="T34" s="45">
        <f t="shared" si="46"/>
        <v>245801.1966</v>
      </c>
      <c r="U34" s="45">
        <f t="shared" si="46"/>
        <v>270135.49349999998</v>
      </c>
      <c r="V34" s="45">
        <f t="shared" si="46"/>
        <v>296884.89120000001</v>
      </c>
      <c r="W34" s="45">
        <f t="shared" si="46"/>
        <v>326275.80540000001</v>
      </c>
      <c r="X34" s="45">
        <f t="shared" si="46"/>
        <v>358566.99689999997</v>
      </c>
      <c r="Y34" s="45">
        <f t="shared" si="46"/>
        <v>394071.13500000001</v>
      </c>
    </row>
    <row r="35" spans="1:25" s="2" customFormat="1" x14ac:dyDescent="0.2">
      <c r="A35" s="2" t="s">
        <v>47</v>
      </c>
      <c r="B35" s="11">
        <f>B34/B32</f>
        <v>0.83</v>
      </c>
      <c r="C35" s="11">
        <f t="shared" ref="C35:Y35" si="47">C34/C32</f>
        <v>0.83</v>
      </c>
      <c r="D35" s="11">
        <f t="shared" si="47"/>
        <v>0.83</v>
      </c>
      <c r="E35" s="11">
        <f t="shared" si="47"/>
        <v>0.83</v>
      </c>
      <c r="F35" s="11">
        <f t="shared" si="47"/>
        <v>0.83</v>
      </c>
      <c r="G35" s="11">
        <f t="shared" si="47"/>
        <v>0.83</v>
      </c>
      <c r="H35" s="11">
        <f t="shared" si="47"/>
        <v>0.82999999999999985</v>
      </c>
      <c r="I35" s="11">
        <f t="shared" si="47"/>
        <v>0.83</v>
      </c>
      <c r="J35" s="11">
        <f t="shared" si="47"/>
        <v>0.82999999999999985</v>
      </c>
      <c r="K35" s="11">
        <f t="shared" si="47"/>
        <v>0.83</v>
      </c>
      <c r="L35" s="11">
        <f t="shared" si="47"/>
        <v>0.83</v>
      </c>
      <c r="M35" s="11">
        <f t="shared" si="47"/>
        <v>0.83</v>
      </c>
      <c r="N35" s="11">
        <f t="shared" si="47"/>
        <v>0.83</v>
      </c>
      <c r="O35" s="11">
        <f t="shared" si="47"/>
        <v>0.83</v>
      </c>
      <c r="P35" s="11">
        <f t="shared" si="47"/>
        <v>0.83000000000000007</v>
      </c>
      <c r="Q35" s="11">
        <f t="shared" si="47"/>
        <v>0.83</v>
      </c>
      <c r="R35" s="11">
        <f t="shared" si="47"/>
        <v>0.83</v>
      </c>
      <c r="S35" s="11">
        <f t="shared" si="47"/>
        <v>0.83</v>
      </c>
      <c r="T35" s="11">
        <f t="shared" si="47"/>
        <v>0.83</v>
      </c>
      <c r="U35" s="11">
        <f t="shared" si="47"/>
        <v>0.83</v>
      </c>
      <c r="V35" s="11">
        <f t="shared" si="47"/>
        <v>0.83</v>
      </c>
      <c r="W35" s="11">
        <f t="shared" si="47"/>
        <v>0.83000000000000007</v>
      </c>
      <c r="X35" s="11">
        <f t="shared" si="47"/>
        <v>0.83</v>
      </c>
      <c r="Y35" s="11">
        <f t="shared" si="47"/>
        <v>0.83000000000000007</v>
      </c>
    </row>
    <row r="36" spans="1:25" x14ac:dyDescent="0.2">
      <c r="K36" s="24"/>
      <c r="M36" s="30"/>
      <c r="Q36" s="30"/>
    </row>
    <row r="37" spans="1:25" x14ac:dyDescent="0.2">
      <c r="A37" s="3" t="s">
        <v>48</v>
      </c>
      <c r="K37" s="24"/>
      <c r="M37" s="30"/>
    </row>
    <row r="38" spans="1:25" x14ac:dyDescent="0.2">
      <c r="A38" t="s">
        <v>49</v>
      </c>
      <c r="B38" s="5">
        <f>B56*B57/12</f>
        <v>28333.333333333332</v>
      </c>
      <c r="C38" s="5">
        <f>C56*C57/12</f>
        <v>28333.333333333332</v>
      </c>
      <c r="D38" s="5">
        <f t="shared" ref="D38:Y38" si="48">D56*D57/12</f>
        <v>28333.333333333332</v>
      </c>
      <c r="E38" s="5">
        <f t="shared" si="48"/>
        <v>35416.666666666664</v>
      </c>
      <c r="F38" s="5">
        <f t="shared" si="48"/>
        <v>35416.666666666664</v>
      </c>
      <c r="G38" s="5">
        <f t="shared" si="48"/>
        <v>35416.666666666664</v>
      </c>
      <c r="H38" s="5">
        <f t="shared" si="48"/>
        <v>42500</v>
      </c>
      <c r="I38" s="5">
        <f t="shared" si="48"/>
        <v>42500</v>
      </c>
      <c r="J38" s="5">
        <f t="shared" si="48"/>
        <v>49583.333333333336</v>
      </c>
      <c r="K38" s="5">
        <f t="shared" si="48"/>
        <v>49583.333333333336</v>
      </c>
      <c r="L38" s="5">
        <f t="shared" si="48"/>
        <v>56666.666666666664</v>
      </c>
      <c r="M38" s="5">
        <f t="shared" si="48"/>
        <v>63750</v>
      </c>
      <c r="N38" s="5">
        <f t="shared" si="48"/>
        <v>63750</v>
      </c>
      <c r="O38" s="5">
        <f t="shared" si="48"/>
        <v>70833.333333333328</v>
      </c>
      <c r="P38" s="5">
        <f t="shared" si="48"/>
        <v>70833.333333333328</v>
      </c>
      <c r="Q38" s="5">
        <f t="shared" si="48"/>
        <v>77916.666666666672</v>
      </c>
      <c r="R38" s="5">
        <f t="shared" si="48"/>
        <v>85000</v>
      </c>
      <c r="S38" s="5">
        <f t="shared" si="48"/>
        <v>85000</v>
      </c>
      <c r="T38" s="5">
        <f t="shared" si="48"/>
        <v>92083.333333333328</v>
      </c>
      <c r="U38" s="5">
        <f t="shared" si="48"/>
        <v>99166.666666666672</v>
      </c>
      <c r="V38" s="5">
        <f t="shared" si="48"/>
        <v>106250</v>
      </c>
      <c r="W38" s="5">
        <f t="shared" si="48"/>
        <v>113333.33333333333</v>
      </c>
      <c r="X38" s="5">
        <f t="shared" si="48"/>
        <v>120416.66666666667</v>
      </c>
      <c r="Y38" s="5">
        <f t="shared" si="48"/>
        <v>127500</v>
      </c>
    </row>
    <row r="39" spans="1:25" x14ac:dyDescent="0.2">
      <c r="A39" t="s">
        <v>50</v>
      </c>
      <c r="B39" s="4">
        <f>B38*B58</f>
        <v>7083.333333333333</v>
      </c>
      <c r="C39" s="4">
        <f>C38*C58</f>
        <v>7083.333333333333</v>
      </c>
      <c r="D39" s="4">
        <f t="shared" ref="D39:Y39" si="49">D38*D58</f>
        <v>7083.333333333333</v>
      </c>
      <c r="E39" s="4">
        <f t="shared" si="49"/>
        <v>8854.1666666666661</v>
      </c>
      <c r="F39" s="4">
        <f t="shared" si="49"/>
        <v>8854.1666666666661</v>
      </c>
      <c r="G39" s="4">
        <f t="shared" si="49"/>
        <v>8854.1666666666661</v>
      </c>
      <c r="H39" s="4">
        <f t="shared" si="49"/>
        <v>10625</v>
      </c>
      <c r="I39" s="4">
        <f t="shared" si="49"/>
        <v>10625</v>
      </c>
      <c r="J39" s="4">
        <f t="shared" si="49"/>
        <v>12395.833333333334</v>
      </c>
      <c r="K39" s="4">
        <f t="shared" si="49"/>
        <v>12395.833333333334</v>
      </c>
      <c r="L39" s="4">
        <f t="shared" si="49"/>
        <v>14166.666666666666</v>
      </c>
      <c r="M39" s="4">
        <f t="shared" si="49"/>
        <v>15937.5</v>
      </c>
      <c r="N39" s="4">
        <f t="shared" si="49"/>
        <v>15937.5</v>
      </c>
      <c r="O39" s="4">
        <f t="shared" si="49"/>
        <v>17708.333333333332</v>
      </c>
      <c r="P39" s="4">
        <f t="shared" si="49"/>
        <v>17708.333333333332</v>
      </c>
      <c r="Q39" s="4">
        <f t="shared" si="49"/>
        <v>19479.166666666668</v>
      </c>
      <c r="R39" s="4">
        <f t="shared" si="49"/>
        <v>21250</v>
      </c>
      <c r="S39" s="4">
        <f t="shared" si="49"/>
        <v>21250</v>
      </c>
      <c r="T39" s="4">
        <f t="shared" si="49"/>
        <v>23020.833333333332</v>
      </c>
      <c r="U39" s="4">
        <f t="shared" si="49"/>
        <v>24791.666666666668</v>
      </c>
      <c r="V39" s="4">
        <f t="shared" si="49"/>
        <v>26562.5</v>
      </c>
      <c r="W39" s="4">
        <f t="shared" si="49"/>
        <v>28333.333333333332</v>
      </c>
      <c r="X39" s="4">
        <f t="shared" si="49"/>
        <v>30104.166666666668</v>
      </c>
      <c r="Y39" s="4">
        <f t="shared" si="49"/>
        <v>31875</v>
      </c>
    </row>
    <row r="40" spans="1:25" x14ac:dyDescent="0.2">
      <c r="A40" t="s">
        <v>51</v>
      </c>
      <c r="B40" s="18">
        <v>60000</v>
      </c>
      <c r="C40" s="4">
        <f>C30*C53</f>
        <v>64302.058799999999</v>
      </c>
      <c r="D40" s="4">
        <f t="shared" ref="D40:Y40" si="50">D30*D53</f>
        <v>61245.070399999997</v>
      </c>
      <c r="E40" s="4">
        <f t="shared" si="50"/>
        <v>68070.372799999997</v>
      </c>
      <c r="F40" s="4">
        <f t="shared" si="50"/>
        <v>75706.337999999989</v>
      </c>
      <c r="G40" s="4">
        <f t="shared" si="50"/>
        <v>83252.303199999995</v>
      </c>
      <c r="H40" s="4">
        <f t="shared" si="50"/>
        <v>91588.931199999992</v>
      </c>
      <c r="I40" s="4">
        <f t="shared" si="50"/>
        <v>102452.54759999999</v>
      </c>
      <c r="J40" s="4">
        <f t="shared" si="50"/>
        <v>113186.16399999999</v>
      </c>
      <c r="K40" s="4">
        <f t="shared" si="50"/>
        <v>124655.44319999999</v>
      </c>
      <c r="L40" s="4">
        <f t="shared" si="50"/>
        <v>138566.7108</v>
      </c>
      <c r="M40" s="4">
        <f t="shared" si="50"/>
        <v>154019.304</v>
      </c>
      <c r="N40" s="4">
        <f t="shared" si="50"/>
        <v>125047.4316</v>
      </c>
      <c r="O40" s="4">
        <f t="shared" si="50"/>
        <v>135306.04799999998</v>
      </c>
      <c r="P40" s="4">
        <f t="shared" si="50"/>
        <v>146275.3272</v>
      </c>
      <c r="Q40" s="4">
        <f t="shared" si="50"/>
        <v>157940.26919999998</v>
      </c>
      <c r="R40" s="4">
        <f t="shared" si="50"/>
        <v>170285.87399999998</v>
      </c>
      <c r="S40" s="4">
        <f t="shared" si="50"/>
        <v>183297.1416</v>
      </c>
      <c r="T40" s="4">
        <f t="shared" si="50"/>
        <v>198600.3976</v>
      </c>
      <c r="U40" s="4">
        <f t="shared" si="50"/>
        <v>214519.31639999998</v>
      </c>
      <c r="V40" s="4">
        <f t="shared" si="50"/>
        <v>231038.89799999999</v>
      </c>
      <c r="W40" s="4">
        <f t="shared" si="50"/>
        <v>250561.13079999998</v>
      </c>
      <c r="X40" s="4">
        <f t="shared" si="50"/>
        <v>269823.36359999998</v>
      </c>
      <c r="Y40" s="4">
        <f t="shared" si="50"/>
        <v>292008.2476</v>
      </c>
    </row>
    <row r="41" spans="1:25" x14ac:dyDescent="0.2">
      <c r="A41" t="s">
        <v>52</v>
      </c>
      <c r="B41" s="4">
        <f>B38*B60</f>
        <v>7083.333333333333</v>
      </c>
      <c r="C41" s="4">
        <f>C38*C60</f>
        <v>7083.333333333333</v>
      </c>
      <c r="D41" s="4">
        <f t="shared" ref="D41:Y41" si="51">D38*D60</f>
        <v>7083.333333333333</v>
      </c>
      <c r="E41" s="4">
        <f t="shared" si="51"/>
        <v>8854.1666666666661</v>
      </c>
      <c r="F41" s="4">
        <f t="shared" si="51"/>
        <v>8854.1666666666661</v>
      </c>
      <c r="G41" s="4">
        <f t="shared" si="51"/>
        <v>8854.1666666666661</v>
      </c>
      <c r="H41" s="4">
        <f t="shared" si="51"/>
        <v>10625</v>
      </c>
      <c r="I41" s="4">
        <f t="shared" si="51"/>
        <v>10625</v>
      </c>
      <c r="J41" s="4">
        <f t="shared" si="51"/>
        <v>12395.833333333334</v>
      </c>
      <c r="K41" s="4">
        <f t="shared" si="51"/>
        <v>12395.833333333334</v>
      </c>
      <c r="L41" s="4">
        <f t="shared" si="51"/>
        <v>14166.666666666666</v>
      </c>
      <c r="M41" s="4">
        <f t="shared" si="51"/>
        <v>15937.5</v>
      </c>
      <c r="N41" s="4">
        <f t="shared" si="51"/>
        <v>15937.5</v>
      </c>
      <c r="O41" s="4">
        <f t="shared" si="51"/>
        <v>17708.333333333332</v>
      </c>
      <c r="P41" s="4">
        <f t="shared" si="51"/>
        <v>17708.333333333332</v>
      </c>
      <c r="Q41" s="4">
        <f t="shared" si="51"/>
        <v>19479.166666666668</v>
      </c>
      <c r="R41" s="4">
        <f t="shared" si="51"/>
        <v>21250</v>
      </c>
      <c r="S41" s="4">
        <f t="shared" si="51"/>
        <v>21250</v>
      </c>
      <c r="T41" s="4">
        <f t="shared" si="51"/>
        <v>23020.833333333332</v>
      </c>
      <c r="U41" s="4">
        <f t="shared" si="51"/>
        <v>24791.666666666668</v>
      </c>
      <c r="V41" s="4">
        <f t="shared" si="51"/>
        <v>26562.5</v>
      </c>
      <c r="W41" s="4">
        <f t="shared" si="51"/>
        <v>28333.333333333332</v>
      </c>
      <c r="X41" s="4">
        <f t="shared" si="51"/>
        <v>30104.166666666668</v>
      </c>
      <c r="Y41" s="4">
        <f t="shared" si="51"/>
        <v>31875</v>
      </c>
    </row>
    <row r="42" spans="1:25" x14ac:dyDescent="0.2">
      <c r="A42" t="s">
        <v>53</v>
      </c>
      <c r="B42" s="10">
        <f>B61</f>
        <v>10000</v>
      </c>
      <c r="C42" s="10">
        <f>C61</f>
        <v>10000</v>
      </c>
      <c r="D42" s="10">
        <f t="shared" ref="D42:Y42" si="52">D61</f>
        <v>10000</v>
      </c>
      <c r="E42" s="10">
        <f t="shared" si="52"/>
        <v>10000</v>
      </c>
      <c r="F42" s="10">
        <f t="shared" si="52"/>
        <v>10000</v>
      </c>
      <c r="G42" s="10">
        <f t="shared" si="52"/>
        <v>10000</v>
      </c>
      <c r="H42" s="10">
        <f t="shared" si="52"/>
        <v>10000</v>
      </c>
      <c r="I42" s="10">
        <f t="shared" si="52"/>
        <v>10000</v>
      </c>
      <c r="J42" s="10">
        <f t="shared" si="52"/>
        <v>10000</v>
      </c>
      <c r="K42" s="10">
        <f t="shared" si="52"/>
        <v>10000</v>
      </c>
      <c r="L42" s="10">
        <f t="shared" si="52"/>
        <v>10000</v>
      </c>
      <c r="M42" s="10">
        <f t="shared" si="52"/>
        <v>10000</v>
      </c>
      <c r="N42" s="10">
        <f t="shared" si="52"/>
        <v>20000</v>
      </c>
      <c r="O42" s="10">
        <f t="shared" si="52"/>
        <v>20000</v>
      </c>
      <c r="P42" s="10">
        <f t="shared" si="52"/>
        <v>20000</v>
      </c>
      <c r="Q42" s="10">
        <f t="shared" si="52"/>
        <v>20000</v>
      </c>
      <c r="R42" s="10">
        <f t="shared" si="52"/>
        <v>20000</v>
      </c>
      <c r="S42" s="10">
        <f t="shared" si="52"/>
        <v>20000</v>
      </c>
      <c r="T42" s="10">
        <f t="shared" si="52"/>
        <v>20000</v>
      </c>
      <c r="U42" s="10">
        <f t="shared" si="52"/>
        <v>20000</v>
      </c>
      <c r="V42" s="10">
        <f t="shared" si="52"/>
        <v>20000</v>
      </c>
      <c r="W42" s="10">
        <f t="shared" si="52"/>
        <v>20000</v>
      </c>
      <c r="X42" s="10">
        <f t="shared" si="52"/>
        <v>20000</v>
      </c>
      <c r="Y42" s="10">
        <f t="shared" si="52"/>
        <v>20000</v>
      </c>
    </row>
    <row r="43" spans="1:25" s="1" customFormat="1" x14ac:dyDescent="0.2">
      <c r="A43" s="1" t="s">
        <v>100</v>
      </c>
      <c r="B43" s="44">
        <f>SUM(B38:B42)</f>
        <v>112499.99999999999</v>
      </c>
      <c r="C43" s="44">
        <f>SUM(C38:C42)</f>
        <v>116802.05879999998</v>
      </c>
      <c r="D43" s="44">
        <f t="shared" ref="D43:Y43" si="53">SUM(D38:D42)</f>
        <v>113745.07039999998</v>
      </c>
      <c r="E43" s="44">
        <f t="shared" si="53"/>
        <v>131195.37280000001</v>
      </c>
      <c r="F43" s="44">
        <f t="shared" si="53"/>
        <v>138831.33799999999</v>
      </c>
      <c r="G43" s="44">
        <f t="shared" si="53"/>
        <v>146377.30319999999</v>
      </c>
      <c r="H43" s="44">
        <f t="shared" si="53"/>
        <v>165338.93119999999</v>
      </c>
      <c r="I43" s="44">
        <f t="shared" si="53"/>
        <v>176202.54759999999</v>
      </c>
      <c r="J43" s="44">
        <f t="shared" si="53"/>
        <v>197561.16400000002</v>
      </c>
      <c r="K43" s="44">
        <f t="shared" si="53"/>
        <v>209030.44320000001</v>
      </c>
      <c r="L43" s="44">
        <f t="shared" si="53"/>
        <v>233566.71079999997</v>
      </c>
      <c r="M43" s="44">
        <f t="shared" si="53"/>
        <v>259644.304</v>
      </c>
      <c r="N43" s="44">
        <f t="shared" si="53"/>
        <v>240672.43160000001</v>
      </c>
      <c r="O43" s="44">
        <f t="shared" si="53"/>
        <v>261556.04799999998</v>
      </c>
      <c r="P43" s="44">
        <f t="shared" si="53"/>
        <v>272525.3272</v>
      </c>
      <c r="Q43" s="44">
        <f t="shared" si="53"/>
        <v>294815.26919999998</v>
      </c>
      <c r="R43" s="44">
        <f t="shared" si="53"/>
        <v>317785.87399999995</v>
      </c>
      <c r="S43" s="44">
        <f t="shared" si="53"/>
        <v>330797.14159999997</v>
      </c>
      <c r="T43" s="44">
        <f t="shared" si="53"/>
        <v>356725.39759999997</v>
      </c>
      <c r="U43" s="44">
        <f t="shared" si="53"/>
        <v>383269.31640000001</v>
      </c>
      <c r="V43" s="44">
        <f t="shared" si="53"/>
        <v>410413.89799999999</v>
      </c>
      <c r="W43" s="44">
        <f t="shared" si="53"/>
        <v>440561.13079999998</v>
      </c>
      <c r="X43" s="44">
        <f t="shared" si="53"/>
        <v>470448.36359999998</v>
      </c>
      <c r="Y43" s="44">
        <f t="shared" si="53"/>
        <v>503258.2476</v>
      </c>
    </row>
    <row r="44" spans="1:25" x14ac:dyDescent="0.2">
      <c r="K44" s="24"/>
      <c r="M44" s="30"/>
    </row>
    <row r="45" spans="1:25" s="1" customFormat="1" x14ac:dyDescent="0.2">
      <c r="A45" s="1" t="s">
        <v>54</v>
      </c>
      <c r="B45" s="45">
        <f>B34-B43</f>
        <v>-79076.729999999981</v>
      </c>
      <c r="C45" s="45">
        <f t="shared" ref="C45:Y45" si="54">C34-C43</f>
        <v>-79066.108799999987</v>
      </c>
      <c r="D45" s="45">
        <f t="shared" si="54"/>
        <v>-71146.573699999979</v>
      </c>
      <c r="E45" s="45">
        <f t="shared" si="54"/>
        <v>-83098.209100000007</v>
      </c>
      <c r="F45" s="45">
        <f t="shared" si="54"/>
        <v>-84534.696799999991</v>
      </c>
      <c r="G45" s="45">
        <f t="shared" si="54"/>
        <v>-85083.338699999993</v>
      </c>
      <c r="H45" s="45">
        <f t="shared" si="54"/>
        <v>-96131.198900000003</v>
      </c>
      <c r="I45" s="45">
        <f t="shared" si="54"/>
        <v>-98067.5677</v>
      </c>
      <c r="J45" s="45">
        <f t="shared" si="54"/>
        <v>-109345.29460000002</v>
      </c>
      <c r="K45" s="45">
        <f t="shared" si="54"/>
        <v>-109439.8803</v>
      </c>
      <c r="L45" s="45">
        <f t="shared" si="54"/>
        <v>-121124.36149999998</v>
      </c>
      <c r="M45" s="45">
        <f t="shared" si="54"/>
        <v>-132700.56820000001</v>
      </c>
      <c r="N45" s="45">
        <f t="shared" si="54"/>
        <v>-101157.23360000001</v>
      </c>
      <c r="O45" s="45">
        <f t="shared" si="54"/>
        <v>-108229.49229999998</v>
      </c>
      <c r="P45" s="45">
        <f t="shared" si="54"/>
        <v>-104018.1379</v>
      </c>
      <c r="Q45" s="45">
        <f t="shared" si="54"/>
        <v>-109628.79000000001</v>
      </c>
      <c r="R45" s="45">
        <f t="shared" si="54"/>
        <v>-114270.50479999997</v>
      </c>
      <c r="S45" s="45">
        <f t="shared" si="54"/>
        <v>-107130.7751</v>
      </c>
      <c r="T45" s="45">
        <f t="shared" si="54"/>
        <v>-110924.20099999997</v>
      </c>
      <c r="U45" s="45">
        <f t="shared" si="54"/>
        <v>-113133.82290000003</v>
      </c>
      <c r="V45" s="45">
        <f t="shared" si="54"/>
        <v>-113529.00679999997</v>
      </c>
      <c r="W45" s="45">
        <f t="shared" si="54"/>
        <v>-114285.32539999997</v>
      </c>
      <c r="X45" s="45">
        <f t="shared" si="54"/>
        <v>-111881.36670000001</v>
      </c>
      <c r="Y45" s="45">
        <f t="shared" si="54"/>
        <v>-109187.11259999999</v>
      </c>
    </row>
    <row r="46" spans="1:25" s="2" customFormat="1" x14ac:dyDescent="0.2">
      <c r="A46" s="2" t="s">
        <v>55</v>
      </c>
      <c r="B46" s="11">
        <f>B45/B32</f>
        <v>-1.9637122848841535</v>
      </c>
      <c r="C46" s="11">
        <f t="shared" ref="C46:Y46" si="55">C45/C32</f>
        <v>-1.73905441108545</v>
      </c>
      <c r="D46" s="11">
        <f t="shared" si="55"/>
        <v>-1.3862380305782007</v>
      </c>
      <c r="E46" s="11">
        <f t="shared" si="55"/>
        <v>-1.4340037592071153</v>
      </c>
      <c r="F46" s="11">
        <f t="shared" si="55"/>
        <v>-1.2922309150865117</v>
      </c>
      <c r="G46" s="11">
        <f t="shared" si="55"/>
        <v>-1.1521390678033234</v>
      </c>
      <c r="H46" s="11">
        <f t="shared" si="55"/>
        <v>-1.1528898930127205</v>
      </c>
      <c r="I46" s="11">
        <f t="shared" si="55"/>
        <v>-1.0417367649569205</v>
      </c>
      <c r="J46" s="11">
        <f t="shared" si="55"/>
        <v>-1.0288012251682237</v>
      </c>
      <c r="K46" s="11">
        <f t="shared" si="55"/>
        <v>-0.91208542259379077</v>
      </c>
      <c r="L46" s="11">
        <f t="shared" si="55"/>
        <v>-0.89408679799791402</v>
      </c>
      <c r="M46" s="11">
        <f t="shared" si="55"/>
        <v>-0.86764006834908347</v>
      </c>
      <c r="N46" s="11">
        <f t="shared" si="55"/>
        <v>-0.60180184733709086</v>
      </c>
      <c r="O46" s="11">
        <f t="shared" si="55"/>
        <v>-0.58587684435280107</v>
      </c>
      <c r="P46" s="11">
        <f t="shared" si="55"/>
        <v>-0.5123523501617151</v>
      </c>
      <c r="Q46" s="11">
        <f t="shared" si="55"/>
        <v>-0.49135280336384307</v>
      </c>
      <c r="R46" s="11">
        <f t="shared" si="55"/>
        <v>-0.46603123565962101</v>
      </c>
      <c r="S46" s="11">
        <f t="shared" si="55"/>
        <v>-0.3975499075897046</v>
      </c>
      <c r="T46" s="11">
        <f t="shared" si="55"/>
        <v>-0.3745591482201921</v>
      </c>
      <c r="U46" s="11">
        <f t="shared" si="55"/>
        <v>-0.3476073128724198</v>
      </c>
      <c r="V46" s="11">
        <f t="shared" si="55"/>
        <v>-0.31739262736856977</v>
      </c>
      <c r="W46" s="11">
        <f t="shared" si="55"/>
        <v>-0.29072587826642438</v>
      </c>
      <c r="X46" s="11">
        <f t="shared" si="55"/>
        <v>-0.25897959143991706</v>
      </c>
      <c r="Y46" s="11">
        <f t="shared" si="55"/>
        <v>-0.22997194011177702</v>
      </c>
    </row>
    <row r="47" spans="1:25" s="2" customFormat="1" x14ac:dyDescent="0.2"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</row>
    <row r="48" spans="1:25" x14ac:dyDescent="0.2">
      <c r="A48" t="s">
        <v>56</v>
      </c>
      <c r="B48" s="14"/>
      <c r="C48" s="16">
        <v>1250000</v>
      </c>
      <c r="D48" s="16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6">
        <v>1000000</v>
      </c>
      <c r="R48" s="12"/>
      <c r="S48" s="12"/>
      <c r="T48" s="12"/>
      <c r="U48" s="12"/>
      <c r="V48" s="12"/>
      <c r="W48" s="12"/>
      <c r="X48" s="12"/>
      <c r="Y48" s="12"/>
    </row>
    <row r="49" spans="1:25" x14ac:dyDescent="0.2">
      <c r="A49" t="s">
        <v>57</v>
      </c>
      <c r="B49" s="16">
        <v>500000</v>
      </c>
      <c r="C49" s="13">
        <f>B49+C45+C48</f>
        <v>1670933.8912</v>
      </c>
      <c r="D49" s="13">
        <f>C49+D45+D48</f>
        <v>1599787.3174999999</v>
      </c>
      <c r="E49" s="13">
        <f t="shared" ref="E49:Y49" si="56">D49+E45+E48</f>
        <v>1516689.1083999998</v>
      </c>
      <c r="F49" s="13">
        <f t="shared" si="56"/>
        <v>1432154.4115999998</v>
      </c>
      <c r="G49" s="13">
        <f t="shared" si="56"/>
        <v>1347071.0728999998</v>
      </c>
      <c r="H49" s="13">
        <f t="shared" si="56"/>
        <v>1250939.8739999998</v>
      </c>
      <c r="I49" s="13">
        <f t="shared" si="56"/>
        <v>1152872.3062999998</v>
      </c>
      <c r="J49" s="13">
        <f t="shared" si="56"/>
        <v>1043527.0116999998</v>
      </c>
      <c r="K49" s="13">
        <f t="shared" si="56"/>
        <v>934087.13139999984</v>
      </c>
      <c r="L49" s="13">
        <f t="shared" si="56"/>
        <v>812962.76989999984</v>
      </c>
      <c r="M49" s="13">
        <f t="shared" si="56"/>
        <v>680262.20169999986</v>
      </c>
      <c r="N49" s="13">
        <f t="shared" si="56"/>
        <v>579104.96809999982</v>
      </c>
      <c r="O49" s="13">
        <f t="shared" si="56"/>
        <v>470875.47579999984</v>
      </c>
      <c r="P49" s="13">
        <f t="shared" si="56"/>
        <v>366857.33789999981</v>
      </c>
      <c r="Q49" s="13">
        <f t="shared" si="56"/>
        <v>1257228.5478999999</v>
      </c>
      <c r="R49" s="13">
        <f t="shared" si="56"/>
        <v>1142958.0430999999</v>
      </c>
      <c r="S49" s="13">
        <f t="shared" si="56"/>
        <v>1035827.2679999999</v>
      </c>
      <c r="T49" s="13">
        <f t="shared" si="56"/>
        <v>924903.06699999992</v>
      </c>
      <c r="U49" s="13">
        <f t="shared" si="56"/>
        <v>811769.24409999989</v>
      </c>
      <c r="V49" s="13">
        <f t="shared" si="56"/>
        <v>698240.23729999992</v>
      </c>
      <c r="W49" s="13">
        <f t="shared" si="56"/>
        <v>583954.91189999995</v>
      </c>
      <c r="X49" s="13">
        <f t="shared" si="56"/>
        <v>472073.54519999993</v>
      </c>
      <c r="Y49" s="13">
        <f t="shared" si="56"/>
        <v>362886.43259999994</v>
      </c>
    </row>
    <row r="50" spans="1:25" x14ac:dyDescent="0.2">
      <c r="K50" s="24"/>
      <c r="M50" s="30"/>
    </row>
    <row r="51" spans="1:25" x14ac:dyDescent="0.2">
      <c r="A51" s="3" t="s">
        <v>58</v>
      </c>
      <c r="K51" s="24"/>
      <c r="M51" s="30"/>
    </row>
    <row r="52" spans="1:25" x14ac:dyDescent="0.2">
      <c r="K52" s="24"/>
      <c r="M52" s="30"/>
    </row>
    <row r="53" spans="1:25" x14ac:dyDescent="0.2">
      <c r="A53" t="s">
        <v>98</v>
      </c>
      <c r="B53" s="35">
        <f>$I$16</f>
        <v>905.66279999999995</v>
      </c>
      <c r="C53" s="35">
        <f>$I$16</f>
        <v>905.66279999999995</v>
      </c>
      <c r="D53" s="43">
        <f>C53-5</f>
        <v>900.66279999999995</v>
      </c>
      <c r="E53" s="43">
        <f t="shared" ref="E53:Y53" si="57">D53-5</f>
        <v>895.66279999999995</v>
      </c>
      <c r="F53" s="43">
        <f t="shared" si="57"/>
        <v>890.66279999999995</v>
      </c>
      <c r="G53" s="43">
        <f t="shared" si="57"/>
        <v>885.66279999999995</v>
      </c>
      <c r="H53" s="43">
        <f t="shared" si="57"/>
        <v>880.66279999999995</v>
      </c>
      <c r="I53" s="43">
        <f t="shared" si="57"/>
        <v>875.66279999999995</v>
      </c>
      <c r="J53" s="43">
        <f t="shared" si="57"/>
        <v>870.66279999999995</v>
      </c>
      <c r="K53" s="43">
        <f t="shared" si="57"/>
        <v>865.66279999999995</v>
      </c>
      <c r="L53" s="43">
        <f t="shared" si="57"/>
        <v>860.66279999999995</v>
      </c>
      <c r="M53" s="43">
        <f t="shared" si="57"/>
        <v>855.66279999999995</v>
      </c>
      <c r="N53" s="43">
        <f t="shared" si="57"/>
        <v>850.66279999999995</v>
      </c>
      <c r="O53" s="43">
        <f t="shared" si="57"/>
        <v>845.66279999999995</v>
      </c>
      <c r="P53" s="43">
        <f t="shared" si="57"/>
        <v>840.66279999999995</v>
      </c>
      <c r="Q53" s="43">
        <f t="shared" si="57"/>
        <v>835.66279999999995</v>
      </c>
      <c r="R53" s="43">
        <f t="shared" si="57"/>
        <v>830.66279999999995</v>
      </c>
      <c r="S53" s="43">
        <f t="shared" si="57"/>
        <v>825.66279999999995</v>
      </c>
      <c r="T53" s="43">
        <f t="shared" si="57"/>
        <v>820.66279999999995</v>
      </c>
      <c r="U53" s="43">
        <f t="shared" si="57"/>
        <v>815.66279999999995</v>
      </c>
      <c r="V53" s="43">
        <f t="shared" si="57"/>
        <v>810.66279999999995</v>
      </c>
      <c r="W53" s="43">
        <f t="shared" si="57"/>
        <v>805.66279999999995</v>
      </c>
      <c r="X53" s="43">
        <f t="shared" si="57"/>
        <v>800.66279999999995</v>
      </c>
      <c r="Y53" s="43">
        <f t="shared" si="57"/>
        <v>795.66279999999995</v>
      </c>
    </row>
    <row r="54" spans="1:25" x14ac:dyDescent="0.2">
      <c r="K54" s="24"/>
      <c r="M54" s="30"/>
    </row>
    <row r="55" spans="1:25" x14ac:dyDescent="0.2">
      <c r="A55" t="s">
        <v>101</v>
      </c>
      <c r="B55" s="9">
        <v>150</v>
      </c>
      <c r="C55" s="9">
        <f>B55+5</f>
        <v>155</v>
      </c>
      <c r="D55" s="9">
        <f t="shared" ref="D55:Y55" si="58">C55+5</f>
        <v>160</v>
      </c>
      <c r="E55" s="9">
        <f t="shared" si="58"/>
        <v>165</v>
      </c>
      <c r="F55" s="9">
        <f t="shared" si="58"/>
        <v>170</v>
      </c>
      <c r="G55" s="9">
        <f t="shared" si="58"/>
        <v>175</v>
      </c>
      <c r="H55" s="9">
        <f t="shared" si="58"/>
        <v>180</v>
      </c>
      <c r="I55" s="9">
        <f t="shared" si="58"/>
        <v>185</v>
      </c>
      <c r="J55" s="9">
        <f t="shared" si="58"/>
        <v>190</v>
      </c>
      <c r="K55" s="9">
        <f t="shared" si="58"/>
        <v>195</v>
      </c>
      <c r="L55" s="9">
        <f t="shared" si="58"/>
        <v>200</v>
      </c>
      <c r="M55" s="9">
        <f t="shared" si="58"/>
        <v>205</v>
      </c>
      <c r="N55" s="9">
        <f t="shared" si="58"/>
        <v>210</v>
      </c>
      <c r="O55" s="9">
        <f t="shared" si="58"/>
        <v>215</v>
      </c>
      <c r="P55" s="9">
        <f t="shared" si="58"/>
        <v>220</v>
      </c>
      <c r="Q55" s="9">
        <f t="shared" si="58"/>
        <v>225</v>
      </c>
      <c r="R55" s="9">
        <f t="shared" si="58"/>
        <v>230</v>
      </c>
      <c r="S55" s="9">
        <f t="shared" si="58"/>
        <v>235</v>
      </c>
      <c r="T55" s="9">
        <f t="shared" si="58"/>
        <v>240</v>
      </c>
      <c r="U55" s="9">
        <f t="shared" si="58"/>
        <v>245</v>
      </c>
      <c r="V55" s="9">
        <f t="shared" si="58"/>
        <v>250</v>
      </c>
      <c r="W55" s="9">
        <f t="shared" si="58"/>
        <v>255</v>
      </c>
      <c r="X55" s="9">
        <f t="shared" si="58"/>
        <v>260</v>
      </c>
      <c r="Y55" s="9">
        <f t="shared" si="58"/>
        <v>265</v>
      </c>
    </row>
    <row r="56" spans="1:25" x14ac:dyDescent="0.2">
      <c r="A56" t="s">
        <v>59</v>
      </c>
      <c r="B56">
        <f>ROUND(B29/B55,0)</f>
        <v>4</v>
      </c>
      <c r="C56">
        <f t="shared" ref="C56:Y56" si="59">ROUND(C29/C55,0)</f>
        <v>4</v>
      </c>
      <c r="D56">
        <f t="shared" si="59"/>
        <v>4</v>
      </c>
      <c r="E56">
        <f t="shared" si="59"/>
        <v>5</v>
      </c>
      <c r="F56">
        <f t="shared" si="59"/>
        <v>5</v>
      </c>
      <c r="G56">
        <f t="shared" si="59"/>
        <v>5</v>
      </c>
      <c r="H56">
        <f t="shared" si="59"/>
        <v>6</v>
      </c>
      <c r="I56">
        <f t="shared" si="59"/>
        <v>6</v>
      </c>
      <c r="J56">
        <f t="shared" si="59"/>
        <v>7</v>
      </c>
      <c r="K56">
        <f t="shared" si="59"/>
        <v>7</v>
      </c>
      <c r="L56">
        <f t="shared" si="59"/>
        <v>8</v>
      </c>
      <c r="M56">
        <f t="shared" si="59"/>
        <v>9</v>
      </c>
      <c r="N56">
        <f t="shared" si="59"/>
        <v>9</v>
      </c>
      <c r="O56">
        <f t="shared" si="59"/>
        <v>10</v>
      </c>
      <c r="P56">
        <f t="shared" si="59"/>
        <v>10</v>
      </c>
      <c r="Q56">
        <f t="shared" si="59"/>
        <v>11</v>
      </c>
      <c r="R56">
        <f t="shared" si="59"/>
        <v>12</v>
      </c>
      <c r="S56">
        <f t="shared" si="59"/>
        <v>12</v>
      </c>
      <c r="T56">
        <f t="shared" si="59"/>
        <v>13</v>
      </c>
      <c r="U56">
        <f t="shared" si="59"/>
        <v>14</v>
      </c>
      <c r="V56">
        <f t="shared" si="59"/>
        <v>15</v>
      </c>
      <c r="W56">
        <f t="shared" si="59"/>
        <v>16</v>
      </c>
      <c r="X56">
        <f t="shared" si="59"/>
        <v>17</v>
      </c>
      <c r="Y56">
        <f t="shared" si="59"/>
        <v>18</v>
      </c>
    </row>
    <row r="57" spans="1:25" x14ac:dyDescent="0.2">
      <c r="A57" t="s">
        <v>60</v>
      </c>
      <c r="B57" s="16">
        <v>85000</v>
      </c>
      <c r="C57" s="16">
        <v>85000</v>
      </c>
      <c r="D57" s="16">
        <v>85000</v>
      </c>
      <c r="E57" s="16">
        <v>85000</v>
      </c>
      <c r="F57" s="16">
        <v>85000</v>
      </c>
      <c r="G57" s="16">
        <v>85000</v>
      </c>
      <c r="H57" s="16">
        <v>85000</v>
      </c>
      <c r="I57" s="16">
        <v>85000</v>
      </c>
      <c r="J57" s="16">
        <v>85000</v>
      </c>
      <c r="K57" s="16">
        <v>85000</v>
      </c>
      <c r="L57" s="16">
        <v>85000</v>
      </c>
      <c r="M57" s="16">
        <v>85000</v>
      </c>
      <c r="N57" s="16">
        <v>85000</v>
      </c>
      <c r="O57" s="16">
        <v>85000</v>
      </c>
      <c r="P57" s="16">
        <v>85000</v>
      </c>
      <c r="Q57" s="16">
        <v>85000</v>
      </c>
      <c r="R57" s="16">
        <v>85000</v>
      </c>
      <c r="S57" s="16">
        <v>85000</v>
      </c>
      <c r="T57" s="16">
        <v>85000</v>
      </c>
      <c r="U57" s="16">
        <v>85000</v>
      </c>
      <c r="V57" s="16">
        <v>85000</v>
      </c>
      <c r="W57" s="16">
        <v>85000</v>
      </c>
      <c r="X57" s="16">
        <v>85000</v>
      </c>
      <c r="Y57" s="16">
        <v>85000</v>
      </c>
    </row>
    <row r="58" spans="1:25" x14ac:dyDescent="0.2">
      <c r="A58" t="s">
        <v>102</v>
      </c>
      <c r="B58" s="8">
        <v>0.25</v>
      </c>
      <c r="C58" s="8">
        <v>0.25</v>
      </c>
      <c r="D58" s="8">
        <v>0.25</v>
      </c>
      <c r="E58" s="8">
        <v>0.25</v>
      </c>
      <c r="F58" s="8">
        <v>0.25</v>
      </c>
      <c r="G58" s="8">
        <v>0.25</v>
      </c>
      <c r="H58" s="8">
        <v>0.25</v>
      </c>
      <c r="I58" s="8">
        <v>0.25</v>
      </c>
      <c r="J58" s="8">
        <v>0.25</v>
      </c>
      <c r="K58" s="8">
        <v>0.25</v>
      </c>
      <c r="L58" s="8">
        <v>0.25</v>
      </c>
      <c r="M58" s="8">
        <v>0.25</v>
      </c>
      <c r="N58" s="8">
        <v>0.25</v>
      </c>
      <c r="O58" s="8">
        <v>0.25</v>
      </c>
      <c r="P58" s="8">
        <v>0.25</v>
      </c>
      <c r="Q58" s="8">
        <v>0.25</v>
      </c>
      <c r="R58" s="8">
        <v>0.25</v>
      </c>
      <c r="S58" s="8">
        <v>0.25</v>
      </c>
      <c r="T58" s="8">
        <v>0.25</v>
      </c>
      <c r="U58" s="8">
        <v>0.25</v>
      </c>
      <c r="V58" s="8">
        <v>0.25</v>
      </c>
      <c r="W58" s="8">
        <v>0.25</v>
      </c>
      <c r="X58" s="8">
        <v>0.25</v>
      </c>
      <c r="Y58" s="8">
        <v>0.25</v>
      </c>
    </row>
    <row r="59" spans="1:25" x14ac:dyDescent="0.2"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</row>
    <row r="60" spans="1:25" x14ac:dyDescent="0.2">
      <c r="A60" t="s">
        <v>103</v>
      </c>
      <c r="B60" s="8">
        <v>0.25</v>
      </c>
      <c r="C60" s="8">
        <v>0.25</v>
      </c>
      <c r="D60" s="8">
        <v>0.25</v>
      </c>
      <c r="E60" s="8">
        <v>0.25</v>
      </c>
      <c r="F60" s="8">
        <v>0.25</v>
      </c>
      <c r="G60" s="8">
        <v>0.25</v>
      </c>
      <c r="H60" s="8">
        <v>0.25</v>
      </c>
      <c r="I60" s="8">
        <v>0.25</v>
      </c>
      <c r="J60" s="8">
        <v>0.25</v>
      </c>
      <c r="K60" s="8">
        <v>0.25</v>
      </c>
      <c r="L60" s="8">
        <v>0.25</v>
      </c>
      <c r="M60" s="8">
        <v>0.25</v>
      </c>
      <c r="N60" s="8">
        <v>0.25</v>
      </c>
      <c r="O60" s="8">
        <v>0.25</v>
      </c>
      <c r="P60" s="8">
        <v>0.25</v>
      </c>
      <c r="Q60" s="8">
        <v>0.25</v>
      </c>
      <c r="R60" s="8">
        <v>0.25</v>
      </c>
      <c r="S60" s="8">
        <v>0.25</v>
      </c>
      <c r="T60" s="8">
        <v>0.25</v>
      </c>
      <c r="U60" s="8">
        <v>0.25</v>
      </c>
      <c r="V60" s="8">
        <v>0.25</v>
      </c>
      <c r="W60" s="8">
        <v>0.25</v>
      </c>
      <c r="X60" s="8">
        <v>0.25</v>
      </c>
      <c r="Y60" s="8">
        <v>0.25</v>
      </c>
    </row>
    <row r="61" spans="1:25" x14ac:dyDescent="0.2">
      <c r="A61" t="s">
        <v>104</v>
      </c>
      <c r="B61" s="16">
        <v>10000</v>
      </c>
      <c r="C61" s="16">
        <v>10000</v>
      </c>
      <c r="D61" s="16">
        <v>10000</v>
      </c>
      <c r="E61" s="16">
        <v>10000</v>
      </c>
      <c r="F61" s="16">
        <v>10000</v>
      </c>
      <c r="G61" s="16">
        <v>10000</v>
      </c>
      <c r="H61" s="16">
        <v>10000</v>
      </c>
      <c r="I61" s="16">
        <v>10000</v>
      </c>
      <c r="J61" s="16">
        <v>10000</v>
      </c>
      <c r="K61" s="16">
        <v>10000</v>
      </c>
      <c r="L61" s="16">
        <v>10000</v>
      </c>
      <c r="M61" s="16">
        <v>10000</v>
      </c>
      <c r="N61" s="16">
        <v>20000</v>
      </c>
      <c r="O61" s="16">
        <v>20000</v>
      </c>
      <c r="P61" s="16">
        <v>20000</v>
      </c>
      <c r="Q61" s="16">
        <v>20000</v>
      </c>
      <c r="R61" s="16">
        <v>20000</v>
      </c>
      <c r="S61" s="16">
        <v>20000</v>
      </c>
      <c r="T61" s="16">
        <v>20000</v>
      </c>
      <c r="U61" s="16">
        <v>20000</v>
      </c>
      <c r="V61" s="16">
        <v>20000</v>
      </c>
      <c r="W61" s="16">
        <v>20000</v>
      </c>
      <c r="X61" s="16">
        <v>20000</v>
      </c>
      <c r="Y61" s="16">
        <v>20000</v>
      </c>
    </row>
    <row r="62" spans="1:25" x14ac:dyDescent="0.2">
      <c r="I62" s="6"/>
    </row>
    <row r="63" spans="1:25" s="25" customFormat="1" x14ac:dyDescent="0.2">
      <c r="A63" s="25" t="s">
        <v>61</v>
      </c>
    </row>
    <row r="65" spans="1:25" x14ac:dyDescent="0.2">
      <c r="A65" t="s">
        <v>62</v>
      </c>
      <c r="B65" s="5">
        <f>$H$8*B28*$H$11*$H$13</f>
        <v>2875.1199999999994</v>
      </c>
      <c r="C65" s="5">
        <f t="shared" ref="C65:Y65" si="60">$H$8*C28*$H$11*$H$13</f>
        <v>2875.1199999999994</v>
      </c>
      <c r="D65" s="5">
        <f t="shared" si="60"/>
        <v>2926.4614285714279</v>
      </c>
      <c r="E65" s="5">
        <f t="shared" si="60"/>
        <v>2977.8028571428558</v>
      </c>
      <c r="F65" s="5">
        <f t="shared" si="60"/>
        <v>3029.1442857142843</v>
      </c>
      <c r="G65" s="5">
        <f t="shared" si="60"/>
        <v>3080.4857142857131</v>
      </c>
      <c r="H65" s="5">
        <f t="shared" si="60"/>
        <v>3131.8271428571416</v>
      </c>
      <c r="I65" s="5">
        <f t="shared" si="60"/>
        <v>3183.1685714285695</v>
      </c>
      <c r="J65" s="5">
        <f t="shared" si="60"/>
        <v>3234.5099999999979</v>
      </c>
      <c r="K65" s="5">
        <f t="shared" si="60"/>
        <v>3285.8514285714259</v>
      </c>
      <c r="L65" s="5">
        <f t="shared" si="60"/>
        <v>3337.1928571428552</v>
      </c>
      <c r="M65" s="5">
        <f t="shared" si="60"/>
        <v>3388.5342857142832</v>
      </c>
      <c r="N65" s="5">
        <f t="shared" si="60"/>
        <v>3439.8757142857112</v>
      </c>
      <c r="O65" s="5">
        <f t="shared" si="60"/>
        <v>3491.2171428571401</v>
      </c>
      <c r="P65" s="5">
        <f t="shared" si="60"/>
        <v>3542.5585714285689</v>
      </c>
      <c r="Q65" s="5">
        <f t="shared" si="60"/>
        <v>3593.8999999999969</v>
      </c>
      <c r="R65" s="5">
        <f t="shared" si="60"/>
        <v>3645.2414285714249</v>
      </c>
      <c r="S65" s="5">
        <f t="shared" si="60"/>
        <v>3696.5828571428538</v>
      </c>
      <c r="T65" s="5">
        <f t="shared" si="60"/>
        <v>3747.9242857142817</v>
      </c>
      <c r="U65" s="5">
        <f t="shared" si="60"/>
        <v>3799.2657142857106</v>
      </c>
      <c r="V65" s="5">
        <f t="shared" si="60"/>
        <v>3850.6071428571386</v>
      </c>
      <c r="W65" s="5">
        <f t="shared" si="60"/>
        <v>3901.9485714285674</v>
      </c>
      <c r="X65" s="5">
        <f t="shared" si="60"/>
        <v>3953.2899999999954</v>
      </c>
      <c r="Y65" s="5">
        <f t="shared" si="60"/>
        <v>4004.6314285714234</v>
      </c>
    </row>
    <row r="66" spans="1:25" x14ac:dyDescent="0.2">
      <c r="A66" t="s">
        <v>12</v>
      </c>
      <c r="B66" s="35">
        <f>B53</f>
        <v>905.66279999999995</v>
      </c>
      <c r="C66" s="35">
        <f>C53</f>
        <v>905.66279999999995</v>
      </c>
      <c r="D66" s="35">
        <f>D53</f>
        <v>900.66279999999995</v>
      </c>
      <c r="E66" s="35">
        <f>E53</f>
        <v>895.66279999999995</v>
      </c>
      <c r="F66" s="35">
        <f t="shared" ref="F66:Y66" si="61">F53</f>
        <v>890.66279999999995</v>
      </c>
      <c r="G66" s="35">
        <f t="shared" si="61"/>
        <v>885.66279999999995</v>
      </c>
      <c r="H66" s="35">
        <f t="shared" si="61"/>
        <v>880.66279999999995</v>
      </c>
      <c r="I66" s="35">
        <f t="shared" si="61"/>
        <v>875.66279999999995</v>
      </c>
      <c r="J66" s="35">
        <f t="shared" si="61"/>
        <v>870.66279999999995</v>
      </c>
      <c r="K66" s="35">
        <f t="shared" si="61"/>
        <v>865.66279999999995</v>
      </c>
      <c r="L66" s="35">
        <f t="shared" si="61"/>
        <v>860.66279999999995</v>
      </c>
      <c r="M66" s="35">
        <f t="shared" si="61"/>
        <v>855.66279999999995</v>
      </c>
      <c r="N66" s="35">
        <f t="shared" si="61"/>
        <v>850.66279999999995</v>
      </c>
      <c r="O66" s="35">
        <f t="shared" si="61"/>
        <v>845.66279999999995</v>
      </c>
      <c r="P66" s="35">
        <f t="shared" si="61"/>
        <v>840.66279999999995</v>
      </c>
      <c r="Q66" s="35">
        <f t="shared" si="61"/>
        <v>835.66279999999995</v>
      </c>
      <c r="R66" s="35">
        <f t="shared" si="61"/>
        <v>830.66279999999995</v>
      </c>
      <c r="S66" s="35">
        <f t="shared" si="61"/>
        <v>825.66279999999995</v>
      </c>
      <c r="T66" s="35">
        <f t="shared" si="61"/>
        <v>820.66279999999995</v>
      </c>
      <c r="U66" s="35">
        <f t="shared" si="61"/>
        <v>815.66279999999995</v>
      </c>
      <c r="V66" s="35">
        <f t="shared" si="61"/>
        <v>810.66279999999995</v>
      </c>
      <c r="W66" s="35">
        <f t="shared" si="61"/>
        <v>805.66279999999995</v>
      </c>
      <c r="X66" s="35">
        <f t="shared" si="61"/>
        <v>800.66279999999995</v>
      </c>
      <c r="Y66" s="35">
        <f t="shared" si="61"/>
        <v>795.66279999999995</v>
      </c>
    </row>
    <row r="67" spans="1:25" x14ac:dyDescent="0.2">
      <c r="A67" t="s">
        <v>63</v>
      </c>
      <c r="B67" s="34">
        <f>B65/B66</f>
        <v>3.174603174603174</v>
      </c>
      <c r="C67" s="34">
        <f t="shared" ref="C67:Y67" si="62">C65/C66</f>
        <v>3.174603174603174</v>
      </c>
      <c r="D67" s="34">
        <f t="shared" si="62"/>
        <v>3.2492309314556214</v>
      </c>
      <c r="E67" s="34">
        <f t="shared" si="62"/>
        <v>3.3246919009507327</v>
      </c>
      <c r="F67" s="34">
        <f t="shared" si="62"/>
        <v>3.4010001155479768</v>
      </c>
      <c r="G67" s="34">
        <f t="shared" si="62"/>
        <v>3.478169924587228</v>
      </c>
      <c r="H67" s="34">
        <f t="shared" si="62"/>
        <v>3.5562160032842782</v>
      </c>
      <c r="I67" s="34">
        <f t="shared" si="62"/>
        <v>3.6351533620345293</v>
      </c>
      <c r="J67" s="34">
        <f t="shared" si="62"/>
        <v>3.7149973560372604</v>
      </c>
      <c r="K67" s="34">
        <f t="shared" si="62"/>
        <v>3.7957636952534246</v>
      </c>
      <c r="L67" s="34">
        <f t="shared" si="62"/>
        <v>3.8774684547105505</v>
      </c>
      <c r="M67" s="34">
        <f t="shared" si="62"/>
        <v>3.960128085168928</v>
      </c>
      <c r="N67" s="34">
        <f t="shared" si="62"/>
        <v>4.0437594241639712</v>
      </c>
      <c r="O67" s="34">
        <f t="shared" si="62"/>
        <v>4.1283797074402946</v>
      </c>
      <c r="P67" s="34">
        <f t="shared" si="62"/>
        <v>4.2140065807938321</v>
      </c>
      <c r="Q67" s="34">
        <f t="shared" si="62"/>
        <v>4.3006581123390886</v>
      </c>
      <c r="R67" s="34">
        <f t="shared" si="62"/>
        <v>4.3883528052194283</v>
      </c>
      <c r="S67" s="34">
        <f t="shared" si="62"/>
        <v>4.4771096107791877</v>
      </c>
      <c r="T67" s="34">
        <f t="shared" si="62"/>
        <v>4.5669479422172934</v>
      </c>
      <c r="U67" s="34">
        <f t="shared" si="62"/>
        <v>4.6578876887430818</v>
      </c>
      <c r="V67" s="34">
        <f t="shared" si="62"/>
        <v>4.7499492302559574</v>
      </c>
      <c r="W67" s="34">
        <f t="shared" si="62"/>
        <v>4.8431534525716806</v>
      </c>
      <c r="X67" s="34">
        <f t="shared" si="62"/>
        <v>4.9375217632191672</v>
      </c>
      <c r="Y67" s="34">
        <f t="shared" si="62"/>
        <v>5.0330761078328958</v>
      </c>
    </row>
    <row r="69" spans="1:25" x14ac:dyDescent="0.2">
      <c r="A69" t="s">
        <v>105</v>
      </c>
      <c r="B69" s="35">
        <f>B70*12</f>
        <v>483228</v>
      </c>
      <c r="C69" s="35">
        <f t="shared" ref="C69:Y69" si="63">C70*12</f>
        <v>545580</v>
      </c>
      <c r="D69" s="35">
        <f t="shared" si="63"/>
        <v>615881.88</v>
      </c>
      <c r="E69" s="35">
        <f t="shared" si="63"/>
        <v>695380.67999999993</v>
      </c>
      <c r="F69" s="35">
        <f t="shared" si="63"/>
        <v>785011.67999999993</v>
      </c>
      <c r="G69" s="35">
        <f t="shared" si="63"/>
        <v>886177.79999999993</v>
      </c>
      <c r="H69" s="35">
        <f t="shared" si="63"/>
        <v>1000593.72</v>
      </c>
      <c r="I69" s="35">
        <f t="shared" si="63"/>
        <v>1129662.3599999999</v>
      </c>
      <c r="J69" s="35">
        <f t="shared" si="63"/>
        <v>1275410.1600000001</v>
      </c>
      <c r="K69" s="35">
        <f t="shared" si="63"/>
        <v>1439863.56</v>
      </c>
      <c r="L69" s="35">
        <f t="shared" si="63"/>
        <v>1625672.52</v>
      </c>
      <c r="M69" s="35">
        <f t="shared" si="63"/>
        <v>1835331.12</v>
      </c>
      <c r="N69" s="35">
        <f t="shared" si="63"/>
        <v>2017087.2000000002</v>
      </c>
      <c r="O69" s="35">
        <f t="shared" si="63"/>
        <v>2216769.48</v>
      </c>
      <c r="P69" s="35">
        <f t="shared" si="63"/>
        <v>2436248.52</v>
      </c>
      <c r="Q69" s="35">
        <f t="shared" si="63"/>
        <v>2677394.88</v>
      </c>
      <c r="R69" s="35">
        <f t="shared" si="63"/>
        <v>2942390.88</v>
      </c>
      <c r="S69" s="35">
        <f t="shared" si="63"/>
        <v>3233730.5999999996</v>
      </c>
      <c r="T69" s="35">
        <f t="shared" si="63"/>
        <v>3553752.24</v>
      </c>
      <c r="U69" s="35">
        <f t="shared" si="63"/>
        <v>3905573.4000000004</v>
      </c>
      <c r="V69" s="35">
        <f t="shared" si="63"/>
        <v>4292311.68</v>
      </c>
      <c r="W69" s="35">
        <f t="shared" si="63"/>
        <v>4717240.5600000005</v>
      </c>
      <c r="X69" s="35">
        <f t="shared" si="63"/>
        <v>5184101.16</v>
      </c>
      <c r="Y69" s="35">
        <f t="shared" si="63"/>
        <v>5697414</v>
      </c>
    </row>
    <row r="70" spans="1:25" x14ac:dyDescent="0.2">
      <c r="A70" t="s">
        <v>106</v>
      </c>
      <c r="B70" s="35">
        <f>B32</f>
        <v>40269</v>
      </c>
      <c r="C70" s="35">
        <f t="shared" ref="C70:Y70" si="64">C32</f>
        <v>45465</v>
      </c>
      <c r="D70" s="35">
        <f t="shared" si="64"/>
        <v>51323.49</v>
      </c>
      <c r="E70" s="35">
        <f t="shared" si="64"/>
        <v>57948.39</v>
      </c>
      <c r="F70" s="35">
        <f t="shared" si="64"/>
        <v>65417.64</v>
      </c>
      <c r="G70" s="35">
        <f t="shared" si="64"/>
        <v>73848.149999999994</v>
      </c>
      <c r="H70" s="35">
        <f t="shared" si="64"/>
        <v>83382.81</v>
      </c>
      <c r="I70" s="35">
        <f t="shared" si="64"/>
        <v>94138.53</v>
      </c>
      <c r="J70" s="35">
        <f t="shared" si="64"/>
        <v>106284.18000000001</v>
      </c>
      <c r="K70" s="35">
        <f t="shared" si="64"/>
        <v>119988.63</v>
      </c>
      <c r="L70" s="35">
        <f t="shared" si="64"/>
        <v>135472.71</v>
      </c>
      <c r="M70" s="35">
        <f t="shared" si="64"/>
        <v>152944.26</v>
      </c>
      <c r="N70" s="35">
        <f t="shared" si="64"/>
        <v>168090.6</v>
      </c>
      <c r="O70" s="35">
        <f t="shared" si="64"/>
        <v>184730.79</v>
      </c>
      <c r="P70" s="35">
        <f t="shared" si="64"/>
        <v>203020.71</v>
      </c>
      <c r="Q70" s="35">
        <f t="shared" si="64"/>
        <v>223116.24</v>
      </c>
      <c r="R70" s="35">
        <f t="shared" si="64"/>
        <v>245199.24</v>
      </c>
      <c r="S70" s="35">
        <f t="shared" si="64"/>
        <v>269477.55</v>
      </c>
      <c r="T70" s="35">
        <f t="shared" si="64"/>
        <v>296146.02</v>
      </c>
      <c r="U70" s="35">
        <f t="shared" si="64"/>
        <v>325464.45</v>
      </c>
      <c r="V70" s="35">
        <f t="shared" si="64"/>
        <v>357692.64</v>
      </c>
      <c r="W70" s="35">
        <f t="shared" si="64"/>
        <v>393103.38</v>
      </c>
      <c r="X70" s="35">
        <f t="shared" si="64"/>
        <v>432008.43</v>
      </c>
      <c r="Y70" s="35">
        <f t="shared" si="64"/>
        <v>474784.5</v>
      </c>
    </row>
    <row r="72" spans="1:25" x14ac:dyDescent="0.2">
      <c r="A72" t="s">
        <v>64</v>
      </c>
      <c r="B72" s="35"/>
      <c r="C72" s="35">
        <f>-C45</f>
        <v>79066.108799999987</v>
      </c>
      <c r="D72" s="35">
        <f t="shared" ref="D72:Y72" si="65">-D45</f>
        <v>71146.573699999979</v>
      </c>
      <c r="E72" s="35">
        <f t="shared" si="65"/>
        <v>83098.209100000007</v>
      </c>
      <c r="F72" s="35">
        <f t="shared" si="65"/>
        <v>84534.696799999991</v>
      </c>
      <c r="G72" s="35">
        <f t="shared" si="65"/>
        <v>85083.338699999993</v>
      </c>
      <c r="H72" s="35">
        <f t="shared" si="65"/>
        <v>96131.198900000003</v>
      </c>
      <c r="I72" s="35">
        <f t="shared" si="65"/>
        <v>98067.5677</v>
      </c>
      <c r="J72" s="35">
        <f t="shared" si="65"/>
        <v>109345.29460000002</v>
      </c>
      <c r="K72" s="35">
        <f t="shared" si="65"/>
        <v>109439.8803</v>
      </c>
      <c r="L72" s="35">
        <f t="shared" si="65"/>
        <v>121124.36149999998</v>
      </c>
      <c r="M72" s="35">
        <f t="shared" si="65"/>
        <v>132700.56820000001</v>
      </c>
      <c r="N72" s="35">
        <f t="shared" si="65"/>
        <v>101157.23360000001</v>
      </c>
      <c r="O72" s="35">
        <f t="shared" si="65"/>
        <v>108229.49229999998</v>
      </c>
      <c r="P72" s="35">
        <f t="shared" si="65"/>
        <v>104018.1379</v>
      </c>
      <c r="Q72" s="35">
        <f t="shared" si="65"/>
        <v>109628.79000000001</v>
      </c>
      <c r="R72" s="35">
        <f t="shared" si="65"/>
        <v>114270.50479999997</v>
      </c>
      <c r="S72" s="35">
        <f t="shared" si="65"/>
        <v>107130.7751</v>
      </c>
      <c r="T72" s="35">
        <f t="shared" si="65"/>
        <v>110924.20099999997</v>
      </c>
      <c r="U72" s="35">
        <f t="shared" si="65"/>
        <v>113133.82290000003</v>
      </c>
      <c r="V72" s="35">
        <f t="shared" si="65"/>
        <v>113529.00679999997</v>
      </c>
      <c r="W72" s="35">
        <f t="shared" si="65"/>
        <v>114285.32539999997</v>
      </c>
      <c r="X72" s="35">
        <f t="shared" si="65"/>
        <v>111881.36670000001</v>
      </c>
      <c r="Y72" s="35">
        <f t="shared" si="65"/>
        <v>109187.11259999999</v>
      </c>
    </row>
    <row r="73" spans="1:25" x14ac:dyDescent="0.2">
      <c r="A73" t="s">
        <v>65</v>
      </c>
      <c r="C73" s="35">
        <f>C69-B69</f>
        <v>62352</v>
      </c>
      <c r="D73" s="35">
        <f t="shared" ref="D73:Y73" si="66">D69-C69</f>
        <v>70301.88</v>
      </c>
      <c r="E73" s="35">
        <f t="shared" si="66"/>
        <v>79498.79999999993</v>
      </c>
      <c r="F73" s="35">
        <f t="shared" si="66"/>
        <v>89631</v>
      </c>
      <c r="G73" s="35">
        <f t="shared" si="66"/>
        <v>101166.12</v>
      </c>
      <c r="H73" s="35">
        <f t="shared" si="66"/>
        <v>114415.92000000004</v>
      </c>
      <c r="I73" s="35">
        <f t="shared" si="66"/>
        <v>129068.6399999999</v>
      </c>
      <c r="J73" s="35">
        <f t="shared" si="66"/>
        <v>145747.80000000028</v>
      </c>
      <c r="K73" s="35">
        <f t="shared" si="66"/>
        <v>164453.39999999991</v>
      </c>
      <c r="L73" s="35">
        <f t="shared" si="66"/>
        <v>185808.95999999996</v>
      </c>
      <c r="M73" s="35">
        <f t="shared" si="66"/>
        <v>209658.60000000009</v>
      </c>
      <c r="N73" s="35">
        <f t="shared" si="66"/>
        <v>181756.08000000007</v>
      </c>
      <c r="O73" s="35">
        <f t="shared" si="66"/>
        <v>199682.2799999998</v>
      </c>
      <c r="P73" s="35">
        <f t="shared" si="66"/>
        <v>219479.04000000004</v>
      </c>
      <c r="Q73" s="35">
        <f t="shared" si="66"/>
        <v>241146.35999999987</v>
      </c>
      <c r="R73" s="35">
        <f t="shared" si="66"/>
        <v>264996</v>
      </c>
      <c r="S73" s="35">
        <f t="shared" si="66"/>
        <v>291339.71999999974</v>
      </c>
      <c r="T73" s="35">
        <f t="shared" si="66"/>
        <v>320021.6400000006</v>
      </c>
      <c r="U73" s="35">
        <f t="shared" si="66"/>
        <v>351821.16000000015</v>
      </c>
      <c r="V73" s="35">
        <f t="shared" si="66"/>
        <v>386738.27999999933</v>
      </c>
      <c r="W73" s="35">
        <f t="shared" si="66"/>
        <v>424928.88000000082</v>
      </c>
      <c r="X73" s="35">
        <f t="shared" si="66"/>
        <v>466860.59999999963</v>
      </c>
      <c r="Y73" s="35">
        <f t="shared" si="66"/>
        <v>513312.83999999985</v>
      </c>
    </row>
    <row r="74" spans="1:25" x14ac:dyDescent="0.2">
      <c r="A74" t="s">
        <v>66</v>
      </c>
      <c r="C74" s="34">
        <f>C72/C73</f>
        <v>1.2680605080831406</v>
      </c>
      <c r="D74" s="34">
        <f t="shared" ref="D74:Y74" si="67">D72/D73</f>
        <v>1.0120152362924004</v>
      </c>
      <c r="E74" s="34">
        <f t="shared" si="67"/>
        <v>1.0452762695789128</v>
      </c>
      <c r="F74" s="34">
        <f t="shared" si="67"/>
        <v>0.94314128817038734</v>
      </c>
      <c r="G74" s="34">
        <f t="shared" si="67"/>
        <v>0.84102601444040748</v>
      </c>
      <c r="H74" s="34">
        <f t="shared" si="67"/>
        <v>0.84019076104094581</v>
      </c>
      <c r="I74" s="34">
        <f t="shared" si="67"/>
        <v>0.75980941381268197</v>
      </c>
      <c r="J74" s="34">
        <f t="shared" si="67"/>
        <v>0.75023633015386726</v>
      </c>
      <c r="K74" s="34">
        <f t="shared" si="67"/>
        <v>0.66547654411523305</v>
      </c>
      <c r="L74" s="34">
        <f t="shared" si="67"/>
        <v>0.65187578413871972</v>
      </c>
      <c r="M74" s="34">
        <f t="shared" si="67"/>
        <v>0.63293644143383554</v>
      </c>
      <c r="N74" s="34">
        <f t="shared" si="67"/>
        <v>0.55655488168538825</v>
      </c>
      <c r="O74" s="34">
        <f t="shared" si="67"/>
        <v>0.54200849619705915</v>
      </c>
      <c r="P74" s="34">
        <f t="shared" si="67"/>
        <v>0.47393198867645853</v>
      </c>
      <c r="Q74" s="34">
        <f t="shared" si="67"/>
        <v>0.45461515570875738</v>
      </c>
      <c r="R74" s="34">
        <f t="shared" si="67"/>
        <v>0.43121596099563753</v>
      </c>
      <c r="S74" s="34">
        <f t="shared" si="67"/>
        <v>0.36771771147442611</v>
      </c>
      <c r="T74" s="34">
        <f t="shared" si="67"/>
        <v>0.3466146883067025</v>
      </c>
      <c r="U74" s="34">
        <f t="shared" si="67"/>
        <v>0.32156628356293288</v>
      </c>
      <c r="V74" s="34">
        <f t="shared" si="67"/>
        <v>0.29355513190988014</v>
      </c>
      <c r="W74" s="34">
        <f t="shared" si="67"/>
        <v>0.26895165468630833</v>
      </c>
      <c r="X74" s="34">
        <f t="shared" si="67"/>
        <v>0.23964619567382661</v>
      </c>
      <c r="Y74" s="34">
        <f t="shared" si="67"/>
        <v>0.21271065925411106</v>
      </c>
    </row>
    <row r="76" spans="1:25" x14ac:dyDescent="0.2">
      <c r="B76" t="s">
        <v>67</v>
      </c>
    </row>
    <row r="78" spans="1:25" x14ac:dyDescent="0.2">
      <c r="B78" t="s">
        <v>68</v>
      </c>
      <c r="C78" t="s">
        <v>69</v>
      </c>
      <c r="E78" t="s">
        <v>70</v>
      </c>
    </row>
    <row r="79" spans="1:25" x14ac:dyDescent="0.2">
      <c r="B79" t="s">
        <v>71</v>
      </c>
      <c r="C79" t="s">
        <v>72</v>
      </c>
      <c r="E79" s="19" t="s">
        <v>73</v>
      </c>
    </row>
    <row r="80" spans="1:25" x14ac:dyDescent="0.2">
      <c r="B80" t="s">
        <v>74</v>
      </c>
      <c r="C80" t="s">
        <v>75</v>
      </c>
    </row>
    <row r="81" spans="1:3" x14ac:dyDescent="0.2">
      <c r="B81" t="s">
        <v>76</v>
      </c>
      <c r="C81" t="s">
        <v>77</v>
      </c>
    </row>
    <row r="82" spans="1:3" x14ac:dyDescent="0.2">
      <c r="B82" t="s">
        <v>78</v>
      </c>
      <c r="C82" t="s">
        <v>79</v>
      </c>
    </row>
    <row r="84" spans="1:3" s="26" customFormat="1" x14ac:dyDescent="0.2">
      <c r="A84" s="25" t="s">
        <v>80</v>
      </c>
    </row>
    <row r="86" spans="1:3" x14ac:dyDescent="0.2">
      <c r="A86" s="17" t="s">
        <v>81</v>
      </c>
    </row>
    <row r="87" spans="1:3" x14ac:dyDescent="0.2">
      <c r="A87" t="s">
        <v>107</v>
      </c>
    </row>
    <row r="88" spans="1:3" x14ac:dyDescent="0.2">
      <c r="A88" t="s">
        <v>108</v>
      </c>
    </row>
    <row r="89" spans="1:3" x14ac:dyDescent="0.2">
      <c r="A89" t="s">
        <v>109</v>
      </c>
    </row>
    <row r="90" spans="1:3" x14ac:dyDescent="0.2">
      <c r="A90" t="s">
        <v>110</v>
      </c>
    </row>
    <row r="91" spans="1:3" x14ac:dyDescent="0.2">
      <c r="A91" t="s">
        <v>82</v>
      </c>
    </row>
    <row r="92" spans="1:3" x14ac:dyDescent="0.2">
      <c r="A92" t="s">
        <v>111</v>
      </c>
    </row>
    <row r="94" spans="1:3" x14ac:dyDescent="0.2">
      <c r="A94" s="17" t="s">
        <v>83</v>
      </c>
    </row>
    <row r="95" spans="1:3" x14ac:dyDescent="0.2">
      <c r="A95" t="s">
        <v>112</v>
      </c>
      <c r="C95" s="47"/>
    </row>
    <row r="96" spans="1:3" x14ac:dyDescent="0.2">
      <c r="A96" t="s">
        <v>113</v>
      </c>
    </row>
    <row r="97" spans="1:1" x14ac:dyDescent="0.2">
      <c r="A97" t="s">
        <v>114</v>
      </c>
    </row>
    <row r="99" spans="1:1" x14ac:dyDescent="0.2">
      <c r="A99" s="17" t="s">
        <v>84</v>
      </c>
    </row>
    <row r="100" spans="1:1" x14ac:dyDescent="0.2">
      <c r="A100" t="s">
        <v>115</v>
      </c>
    </row>
    <row r="101" spans="1:1" x14ac:dyDescent="0.2">
      <c r="A101" t="s">
        <v>85</v>
      </c>
    </row>
    <row r="102" spans="1:1" x14ac:dyDescent="0.2">
      <c r="A102" t="s">
        <v>116</v>
      </c>
    </row>
    <row r="103" spans="1:1" x14ac:dyDescent="0.2">
      <c r="A103" t="s">
        <v>117</v>
      </c>
    </row>
    <row r="104" spans="1:1" x14ac:dyDescent="0.2">
      <c r="A104" t="s">
        <v>86</v>
      </c>
    </row>
    <row r="105" spans="1:1" x14ac:dyDescent="0.2">
      <c r="A105" t="s">
        <v>118</v>
      </c>
    </row>
    <row r="106" spans="1:1" x14ac:dyDescent="0.2">
      <c r="A106" t="s">
        <v>119</v>
      </c>
    </row>
    <row r="107" spans="1:1" x14ac:dyDescent="0.2">
      <c r="A107" t="s">
        <v>120</v>
      </c>
    </row>
    <row r="108" spans="1:1" x14ac:dyDescent="0.2">
      <c r="A108" t="s">
        <v>121</v>
      </c>
    </row>
  </sheetData>
  <phoneticPr fontId="8" type="noConversion"/>
  <hyperlinks>
    <hyperlink ref="E79" r:id="rId1" xr:uid="{0159EA0D-545F-4D3D-94E7-112674BC71B9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Muzzamil khan</cp:lastModifiedBy>
  <dcterms:created xsi:type="dcterms:W3CDTF">2022-01-26T19:17:20Z</dcterms:created>
  <dcterms:modified xsi:type="dcterms:W3CDTF">2024-04-05T03:12:01Z</dcterms:modified>
</cp:coreProperties>
</file>